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45F616B9-76F6-49D5-BE77-A30F03783A96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Report'!$L$1:$R$87</definedName>
    <definedName name="_xlnm._FilterDatabase" localSheetId="3" hidden="1">'Customer List'!$A$1:$F$212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MasterSheet!$A$1:$AC$3026</definedName>
    <definedName name="_xlnm._FilterDatabase" localSheetId="1" hidden="1">'Report 1'!$A$1:$N$2307</definedName>
    <definedName name="_xlnm._FilterDatabase" localSheetId="9" hidden="1">'Report 2'!$A$1:$K$3010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24" i="1" l="1"/>
  <c r="Y3025" i="1"/>
  <c r="Y3026" i="1"/>
  <c r="Z3024" i="1"/>
  <c r="AA3024" i="1"/>
  <c r="AB3024" i="1"/>
  <c r="AC3024" i="1"/>
  <c r="Z3025" i="1"/>
  <c r="AA3025" i="1"/>
  <c r="AB3025" i="1"/>
  <c r="F3025" i="1" s="1"/>
  <c r="G3025" i="1" s="1"/>
  <c r="AC3025" i="1"/>
  <c r="Z3026" i="1"/>
  <c r="AA3026" i="1"/>
  <c r="AB3026" i="1"/>
  <c r="AC3026" i="1"/>
  <c r="V3024" i="1"/>
  <c r="V3025" i="1"/>
  <c r="V3026" i="1"/>
  <c r="L3024" i="1"/>
  <c r="L3025" i="1"/>
  <c r="L3026" i="1"/>
  <c r="F3024" i="1"/>
  <c r="G3024" i="1"/>
  <c r="F3026" i="1"/>
  <c r="G3026" i="1" s="1"/>
  <c r="L21" i="1"/>
  <c r="V21" i="1"/>
  <c r="Y21" i="1"/>
  <c r="Z21" i="1"/>
  <c r="AA21" i="1"/>
  <c r="AB21" i="1"/>
  <c r="F21" i="1" s="1"/>
  <c r="G21" i="1" s="1"/>
  <c r="AC21" i="1"/>
  <c r="L2885" i="1"/>
  <c r="L2902" i="1"/>
  <c r="L2905" i="1"/>
  <c r="L2913" i="1"/>
  <c r="L2915" i="1"/>
  <c r="L2939" i="1"/>
  <c r="L2943" i="1"/>
  <c r="L2949" i="1"/>
  <c r="L2955" i="1"/>
  <c r="L2971" i="1"/>
  <c r="L2991" i="1"/>
  <c r="L3001" i="1"/>
  <c r="L3015" i="1"/>
  <c r="AC2902" i="1"/>
  <c r="AC2903" i="1"/>
  <c r="AC2904" i="1"/>
  <c r="AB2902" i="1"/>
  <c r="F2902" i="1" s="1"/>
  <c r="G2902" i="1" s="1"/>
  <c r="AB2903" i="1"/>
  <c r="F2903" i="1" s="1"/>
  <c r="G2903" i="1" s="1"/>
  <c r="AB2904" i="1"/>
  <c r="F2904" i="1" s="1"/>
  <c r="G2904" i="1" s="1"/>
  <c r="V2902" i="1"/>
  <c r="V2903" i="1"/>
  <c r="L2903" i="1"/>
  <c r="AB2901" i="1"/>
  <c r="AC2901" i="1"/>
  <c r="V2901" i="1"/>
  <c r="L2901" i="1"/>
  <c r="F2901" i="1"/>
  <c r="G2901" i="1" s="1"/>
  <c r="Y2904" i="1"/>
  <c r="Z2904" i="1"/>
  <c r="AA2904" i="1"/>
  <c r="Y2905" i="1"/>
  <c r="Z2905" i="1"/>
  <c r="AA2905" i="1"/>
  <c r="AB2905" i="1"/>
  <c r="F2905" i="1" s="1"/>
  <c r="G2905" i="1" s="1"/>
  <c r="AC2905" i="1"/>
  <c r="Y2906" i="1"/>
  <c r="Z2906" i="1"/>
  <c r="AA2906" i="1"/>
  <c r="AB2906" i="1"/>
  <c r="AC2906" i="1"/>
  <c r="Y2907" i="1"/>
  <c r="Z2907" i="1"/>
  <c r="AA2907" i="1"/>
  <c r="AB2907" i="1"/>
  <c r="F2907" i="1" s="1"/>
  <c r="G2907" i="1" s="1"/>
  <c r="AC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F2909" i="1" s="1"/>
  <c r="G2909" i="1" s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G2913" i="1" s="1"/>
  <c r="AC2913" i="1"/>
  <c r="Y2914" i="1"/>
  <c r="Z2914" i="1"/>
  <c r="AA2914" i="1"/>
  <c r="AB2914" i="1"/>
  <c r="F2914" i="1" s="1"/>
  <c r="G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G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G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G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G2936" i="1" s="1"/>
  <c r="AC2936" i="1"/>
  <c r="Y2937" i="1"/>
  <c r="Z2937" i="1"/>
  <c r="AA2937" i="1"/>
  <c r="AB2937" i="1"/>
  <c r="F2937" i="1" s="1"/>
  <c r="G2937" i="1" s="1"/>
  <c r="AC2937" i="1"/>
  <c r="Y2938" i="1"/>
  <c r="Z2938" i="1"/>
  <c r="AA2938" i="1"/>
  <c r="AB2938" i="1"/>
  <c r="F2938" i="1" s="1"/>
  <c r="G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G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G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G2949" i="1" s="1"/>
  <c r="AC2949" i="1"/>
  <c r="Y2950" i="1"/>
  <c r="Z2950" i="1"/>
  <c r="AA2950" i="1"/>
  <c r="AB2950" i="1"/>
  <c r="F2950" i="1" s="1"/>
  <c r="G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G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G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G2958" i="1" s="1"/>
  <c r="AC2958" i="1"/>
  <c r="Y2959" i="1"/>
  <c r="Z2959" i="1"/>
  <c r="AA2959" i="1"/>
  <c r="AB2959" i="1"/>
  <c r="F2959" i="1" s="1"/>
  <c r="G2959" i="1" s="1"/>
  <c r="AC2959" i="1"/>
  <c r="Y2960" i="1"/>
  <c r="Z2960" i="1"/>
  <c r="AA2960" i="1"/>
  <c r="AB2960" i="1"/>
  <c r="F2960" i="1" s="1"/>
  <c r="G2960" i="1" s="1"/>
  <c r="AC2960" i="1"/>
  <c r="Y2961" i="1"/>
  <c r="Z2961" i="1"/>
  <c r="AA2961" i="1"/>
  <c r="AB2961" i="1"/>
  <c r="F2961" i="1" s="1"/>
  <c r="G2961" i="1" s="1"/>
  <c r="AC2961" i="1"/>
  <c r="Y2962" i="1"/>
  <c r="Z2962" i="1"/>
  <c r="AA2962" i="1"/>
  <c r="AB2962" i="1"/>
  <c r="F2962" i="1" s="1"/>
  <c r="G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G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G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G2969" i="1" s="1"/>
  <c r="AC2969" i="1"/>
  <c r="Y2970" i="1"/>
  <c r="Z2970" i="1"/>
  <c r="AA2970" i="1"/>
  <c r="AB2970" i="1"/>
  <c r="F2970" i="1" s="1"/>
  <c r="G2970" i="1" s="1"/>
  <c r="AC2970" i="1"/>
  <c r="Y2971" i="1"/>
  <c r="Z2971" i="1"/>
  <c r="AA2971" i="1"/>
  <c r="AB2971" i="1"/>
  <c r="F2971" i="1" s="1"/>
  <c r="G2971" i="1" s="1"/>
  <c r="AC2971" i="1"/>
  <c r="Y2972" i="1"/>
  <c r="Z2972" i="1"/>
  <c r="AA2972" i="1"/>
  <c r="AB2972" i="1"/>
  <c r="F2972" i="1" s="1"/>
  <c r="G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G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G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G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G2981" i="1" s="1"/>
  <c r="AC2981" i="1"/>
  <c r="Y2982" i="1"/>
  <c r="Z2982" i="1"/>
  <c r="AA2982" i="1"/>
  <c r="AB2982" i="1"/>
  <c r="F2982" i="1" s="1"/>
  <c r="G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G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G2991" i="1" s="1"/>
  <c r="AC2991" i="1"/>
  <c r="Y2992" i="1"/>
  <c r="Z2992" i="1"/>
  <c r="AA2992" i="1"/>
  <c r="AB2992" i="1"/>
  <c r="F2992" i="1" s="1"/>
  <c r="G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G2995" i="1" s="1"/>
  <c r="AC2995" i="1"/>
  <c r="Y2996" i="1"/>
  <c r="Z2996" i="1"/>
  <c r="AA2996" i="1"/>
  <c r="AB2996" i="1"/>
  <c r="F2996" i="1" s="1"/>
  <c r="G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G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G3006" i="1" s="1"/>
  <c r="AC3006" i="1"/>
  <c r="Y3007" i="1"/>
  <c r="Z3007" i="1"/>
  <c r="AA3007" i="1"/>
  <c r="AB3007" i="1"/>
  <c r="F3007" i="1" s="1"/>
  <c r="G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G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G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G3021" i="1" s="1"/>
  <c r="AC3021" i="1"/>
  <c r="Y3022" i="1"/>
  <c r="Z3022" i="1"/>
  <c r="AA3022" i="1"/>
  <c r="AB3022" i="1"/>
  <c r="F3022" i="1" s="1"/>
  <c r="G3022" i="1" s="1"/>
  <c r="AC3022" i="1"/>
  <c r="Y3023" i="1"/>
  <c r="Z3023" i="1"/>
  <c r="AA3023" i="1"/>
  <c r="AB3023" i="1"/>
  <c r="F3023" i="1" s="1"/>
  <c r="G3023" i="1" s="1"/>
  <c r="AC302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L2904" i="1"/>
  <c r="L2906" i="1"/>
  <c r="L2907" i="1"/>
  <c r="L2908" i="1"/>
  <c r="L2909" i="1"/>
  <c r="L2910" i="1"/>
  <c r="L2911" i="1"/>
  <c r="L2912" i="1"/>
  <c r="L2914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40" i="1"/>
  <c r="L2941" i="1"/>
  <c r="L2942" i="1"/>
  <c r="L2944" i="1"/>
  <c r="L2945" i="1"/>
  <c r="L2946" i="1"/>
  <c r="L2947" i="1"/>
  <c r="L2948" i="1"/>
  <c r="L2950" i="1"/>
  <c r="L2951" i="1"/>
  <c r="L2952" i="1"/>
  <c r="L2953" i="1"/>
  <c r="L2954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2" i="1"/>
  <c r="L2993" i="1"/>
  <c r="L2994" i="1"/>
  <c r="L2995" i="1"/>
  <c r="L2996" i="1"/>
  <c r="L2997" i="1"/>
  <c r="L2998" i="1"/>
  <c r="L2999" i="1"/>
  <c r="L3000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6" i="1"/>
  <c r="L3017" i="1"/>
  <c r="L3018" i="1"/>
  <c r="L3019" i="1"/>
  <c r="L3020" i="1"/>
  <c r="L3021" i="1"/>
  <c r="L3022" i="1"/>
  <c r="L3023" i="1"/>
  <c r="F2906" i="1"/>
  <c r="G2906" i="1" s="1"/>
  <c r="L2173" i="1"/>
  <c r="V2173" i="1"/>
  <c r="Y2173" i="1"/>
  <c r="Z2173" i="1"/>
  <c r="AA2173" i="1"/>
  <c r="AB2173" i="1"/>
  <c r="F2173" i="1" s="1"/>
  <c r="G2173" i="1" s="1"/>
  <c r="AC2173" i="1"/>
  <c r="Y2900" i="1"/>
  <c r="Z2900" i="1"/>
  <c r="AA2900" i="1"/>
  <c r="AB2900" i="1"/>
  <c r="F2900" i="1" s="1"/>
  <c r="G2900" i="1" s="1"/>
  <c r="AC2900" i="1"/>
  <c r="V2900" i="1"/>
  <c r="L2900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Z2882" i="1"/>
  <c r="AA2882" i="1"/>
  <c r="AB2882" i="1"/>
  <c r="F2882" i="1" s="1"/>
  <c r="G2882" i="1" s="1"/>
  <c r="AC2882" i="1"/>
  <c r="Z2883" i="1"/>
  <c r="AA2883" i="1"/>
  <c r="AB2883" i="1"/>
  <c r="F2883" i="1" s="1"/>
  <c r="G2883" i="1" s="1"/>
  <c r="AC2883" i="1"/>
  <c r="Z2884" i="1"/>
  <c r="AA2884" i="1"/>
  <c r="AB2884" i="1"/>
  <c r="F2884" i="1" s="1"/>
  <c r="G2884" i="1" s="1"/>
  <c r="AC2884" i="1"/>
  <c r="Z2885" i="1"/>
  <c r="AA2885" i="1"/>
  <c r="AB2885" i="1"/>
  <c r="F2885" i="1" s="1"/>
  <c r="G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G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G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G2896" i="1" s="1"/>
  <c r="AC2896" i="1"/>
  <c r="Z2897" i="1"/>
  <c r="AA2897" i="1"/>
  <c r="AB2897" i="1"/>
  <c r="F2897" i="1" s="1"/>
  <c r="G2897" i="1" s="1"/>
  <c r="AC2897" i="1"/>
  <c r="Z2898" i="1"/>
  <c r="AA2898" i="1"/>
  <c r="AB2898" i="1"/>
  <c r="F2898" i="1" s="1"/>
  <c r="G2898" i="1" s="1"/>
  <c r="AC2898" i="1"/>
  <c r="Z2899" i="1"/>
  <c r="AA2899" i="1"/>
  <c r="AB2899" i="1"/>
  <c r="F2899" i="1" s="1"/>
  <c r="G2899" i="1" s="1"/>
  <c r="AC2899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L2882" i="1"/>
  <c r="L2883" i="1"/>
  <c r="L2884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Y2543" i="1"/>
  <c r="Z2543" i="1"/>
  <c r="AA2543" i="1"/>
  <c r="AB2543" i="1"/>
  <c r="F2543" i="1" s="1"/>
  <c r="G2543" i="1" s="1"/>
  <c r="AC2543" i="1"/>
  <c r="V2543" i="1"/>
  <c r="L2543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G2876" i="1" s="1"/>
  <c r="AC2876" i="1"/>
  <c r="Y2877" i="1"/>
  <c r="Z2877" i="1"/>
  <c r="AA2877" i="1"/>
  <c r="AB2877" i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F2879" i="1" s="1"/>
  <c r="G2879" i="1" s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V2877" i="1"/>
  <c r="V2878" i="1"/>
  <c r="V2879" i="1"/>
  <c r="V2880" i="1"/>
  <c r="V2881" i="1"/>
  <c r="L2877" i="1"/>
  <c r="L2878" i="1"/>
  <c r="L2879" i="1"/>
  <c r="L2880" i="1"/>
  <c r="L2881" i="1"/>
  <c r="F2877" i="1"/>
  <c r="G2877" i="1" s="1"/>
  <c r="L2876" i="1"/>
  <c r="V2875" i="1"/>
  <c r="V2876" i="1"/>
  <c r="L2875" i="1"/>
  <c r="AA2759" i="1"/>
  <c r="Y2759" i="1"/>
  <c r="Y2871" i="1"/>
  <c r="Z2871" i="1"/>
  <c r="AA2871" i="1"/>
  <c r="AB2871" i="1"/>
  <c r="AC2871" i="1"/>
  <c r="Y2872" i="1"/>
  <c r="Z2872" i="1"/>
  <c r="AA2872" i="1"/>
  <c r="AB2872" i="1"/>
  <c r="F2872" i="1" s="1"/>
  <c r="G2872" i="1" s="1"/>
  <c r="AC2872" i="1"/>
  <c r="Y2873" i="1"/>
  <c r="Z2873" i="1"/>
  <c r="AA2873" i="1"/>
  <c r="AB2873" i="1"/>
  <c r="F2873" i="1" s="1"/>
  <c r="G2873" i="1" s="1"/>
  <c r="AC2873" i="1"/>
  <c r="Y2874" i="1"/>
  <c r="Z2874" i="1"/>
  <c r="AA2874" i="1"/>
  <c r="AB2874" i="1"/>
  <c r="F2874" i="1" s="1"/>
  <c r="G2874" i="1" s="1"/>
  <c r="AC2874" i="1"/>
  <c r="V2873" i="1"/>
  <c r="V2874" i="1"/>
  <c r="L2873" i="1"/>
  <c r="L2874" i="1"/>
  <c r="O2781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" i="1"/>
  <c r="L2872" i="1"/>
  <c r="L2871" i="1"/>
  <c r="V2871" i="1"/>
  <c r="V2872" i="1"/>
  <c r="F2871" i="1"/>
  <c r="G2871" i="1" s="1"/>
  <c r="Z2555" i="1"/>
  <c r="L2555" i="1"/>
  <c r="V2555" i="1"/>
  <c r="Y2555" i="1"/>
  <c r="AA2555" i="1"/>
  <c r="AB2555" i="1"/>
  <c r="F2555" i="1" s="1"/>
  <c r="G2555" i="1" s="1"/>
  <c r="L2681" i="1"/>
  <c r="V2681" i="1"/>
  <c r="Y2681" i="1"/>
  <c r="Z2681" i="1"/>
  <c r="AA2681" i="1"/>
  <c r="AB2681" i="1"/>
  <c r="F2681" i="1" s="1"/>
  <c r="G2681" i="1" s="1"/>
  <c r="L2692" i="1"/>
  <c r="V2692" i="1"/>
  <c r="Y2692" i="1"/>
  <c r="Z2692" i="1"/>
  <c r="AA2692" i="1"/>
  <c r="AB2692" i="1"/>
  <c r="F2692" i="1" s="1"/>
  <c r="G2692" i="1" s="1"/>
  <c r="Z2759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AB2867" i="1"/>
  <c r="F2867" i="1" s="1"/>
  <c r="G2867" i="1" s="1"/>
  <c r="AB2868" i="1"/>
  <c r="F2868" i="1" s="1"/>
  <c r="G2868" i="1" s="1"/>
  <c r="AB2869" i="1"/>
  <c r="F2869" i="1" s="1"/>
  <c r="G2869" i="1" s="1"/>
  <c r="AB2870" i="1"/>
  <c r="F2870" i="1" s="1"/>
  <c r="G2870" i="1" s="1"/>
  <c r="V2867" i="1"/>
  <c r="V2868" i="1"/>
  <c r="V2869" i="1"/>
  <c r="V2870" i="1"/>
  <c r="L2867" i="1"/>
  <c r="L2868" i="1"/>
  <c r="L2869" i="1"/>
  <c r="L2870" i="1"/>
  <c r="AB2866" i="1"/>
  <c r="F2866" i="1" s="1"/>
  <c r="G2866" i="1" s="1"/>
  <c r="V2866" i="1"/>
  <c r="L2866" i="1"/>
  <c r="AB2759" i="1"/>
  <c r="F2759" i="1" s="1"/>
  <c r="G2759" i="1" s="1"/>
  <c r="V2759" i="1"/>
  <c r="L2759" i="1"/>
  <c r="Y2760" i="1"/>
  <c r="Z2760" i="1"/>
  <c r="AA2760" i="1"/>
  <c r="AB2760" i="1"/>
  <c r="F2760" i="1" s="1"/>
  <c r="G2760" i="1" s="1"/>
  <c r="Y2761" i="1"/>
  <c r="Z2761" i="1"/>
  <c r="AA2761" i="1"/>
  <c r="AB2761" i="1"/>
  <c r="F2761" i="1" s="1"/>
  <c r="G2761" i="1" s="1"/>
  <c r="Y2762" i="1"/>
  <c r="Z2762" i="1"/>
  <c r="AA2762" i="1"/>
  <c r="AB2762" i="1"/>
  <c r="F2762" i="1" s="1"/>
  <c r="G2762" i="1" s="1"/>
  <c r="Y2763" i="1"/>
  <c r="Z2763" i="1"/>
  <c r="AA2763" i="1"/>
  <c r="AB2763" i="1"/>
  <c r="F2763" i="1" s="1"/>
  <c r="G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G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G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G2774" i="1" s="1"/>
  <c r="Y2775" i="1"/>
  <c r="Z2775" i="1"/>
  <c r="AA2775" i="1"/>
  <c r="AB2775" i="1"/>
  <c r="F2775" i="1" s="1"/>
  <c r="G2775" i="1" s="1"/>
  <c r="Y2776" i="1"/>
  <c r="Z2776" i="1"/>
  <c r="AA2776" i="1"/>
  <c r="AB2776" i="1"/>
  <c r="F2776" i="1" s="1"/>
  <c r="G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G2779" i="1" s="1"/>
  <c r="Y2780" i="1"/>
  <c r="Z2780" i="1"/>
  <c r="AA2780" i="1"/>
  <c r="AB2780" i="1"/>
  <c r="F2780" i="1" s="1"/>
  <c r="G2780" i="1" s="1"/>
  <c r="Y2781" i="1"/>
  <c r="Z2781" i="1"/>
  <c r="AA2781" i="1"/>
  <c r="AB2781" i="1"/>
  <c r="F2781" i="1" s="1"/>
  <c r="G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G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G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G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G2791" i="1" s="1"/>
  <c r="Y2792" i="1"/>
  <c r="Z2792" i="1"/>
  <c r="AA2792" i="1"/>
  <c r="AB2792" i="1"/>
  <c r="F2792" i="1" s="1"/>
  <c r="G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G2795" i="1" s="1"/>
  <c r="Y2796" i="1"/>
  <c r="Z2796" i="1"/>
  <c r="AA2796" i="1"/>
  <c r="AB2796" i="1"/>
  <c r="F2796" i="1" s="1"/>
  <c r="G2796" i="1" s="1"/>
  <c r="Y2797" i="1"/>
  <c r="Z2797" i="1"/>
  <c r="AA2797" i="1"/>
  <c r="AB2797" i="1"/>
  <c r="F2797" i="1" s="1"/>
  <c r="G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G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G2815" i="1" s="1"/>
  <c r="Y2816" i="1"/>
  <c r="Z2816" i="1"/>
  <c r="AA2816" i="1"/>
  <c r="AB2816" i="1"/>
  <c r="F2816" i="1" s="1"/>
  <c r="G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G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G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G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G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G2832" i="1" s="1"/>
  <c r="Y2833" i="1"/>
  <c r="Z2833" i="1"/>
  <c r="AA2833" i="1"/>
  <c r="AB2833" i="1"/>
  <c r="F2833" i="1" s="1"/>
  <c r="G2833" i="1" s="1"/>
  <c r="Y2834" i="1"/>
  <c r="Z2834" i="1"/>
  <c r="AA2834" i="1"/>
  <c r="AB2834" i="1"/>
  <c r="F2834" i="1" s="1"/>
  <c r="G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G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G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G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G2850" i="1" s="1"/>
  <c r="Y2851" i="1"/>
  <c r="Z2851" i="1"/>
  <c r="AA2851" i="1"/>
  <c r="AB2851" i="1"/>
  <c r="F2851" i="1" s="1"/>
  <c r="G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G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G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G2860" i="1" s="1"/>
  <c r="Y2861" i="1"/>
  <c r="Z2861" i="1"/>
  <c r="AA2861" i="1"/>
  <c r="AB2861" i="1"/>
  <c r="F2861" i="1" s="1"/>
  <c r="G2861" i="1" s="1"/>
  <c r="Y2862" i="1"/>
  <c r="Z2862" i="1"/>
  <c r="AA2862" i="1"/>
  <c r="AB2862" i="1"/>
  <c r="F2862" i="1" s="1"/>
  <c r="G2862" i="1" s="1"/>
  <c r="Y2863" i="1"/>
  <c r="Z2863" i="1"/>
  <c r="AA2863" i="1"/>
  <c r="AB2863" i="1"/>
  <c r="F2863" i="1" s="1"/>
  <c r="G2863" i="1" s="1"/>
  <c r="Y2864" i="1"/>
  <c r="Z2864" i="1"/>
  <c r="AA2864" i="1"/>
  <c r="AB2864" i="1"/>
  <c r="F2864" i="1" s="1"/>
  <c r="G2864" i="1" s="1"/>
  <c r="Y2865" i="1"/>
  <c r="Z2865" i="1"/>
  <c r="AA2865" i="1"/>
  <c r="AB2865" i="1"/>
  <c r="F2865" i="1" s="1"/>
  <c r="G2865" i="1" s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AB2756" i="1"/>
  <c r="F2756" i="1" s="1"/>
  <c r="G2756" i="1" s="1"/>
  <c r="AB2757" i="1"/>
  <c r="F2757" i="1" s="1"/>
  <c r="G2757" i="1" s="1"/>
  <c r="AB2758" i="1"/>
  <c r="F2758" i="1" s="1"/>
  <c r="G2758" i="1" s="1"/>
  <c r="V2756" i="1"/>
  <c r="V2757" i="1"/>
  <c r="V2758" i="1"/>
  <c r="L2756" i="1"/>
  <c r="L2757" i="1"/>
  <c r="L2758" i="1"/>
  <c r="AB2747" i="1"/>
  <c r="F2747" i="1" s="1"/>
  <c r="G2747" i="1" s="1"/>
  <c r="AB2748" i="1"/>
  <c r="F2748" i="1" s="1"/>
  <c r="G2748" i="1" s="1"/>
  <c r="AB2749" i="1"/>
  <c r="F2749" i="1" s="1"/>
  <c r="G2749" i="1" s="1"/>
  <c r="AB2750" i="1"/>
  <c r="F2750" i="1" s="1"/>
  <c r="G2750" i="1" s="1"/>
  <c r="AB2751" i="1"/>
  <c r="F2751" i="1" s="1"/>
  <c r="G2751" i="1" s="1"/>
  <c r="AB2752" i="1"/>
  <c r="F2752" i="1" s="1"/>
  <c r="G2752" i="1" s="1"/>
  <c r="AB2753" i="1"/>
  <c r="F2753" i="1" s="1"/>
  <c r="G2753" i="1" s="1"/>
  <c r="AB2754" i="1"/>
  <c r="F2754" i="1" s="1"/>
  <c r="G2754" i="1" s="1"/>
  <c r="AB2755" i="1"/>
  <c r="F2755" i="1" s="1"/>
  <c r="G2755" i="1" s="1"/>
  <c r="V2747" i="1"/>
  <c r="V2748" i="1"/>
  <c r="V2749" i="1"/>
  <c r="V2750" i="1"/>
  <c r="V2751" i="1"/>
  <c r="V2752" i="1"/>
  <c r="V2753" i="1"/>
  <c r="V2754" i="1"/>
  <c r="V2755" i="1"/>
  <c r="L2747" i="1"/>
  <c r="L2748" i="1"/>
  <c r="L2749" i="1"/>
  <c r="L2750" i="1"/>
  <c r="L2751" i="1"/>
  <c r="L2752" i="1"/>
  <c r="L2753" i="1"/>
  <c r="L2754" i="1"/>
  <c r="L2755" i="1"/>
  <c r="AB2745" i="1"/>
  <c r="F2745" i="1" s="1"/>
  <c r="G2745" i="1" s="1"/>
  <c r="AB2746" i="1"/>
  <c r="F2746" i="1" s="1"/>
  <c r="G2746" i="1" s="1"/>
  <c r="V2745" i="1"/>
  <c r="V2746" i="1"/>
  <c r="L2745" i="1"/>
  <c r="L2746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4" i="1"/>
  <c r="L2743" i="1"/>
  <c r="AB2743" i="1"/>
  <c r="F2743" i="1" s="1"/>
  <c r="G2743" i="1" s="1"/>
  <c r="AB2744" i="1"/>
  <c r="F2744" i="1" s="1"/>
  <c r="G2744" i="1" s="1"/>
  <c r="V2743" i="1"/>
  <c r="V2744" i="1"/>
  <c r="L2329" i="1"/>
  <c r="Y2714" i="1"/>
  <c r="Z2714" i="1"/>
  <c r="AA2714" i="1"/>
  <c r="AB2714" i="1"/>
  <c r="F2714" i="1" s="1"/>
  <c r="G2714" i="1" s="1"/>
  <c r="Y2715" i="1"/>
  <c r="Z2715" i="1"/>
  <c r="AA2715" i="1"/>
  <c r="AB2715" i="1"/>
  <c r="F2715" i="1" s="1"/>
  <c r="G2715" i="1" s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G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G2723" i="1" s="1"/>
  <c r="Y2724" i="1"/>
  <c r="Z2724" i="1"/>
  <c r="AA2724" i="1"/>
  <c r="AB2724" i="1"/>
  <c r="F2724" i="1" s="1"/>
  <c r="G2724" i="1" s="1"/>
  <c r="Y2725" i="1"/>
  <c r="Z2725" i="1"/>
  <c r="AA2725" i="1"/>
  <c r="AB2725" i="1"/>
  <c r="F2725" i="1" s="1"/>
  <c r="G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G2727" i="1" s="1"/>
  <c r="Y2728" i="1"/>
  <c r="Z2728" i="1"/>
  <c r="AA2728" i="1"/>
  <c r="AB2728" i="1"/>
  <c r="F2728" i="1" s="1"/>
  <c r="G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G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G2734" i="1" s="1"/>
  <c r="Y2735" i="1"/>
  <c r="Z2735" i="1"/>
  <c r="AA2735" i="1"/>
  <c r="AB2735" i="1"/>
  <c r="F2735" i="1" s="1"/>
  <c r="G2735" i="1" s="1"/>
  <c r="Y2736" i="1"/>
  <c r="Z2736" i="1"/>
  <c r="AA2736" i="1"/>
  <c r="AB2736" i="1"/>
  <c r="F2736" i="1" s="1"/>
  <c r="G2736" i="1" s="1"/>
  <c r="Y2737" i="1"/>
  <c r="Z2737" i="1"/>
  <c r="AA2737" i="1"/>
  <c r="AB2737" i="1"/>
  <c r="F2737" i="1" s="1"/>
  <c r="G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G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Y2712" i="1"/>
  <c r="Z2712" i="1"/>
  <c r="AA2712" i="1"/>
  <c r="Y2713" i="1"/>
  <c r="Z2713" i="1"/>
  <c r="AA2713" i="1"/>
  <c r="AB2712" i="1"/>
  <c r="F2712" i="1" s="1"/>
  <c r="G2712" i="1" s="1"/>
  <c r="AB2713" i="1"/>
  <c r="F2713" i="1" s="1"/>
  <c r="G2713" i="1" s="1"/>
  <c r="V2712" i="1"/>
  <c r="V2713" i="1"/>
  <c r="L2712" i="1"/>
  <c r="L2713" i="1"/>
  <c r="L2615" i="1"/>
  <c r="V2615" i="1"/>
  <c r="Y2615" i="1"/>
  <c r="Z2615" i="1"/>
  <c r="AA2615" i="1"/>
  <c r="AB2615" i="1"/>
  <c r="F2615" i="1" s="1"/>
  <c r="G2615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4" i="1"/>
  <c r="L2545" i="1"/>
  <c r="L2546" i="1"/>
  <c r="L2547" i="1"/>
  <c r="L2548" i="1"/>
  <c r="L2549" i="1"/>
  <c r="L2550" i="1"/>
  <c r="L2551" i="1"/>
  <c r="L2552" i="1"/>
  <c r="L2553" i="1"/>
  <c r="L2554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2" i="1"/>
  <c r="L2683" i="1"/>
  <c r="L2684" i="1"/>
  <c r="L2685" i="1"/>
  <c r="L2686" i="1"/>
  <c r="L2687" i="1"/>
  <c r="L2688" i="1"/>
  <c r="L2689" i="1"/>
  <c r="L2690" i="1"/>
  <c r="L2691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G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F2637" i="1" s="1"/>
  <c r="G2637" i="1" s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F2649" i="1" s="1"/>
  <c r="G2649" i="1" s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F2659" i="1" s="1"/>
  <c r="G2659" i="1" s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3" i="1"/>
  <c r="Z2693" i="1"/>
  <c r="AA2693" i="1"/>
  <c r="AB2693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F2696" i="1" s="1"/>
  <c r="G2696" i="1" s="1"/>
  <c r="Y2697" i="1"/>
  <c r="Z2697" i="1"/>
  <c r="AA2697" i="1"/>
  <c r="AB2697" i="1"/>
  <c r="F2697" i="1" s="1"/>
  <c r="G2697" i="1" s="1"/>
  <c r="Y2698" i="1"/>
  <c r="Z2698" i="1"/>
  <c r="AA2698" i="1"/>
  <c r="AB2698" i="1"/>
  <c r="F2698" i="1" s="1"/>
  <c r="G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G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5" i="1"/>
  <c r="Z2705" i="1"/>
  <c r="AA2705" i="1"/>
  <c r="AB2705" i="1"/>
  <c r="F2705" i="1" s="1"/>
  <c r="G2705" i="1" s="1"/>
  <c r="Y2706" i="1"/>
  <c r="Z2706" i="1"/>
  <c r="AA2706" i="1"/>
  <c r="AB2706" i="1"/>
  <c r="F2706" i="1" s="1"/>
  <c r="G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G2708" i="1" s="1"/>
  <c r="Y2709" i="1"/>
  <c r="Z2709" i="1"/>
  <c r="AA2709" i="1"/>
  <c r="AB2709" i="1"/>
  <c r="F2709" i="1" s="1"/>
  <c r="G2709" i="1" s="1"/>
  <c r="Y2710" i="1"/>
  <c r="Z2710" i="1"/>
  <c r="AA2710" i="1"/>
  <c r="AB2710" i="1"/>
  <c r="F2710" i="1" s="1"/>
  <c r="G2710" i="1" s="1"/>
  <c r="Y2711" i="1"/>
  <c r="Z2711" i="1"/>
  <c r="AA2711" i="1"/>
  <c r="AB2711" i="1"/>
  <c r="F2711" i="1" s="1"/>
  <c r="G2711" i="1" s="1"/>
  <c r="V2649" i="1"/>
  <c r="V2637" i="1"/>
  <c r="V2659" i="1"/>
  <c r="V2710" i="1"/>
  <c r="V2711" i="1"/>
  <c r="V2709" i="1"/>
  <c r="V2705" i="1"/>
  <c r="V2706" i="1"/>
  <c r="V2707" i="1"/>
  <c r="V2708" i="1"/>
  <c r="V2704" i="1"/>
  <c r="V2700" i="1"/>
  <c r="V2701" i="1"/>
  <c r="V2702" i="1"/>
  <c r="V2703" i="1"/>
  <c r="V2698" i="1"/>
  <c r="V2699" i="1"/>
  <c r="V2696" i="1"/>
  <c r="V2697" i="1"/>
  <c r="V2308" i="1"/>
  <c r="O1679" i="1" l="1"/>
  <c r="F1679" i="1"/>
  <c r="G1679" i="1" s="1"/>
  <c r="V1679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8" i="1"/>
  <c r="V2639" i="1"/>
  <c r="V2640" i="1"/>
  <c r="V2641" i="1"/>
  <c r="V2642" i="1"/>
  <c r="V2643" i="1"/>
  <c r="V2644" i="1"/>
  <c r="V2645" i="1"/>
  <c r="V2646" i="1"/>
  <c r="V2647" i="1"/>
  <c r="V2648" i="1"/>
  <c r="V2650" i="1"/>
  <c r="V2651" i="1"/>
  <c r="V2652" i="1"/>
  <c r="V2653" i="1"/>
  <c r="V2654" i="1"/>
  <c r="V2655" i="1"/>
  <c r="V2656" i="1"/>
  <c r="V2657" i="1"/>
  <c r="V2658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2" i="1"/>
  <c r="V2683" i="1"/>
  <c r="V2684" i="1"/>
  <c r="V2685" i="1"/>
  <c r="V2686" i="1"/>
  <c r="V2687" i="1"/>
  <c r="V2688" i="1"/>
  <c r="V2689" i="1"/>
  <c r="V2690" i="1"/>
  <c r="V2691" i="1"/>
  <c r="V2693" i="1"/>
  <c r="V2694" i="1"/>
  <c r="V2695" i="1"/>
  <c r="F2554" i="1"/>
  <c r="G2554" i="1" s="1"/>
  <c r="F2556" i="1"/>
  <c r="G2556" i="1" s="1"/>
  <c r="F2557" i="1"/>
  <c r="G2557" i="1" s="1"/>
  <c r="F2558" i="1"/>
  <c r="G2558" i="1" s="1"/>
  <c r="F2559" i="1"/>
  <c r="G2559" i="1" s="1"/>
  <c r="F2560" i="1"/>
  <c r="G2560" i="1" s="1"/>
  <c r="F2561" i="1"/>
  <c r="G2561" i="1" s="1"/>
  <c r="F2562" i="1"/>
  <c r="G2562" i="1" s="1"/>
  <c r="F2563" i="1"/>
  <c r="G2563" i="1" s="1"/>
  <c r="F2564" i="1"/>
  <c r="G2564" i="1" s="1"/>
  <c r="F2565" i="1"/>
  <c r="G2565" i="1" s="1"/>
  <c r="F2566" i="1"/>
  <c r="G2566" i="1" s="1"/>
  <c r="F2567" i="1"/>
  <c r="G2567" i="1" s="1"/>
  <c r="F2568" i="1"/>
  <c r="G2568" i="1" s="1"/>
  <c r="F2569" i="1"/>
  <c r="G2569" i="1" s="1"/>
  <c r="F2570" i="1"/>
  <c r="G2570" i="1" s="1"/>
  <c r="F2571" i="1"/>
  <c r="G2571" i="1" s="1"/>
  <c r="F2572" i="1"/>
  <c r="G2572" i="1" s="1"/>
  <c r="F2573" i="1"/>
  <c r="G2573" i="1" s="1"/>
  <c r="F2574" i="1"/>
  <c r="G2574" i="1" s="1"/>
  <c r="F2575" i="1"/>
  <c r="G2575" i="1" s="1"/>
  <c r="F2576" i="1"/>
  <c r="G2576" i="1" s="1"/>
  <c r="F2577" i="1"/>
  <c r="G2577" i="1" s="1"/>
  <c r="F2578" i="1"/>
  <c r="G2578" i="1" s="1"/>
  <c r="F2579" i="1"/>
  <c r="G2579" i="1" s="1"/>
  <c r="F2580" i="1"/>
  <c r="G2580" i="1" s="1"/>
  <c r="F2581" i="1"/>
  <c r="G2581" i="1" s="1"/>
  <c r="F2582" i="1"/>
  <c r="G2582" i="1" s="1"/>
  <c r="F2583" i="1"/>
  <c r="G2583" i="1" s="1"/>
  <c r="F2584" i="1"/>
  <c r="G2584" i="1" s="1"/>
  <c r="F2585" i="1"/>
  <c r="G2585" i="1" s="1"/>
  <c r="F2586" i="1"/>
  <c r="G2586" i="1" s="1"/>
  <c r="F2587" i="1"/>
  <c r="G2587" i="1" s="1"/>
  <c r="F2588" i="1"/>
  <c r="G2588" i="1" s="1"/>
  <c r="F2589" i="1"/>
  <c r="G2589" i="1" s="1"/>
  <c r="F2590" i="1"/>
  <c r="G2590" i="1" s="1"/>
  <c r="F2591" i="1"/>
  <c r="G2591" i="1" s="1"/>
  <c r="F2592" i="1"/>
  <c r="G2592" i="1" s="1"/>
  <c r="F2593" i="1"/>
  <c r="G2593" i="1" s="1"/>
  <c r="F2594" i="1"/>
  <c r="G2594" i="1" s="1"/>
  <c r="F2595" i="1"/>
  <c r="G2595" i="1" s="1"/>
  <c r="F2596" i="1"/>
  <c r="G2596" i="1" s="1"/>
  <c r="F2597" i="1"/>
  <c r="G2597" i="1" s="1"/>
  <c r="F2598" i="1"/>
  <c r="G2598" i="1" s="1"/>
  <c r="F2599" i="1"/>
  <c r="G2599" i="1" s="1"/>
  <c r="F2600" i="1"/>
  <c r="G2600" i="1" s="1"/>
  <c r="F2601" i="1"/>
  <c r="G2601" i="1" s="1"/>
  <c r="F2602" i="1"/>
  <c r="G2602" i="1" s="1"/>
  <c r="F2603" i="1"/>
  <c r="G2603" i="1" s="1"/>
  <c r="F2604" i="1"/>
  <c r="G2604" i="1" s="1"/>
  <c r="F2605" i="1"/>
  <c r="G2605" i="1" s="1"/>
  <c r="F2606" i="1"/>
  <c r="G2606" i="1" s="1"/>
  <c r="F2607" i="1"/>
  <c r="G2607" i="1" s="1"/>
  <c r="F2608" i="1"/>
  <c r="G2608" i="1" s="1"/>
  <c r="F2609" i="1"/>
  <c r="G2609" i="1" s="1"/>
  <c r="F2610" i="1"/>
  <c r="G2610" i="1" s="1"/>
  <c r="F2611" i="1"/>
  <c r="G2611" i="1" s="1"/>
  <c r="F2612" i="1"/>
  <c r="G2612" i="1" s="1"/>
  <c r="F2613" i="1"/>
  <c r="G2613" i="1" s="1"/>
  <c r="F2614" i="1"/>
  <c r="G2614" i="1" s="1"/>
  <c r="F2616" i="1"/>
  <c r="G2616" i="1" s="1"/>
  <c r="F2617" i="1"/>
  <c r="G2617" i="1" s="1"/>
  <c r="F2618" i="1"/>
  <c r="G2618" i="1" s="1"/>
  <c r="F2619" i="1"/>
  <c r="G2619" i="1" s="1"/>
  <c r="F2620" i="1"/>
  <c r="G2620" i="1" s="1"/>
  <c r="F2621" i="1"/>
  <c r="G2621" i="1" s="1"/>
  <c r="F2622" i="1"/>
  <c r="G2622" i="1" s="1"/>
  <c r="F2623" i="1"/>
  <c r="G2623" i="1" s="1"/>
  <c r="F2624" i="1"/>
  <c r="G2624" i="1" s="1"/>
  <c r="F2625" i="1"/>
  <c r="G2625" i="1" s="1"/>
  <c r="F2626" i="1"/>
  <c r="G2626" i="1" s="1"/>
  <c r="F2627" i="1"/>
  <c r="G2627" i="1" s="1"/>
  <c r="F2628" i="1"/>
  <c r="G2628" i="1" s="1"/>
  <c r="F2629" i="1"/>
  <c r="G2629" i="1" s="1"/>
  <c r="F2630" i="1"/>
  <c r="G2630" i="1" s="1"/>
  <c r="F2631" i="1"/>
  <c r="G2631" i="1" s="1"/>
  <c r="F2632" i="1"/>
  <c r="G2632" i="1" s="1"/>
  <c r="F2633" i="1"/>
  <c r="G2633" i="1" s="1"/>
  <c r="F2634" i="1"/>
  <c r="G2634" i="1" s="1"/>
  <c r="F2635" i="1"/>
  <c r="G2635" i="1" s="1"/>
  <c r="F2636" i="1"/>
  <c r="G2636" i="1" s="1"/>
  <c r="F2638" i="1"/>
  <c r="G2638" i="1" s="1"/>
  <c r="F2639" i="1"/>
  <c r="G2639" i="1" s="1"/>
  <c r="F2640" i="1"/>
  <c r="G2640" i="1" s="1"/>
  <c r="F2641" i="1"/>
  <c r="G2641" i="1" s="1"/>
  <c r="F2642" i="1"/>
  <c r="G2642" i="1" s="1"/>
  <c r="F2643" i="1"/>
  <c r="G2643" i="1" s="1"/>
  <c r="F2644" i="1"/>
  <c r="G2644" i="1" s="1"/>
  <c r="F2645" i="1"/>
  <c r="G2645" i="1" s="1"/>
  <c r="F2646" i="1"/>
  <c r="G2646" i="1" s="1"/>
  <c r="F2647" i="1"/>
  <c r="G2647" i="1" s="1"/>
  <c r="F2648" i="1"/>
  <c r="G2648" i="1" s="1"/>
  <c r="F2650" i="1"/>
  <c r="G2650" i="1" s="1"/>
  <c r="F2651" i="1"/>
  <c r="G2651" i="1" s="1"/>
  <c r="F2652" i="1"/>
  <c r="G2652" i="1" s="1"/>
  <c r="F2653" i="1"/>
  <c r="G2653" i="1" s="1"/>
  <c r="F2654" i="1"/>
  <c r="G2654" i="1" s="1"/>
  <c r="F2655" i="1"/>
  <c r="G2655" i="1" s="1"/>
  <c r="F2656" i="1"/>
  <c r="G2656" i="1" s="1"/>
  <c r="F2657" i="1"/>
  <c r="G2657" i="1" s="1"/>
  <c r="F2658" i="1"/>
  <c r="G2658" i="1" s="1"/>
  <c r="F2660" i="1"/>
  <c r="G2660" i="1" s="1"/>
  <c r="F2661" i="1"/>
  <c r="G2661" i="1" s="1"/>
  <c r="F2662" i="1"/>
  <c r="G2662" i="1" s="1"/>
  <c r="F2663" i="1"/>
  <c r="G2663" i="1" s="1"/>
  <c r="F2664" i="1"/>
  <c r="G2664" i="1" s="1"/>
  <c r="F2665" i="1"/>
  <c r="G2665" i="1" s="1"/>
  <c r="F2666" i="1"/>
  <c r="G2666" i="1" s="1"/>
  <c r="F2667" i="1"/>
  <c r="G2667" i="1" s="1"/>
  <c r="F2668" i="1"/>
  <c r="G2668" i="1" s="1"/>
  <c r="F2669" i="1"/>
  <c r="G2669" i="1" s="1"/>
  <c r="F2670" i="1"/>
  <c r="G2670" i="1" s="1"/>
  <c r="F2671" i="1"/>
  <c r="G2671" i="1" s="1"/>
  <c r="F2672" i="1"/>
  <c r="G2672" i="1" s="1"/>
  <c r="F2673" i="1"/>
  <c r="G2673" i="1" s="1"/>
  <c r="F2674" i="1"/>
  <c r="G2674" i="1" s="1"/>
  <c r="F2675" i="1"/>
  <c r="G2675" i="1" s="1"/>
  <c r="F2676" i="1"/>
  <c r="G2676" i="1" s="1"/>
  <c r="F2677" i="1"/>
  <c r="G2677" i="1" s="1"/>
  <c r="F2678" i="1"/>
  <c r="G2678" i="1" s="1"/>
  <c r="F2679" i="1"/>
  <c r="G2679" i="1" s="1"/>
  <c r="F2680" i="1"/>
  <c r="G2680" i="1" s="1"/>
  <c r="F2682" i="1"/>
  <c r="G2682" i="1" s="1"/>
  <c r="F2683" i="1"/>
  <c r="G2683" i="1" s="1"/>
  <c r="F2684" i="1"/>
  <c r="G2684" i="1" s="1"/>
  <c r="F2685" i="1"/>
  <c r="G2685" i="1" s="1"/>
  <c r="F2686" i="1"/>
  <c r="G2686" i="1" s="1"/>
  <c r="F2687" i="1"/>
  <c r="G2687" i="1" s="1"/>
  <c r="F2688" i="1"/>
  <c r="G2688" i="1" s="1"/>
  <c r="F2689" i="1"/>
  <c r="G2689" i="1" s="1"/>
  <c r="F2690" i="1"/>
  <c r="G2690" i="1" s="1"/>
  <c r="F2691" i="1"/>
  <c r="G2691" i="1" s="1"/>
  <c r="F2693" i="1"/>
  <c r="G2693" i="1" s="1"/>
  <c r="F2694" i="1"/>
  <c r="G2694" i="1" s="1"/>
  <c r="F2695" i="1"/>
  <c r="G2695" i="1" s="1"/>
  <c r="V2505" i="1"/>
  <c r="V2176" i="1"/>
  <c r="V2554" i="1"/>
  <c r="O2522" i="1"/>
  <c r="O2464" i="1"/>
  <c r="O2468" i="1"/>
  <c r="O2460" i="1"/>
  <c r="F2552" i="1"/>
  <c r="G2552" i="1" s="1"/>
  <c r="F2553" i="1"/>
  <c r="G2553" i="1" s="1"/>
  <c r="V2552" i="1"/>
  <c r="V2553" i="1"/>
  <c r="F2550" i="1"/>
  <c r="G2550" i="1" s="1"/>
  <c r="F2551" i="1"/>
  <c r="G2551" i="1" s="1"/>
  <c r="V2550" i="1"/>
  <c r="V2551" i="1"/>
  <c r="F2545" i="1"/>
  <c r="G2545" i="1" s="1"/>
  <c r="F2546" i="1"/>
  <c r="G2546" i="1" s="1"/>
  <c r="F2547" i="1"/>
  <c r="G2547" i="1" s="1"/>
  <c r="F2548" i="1"/>
  <c r="G2548" i="1" s="1"/>
  <c r="F2549" i="1"/>
  <c r="G2549" i="1" s="1"/>
  <c r="V2548" i="1"/>
  <c r="V2549" i="1"/>
  <c r="V2545" i="1"/>
  <c r="V2546" i="1"/>
  <c r="V2547" i="1"/>
  <c r="F2544" i="1"/>
  <c r="G2544" i="1" s="1"/>
  <c r="V2544" i="1"/>
  <c r="V2537" i="1"/>
  <c r="V2538" i="1"/>
  <c r="V2539" i="1"/>
  <c r="V2540" i="1"/>
  <c r="V2541" i="1"/>
  <c r="V2542" i="1"/>
  <c r="F2385" i="1"/>
  <c r="G2385" i="1" s="1"/>
  <c r="F2386" i="1"/>
  <c r="G2386" i="1" s="1"/>
  <c r="F2387" i="1"/>
  <c r="G2387" i="1" s="1"/>
  <c r="F2388" i="1"/>
  <c r="G2388" i="1" s="1"/>
  <c r="F2389" i="1"/>
  <c r="G2389" i="1" s="1"/>
  <c r="F2390" i="1"/>
  <c r="G2390" i="1" s="1"/>
  <c r="F2391" i="1"/>
  <c r="G2391" i="1" s="1"/>
  <c r="F2392" i="1"/>
  <c r="G2392" i="1" s="1"/>
  <c r="F2393" i="1"/>
  <c r="G2393" i="1" s="1"/>
  <c r="F2394" i="1"/>
  <c r="G2394" i="1" s="1"/>
  <c r="F2395" i="1"/>
  <c r="G2395" i="1" s="1"/>
  <c r="F2396" i="1"/>
  <c r="G2396" i="1" s="1"/>
  <c r="F2397" i="1"/>
  <c r="G2397" i="1" s="1"/>
  <c r="F2398" i="1"/>
  <c r="G2398" i="1" s="1"/>
  <c r="F2399" i="1"/>
  <c r="G2399" i="1" s="1"/>
  <c r="F2400" i="1"/>
  <c r="G2400" i="1" s="1"/>
  <c r="F2401" i="1"/>
  <c r="G2401" i="1" s="1"/>
  <c r="F2402" i="1"/>
  <c r="G2402" i="1" s="1"/>
  <c r="F2403" i="1"/>
  <c r="G2403" i="1" s="1"/>
  <c r="F2404" i="1"/>
  <c r="G2404" i="1" s="1"/>
  <c r="F2405" i="1"/>
  <c r="G2405" i="1" s="1"/>
  <c r="F2406" i="1"/>
  <c r="G2406" i="1" s="1"/>
  <c r="F2407" i="1"/>
  <c r="G2407" i="1" s="1"/>
  <c r="F2408" i="1"/>
  <c r="G2408" i="1" s="1"/>
  <c r="F2409" i="1"/>
  <c r="G2409" i="1" s="1"/>
  <c r="F2410" i="1"/>
  <c r="G2410" i="1" s="1"/>
  <c r="F2411" i="1"/>
  <c r="G2411" i="1" s="1"/>
  <c r="F2412" i="1"/>
  <c r="G2412" i="1" s="1"/>
  <c r="F2413" i="1"/>
  <c r="G2413" i="1" s="1"/>
  <c r="F2414" i="1"/>
  <c r="G2414" i="1" s="1"/>
  <c r="F2415" i="1"/>
  <c r="G2415" i="1" s="1"/>
  <c r="F2416" i="1"/>
  <c r="G2416" i="1" s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G2424" i="1" s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G2430" i="1" s="1"/>
  <c r="F2431" i="1"/>
  <c r="G2431" i="1" s="1"/>
  <c r="F2432" i="1"/>
  <c r="G2432" i="1" s="1"/>
  <c r="F2433" i="1"/>
  <c r="G2433" i="1" s="1"/>
  <c r="F2434" i="1"/>
  <c r="G2434" i="1" s="1"/>
  <c r="F2435" i="1"/>
  <c r="G2435" i="1" s="1"/>
  <c r="F2436" i="1"/>
  <c r="G2436" i="1" s="1"/>
  <c r="F2437" i="1"/>
  <c r="G2437" i="1" s="1"/>
  <c r="F2438" i="1"/>
  <c r="G2438" i="1" s="1"/>
  <c r="F2439" i="1"/>
  <c r="G2439" i="1" s="1"/>
  <c r="F2440" i="1"/>
  <c r="G2440" i="1" s="1"/>
  <c r="F2441" i="1"/>
  <c r="G2441" i="1" s="1"/>
  <c r="F2442" i="1"/>
  <c r="G2442" i="1" s="1"/>
  <c r="F2443" i="1"/>
  <c r="G2443" i="1" s="1"/>
  <c r="F2444" i="1"/>
  <c r="G2444" i="1" s="1"/>
  <c r="F2445" i="1"/>
  <c r="G2445" i="1" s="1"/>
  <c r="F2446" i="1"/>
  <c r="G2446" i="1" s="1"/>
  <c r="F2447" i="1"/>
  <c r="G2447" i="1" s="1"/>
  <c r="F2448" i="1"/>
  <c r="G2448" i="1" s="1"/>
  <c r="F2449" i="1"/>
  <c r="G2449" i="1" s="1"/>
  <c r="F2450" i="1"/>
  <c r="G2450" i="1" s="1"/>
  <c r="F2451" i="1"/>
  <c r="G2451" i="1" s="1"/>
  <c r="F2452" i="1"/>
  <c r="G2452" i="1" s="1"/>
  <c r="F2453" i="1"/>
  <c r="G2453" i="1" s="1"/>
  <c r="F2454" i="1"/>
  <c r="G2454" i="1" s="1"/>
  <c r="F2455" i="1"/>
  <c r="G2455" i="1" s="1"/>
  <c r="F2456" i="1"/>
  <c r="G2456" i="1" s="1"/>
  <c r="F2457" i="1"/>
  <c r="G2457" i="1" s="1"/>
  <c r="F2458" i="1"/>
  <c r="G2458" i="1" s="1"/>
  <c r="F2459" i="1"/>
  <c r="G2459" i="1" s="1"/>
  <c r="F2460" i="1"/>
  <c r="G2460" i="1" s="1"/>
  <c r="F2461" i="1"/>
  <c r="G2461" i="1" s="1"/>
  <c r="F2462" i="1"/>
  <c r="G2462" i="1" s="1"/>
  <c r="F2463" i="1"/>
  <c r="G2463" i="1" s="1"/>
  <c r="F2464" i="1"/>
  <c r="G2464" i="1" s="1"/>
  <c r="F2465" i="1"/>
  <c r="G2465" i="1" s="1"/>
  <c r="F2466" i="1"/>
  <c r="G2466" i="1" s="1"/>
  <c r="F2467" i="1"/>
  <c r="G2467" i="1" s="1"/>
  <c r="F2468" i="1"/>
  <c r="G2468" i="1" s="1"/>
  <c r="F2469" i="1"/>
  <c r="G2469" i="1" s="1"/>
  <c r="F2470" i="1"/>
  <c r="G2470" i="1" s="1"/>
  <c r="F2471" i="1"/>
  <c r="G2471" i="1" s="1"/>
  <c r="F2472" i="1"/>
  <c r="G2472" i="1" s="1"/>
  <c r="F2473" i="1"/>
  <c r="G2473" i="1" s="1"/>
  <c r="F2474" i="1"/>
  <c r="G2474" i="1" s="1"/>
  <c r="F2475" i="1"/>
  <c r="G2475" i="1" s="1"/>
  <c r="F2476" i="1"/>
  <c r="G2476" i="1" s="1"/>
  <c r="F2477" i="1"/>
  <c r="G2477" i="1" s="1"/>
  <c r="F2478" i="1"/>
  <c r="G2478" i="1" s="1"/>
  <c r="F2479" i="1"/>
  <c r="G2479" i="1" s="1"/>
  <c r="F2480" i="1"/>
  <c r="G2480" i="1" s="1"/>
  <c r="F2481" i="1"/>
  <c r="G2481" i="1" s="1"/>
  <c r="F2482" i="1"/>
  <c r="G2482" i="1" s="1"/>
  <c r="F2483" i="1"/>
  <c r="G2483" i="1" s="1"/>
  <c r="F2484" i="1"/>
  <c r="G2484" i="1" s="1"/>
  <c r="F2485" i="1"/>
  <c r="G2485" i="1" s="1"/>
  <c r="F2486" i="1"/>
  <c r="G2486" i="1" s="1"/>
  <c r="F2487" i="1"/>
  <c r="G2487" i="1" s="1"/>
  <c r="F2488" i="1"/>
  <c r="G2488" i="1" s="1"/>
  <c r="F2489" i="1"/>
  <c r="G2489" i="1" s="1"/>
  <c r="F2490" i="1"/>
  <c r="G2490" i="1" s="1"/>
  <c r="F2491" i="1"/>
  <c r="G2491" i="1" s="1"/>
  <c r="F2492" i="1"/>
  <c r="G2492" i="1" s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G2500" i="1" s="1"/>
  <c r="F2501" i="1"/>
  <c r="G2501" i="1" s="1"/>
  <c r="F2502" i="1"/>
  <c r="G2502" i="1" s="1"/>
  <c r="F2503" i="1"/>
  <c r="G2503" i="1" s="1"/>
  <c r="F2504" i="1"/>
  <c r="G2504" i="1" s="1"/>
  <c r="F2505" i="1"/>
  <c r="G2505" i="1" s="1"/>
  <c r="F2506" i="1"/>
  <c r="G2506" i="1" s="1"/>
  <c r="F2507" i="1"/>
  <c r="G2507" i="1" s="1"/>
  <c r="F2508" i="1"/>
  <c r="G2508" i="1" s="1"/>
  <c r="F2509" i="1"/>
  <c r="G2509" i="1" s="1"/>
  <c r="F2510" i="1"/>
  <c r="G2510" i="1" s="1"/>
  <c r="F2511" i="1"/>
  <c r="G2511" i="1" s="1"/>
  <c r="F2512" i="1"/>
  <c r="G2512" i="1" s="1"/>
  <c r="F2513" i="1"/>
  <c r="G2513" i="1" s="1"/>
  <c r="F2514" i="1"/>
  <c r="G2514" i="1" s="1"/>
  <c r="F2515" i="1"/>
  <c r="G2515" i="1" s="1"/>
  <c r="F2516" i="1"/>
  <c r="G2516" i="1" s="1"/>
  <c r="F2517" i="1"/>
  <c r="G2517" i="1" s="1"/>
  <c r="F2518" i="1"/>
  <c r="G2518" i="1" s="1"/>
  <c r="F2519" i="1"/>
  <c r="G2519" i="1" s="1"/>
  <c r="F2520" i="1"/>
  <c r="G2520" i="1" s="1"/>
  <c r="F2521" i="1"/>
  <c r="G2521" i="1" s="1"/>
  <c r="F2522" i="1"/>
  <c r="G2522" i="1" s="1"/>
  <c r="F2523" i="1"/>
  <c r="G2523" i="1" s="1"/>
  <c r="F2524" i="1"/>
  <c r="G2524" i="1" s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G2534" i="1" s="1"/>
  <c r="F2535" i="1"/>
  <c r="G2535" i="1" s="1"/>
  <c r="F2536" i="1"/>
  <c r="G2536" i="1" s="1"/>
  <c r="F2537" i="1"/>
  <c r="G2537" i="1" s="1"/>
  <c r="F2538" i="1"/>
  <c r="G2538" i="1" s="1"/>
  <c r="F2539" i="1"/>
  <c r="G2539" i="1" s="1"/>
  <c r="F2540" i="1"/>
  <c r="G2540" i="1" s="1"/>
  <c r="F2541" i="1"/>
  <c r="G2541" i="1" s="1"/>
  <c r="F2542" i="1"/>
  <c r="G2542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G20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G108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G378" i="1" s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G402" i="1" s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G434" i="1" s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G444" i="1" s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G452" i="1" s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470" i="1"/>
  <c r="G470" i="1" s="1"/>
  <c r="F471" i="1"/>
  <c r="G471" i="1" s="1"/>
  <c r="F472" i="1"/>
  <c r="G472" i="1" s="1"/>
  <c r="F473" i="1"/>
  <c r="G473" i="1" s="1"/>
  <c r="F474" i="1"/>
  <c r="G474" i="1" s="1"/>
  <c r="F475" i="1"/>
  <c r="G475" i="1" s="1"/>
  <c r="F476" i="1"/>
  <c r="G476" i="1" s="1"/>
  <c r="F477" i="1"/>
  <c r="G477" i="1" s="1"/>
  <c r="F478" i="1"/>
  <c r="G478" i="1" s="1"/>
  <c r="F479" i="1"/>
  <c r="G479" i="1" s="1"/>
  <c r="F480" i="1"/>
  <c r="G480" i="1" s="1"/>
  <c r="F481" i="1"/>
  <c r="G481" i="1" s="1"/>
  <c r="F482" i="1"/>
  <c r="G482" i="1" s="1"/>
  <c r="F483" i="1"/>
  <c r="G483" i="1" s="1"/>
  <c r="F484" i="1"/>
  <c r="G484" i="1" s="1"/>
  <c r="F485" i="1"/>
  <c r="G485" i="1" s="1"/>
  <c r="F486" i="1"/>
  <c r="G486" i="1" s="1"/>
  <c r="F487" i="1"/>
  <c r="G487" i="1" s="1"/>
  <c r="F488" i="1"/>
  <c r="G488" i="1" s="1"/>
  <c r="F489" i="1"/>
  <c r="G489" i="1" s="1"/>
  <c r="F490" i="1"/>
  <c r="G490" i="1" s="1"/>
  <c r="F491" i="1"/>
  <c r="G491" i="1" s="1"/>
  <c r="F492" i="1"/>
  <c r="G492" i="1" s="1"/>
  <c r="F493" i="1"/>
  <c r="G493" i="1" s="1"/>
  <c r="F494" i="1"/>
  <c r="G494" i="1" s="1"/>
  <c r="F495" i="1"/>
  <c r="G495" i="1" s="1"/>
  <c r="F496" i="1"/>
  <c r="G496" i="1" s="1"/>
  <c r="F497" i="1"/>
  <c r="G497" i="1" s="1"/>
  <c r="F498" i="1"/>
  <c r="G498" i="1" s="1"/>
  <c r="F499" i="1"/>
  <c r="G499" i="1" s="1"/>
  <c r="F500" i="1"/>
  <c r="G500" i="1" s="1"/>
  <c r="F501" i="1"/>
  <c r="G501" i="1" s="1"/>
  <c r="F502" i="1"/>
  <c r="G502" i="1" s="1"/>
  <c r="F503" i="1"/>
  <c r="G503" i="1" s="1"/>
  <c r="F504" i="1"/>
  <c r="G504" i="1" s="1"/>
  <c r="F505" i="1"/>
  <c r="G505" i="1" s="1"/>
  <c r="F506" i="1"/>
  <c r="G506" i="1" s="1"/>
  <c r="F507" i="1"/>
  <c r="G507" i="1" s="1"/>
  <c r="F508" i="1"/>
  <c r="G508" i="1" s="1"/>
  <c r="F509" i="1"/>
  <c r="G509" i="1" s="1"/>
  <c r="F510" i="1"/>
  <c r="G510" i="1" s="1"/>
  <c r="F511" i="1"/>
  <c r="G511" i="1" s="1"/>
  <c r="F512" i="1"/>
  <c r="G512" i="1" s="1"/>
  <c r="F513" i="1"/>
  <c r="G513" i="1" s="1"/>
  <c r="F514" i="1"/>
  <c r="G514" i="1" s="1"/>
  <c r="F515" i="1"/>
  <c r="G515" i="1" s="1"/>
  <c r="F516" i="1"/>
  <c r="G516" i="1" s="1"/>
  <c r="F517" i="1"/>
  <c r="G517" i="1" s="1"/>
  <c r="F518" i="1"/>
  <c r="G518" i="1" s="1"/>
  <c r="F519" i="1"/>
  <c r="G519" i="1" s="1"/>
  <c r="F520" i="1"/>
  <c r="G520" i="1" s="1"/>
  <c r="F521" i="1"/>
  <c r="G521" i="1" s="1"/>
  <c r="F522" i="1"/>
  <c r="G522" i="1" s="1"/>
  <c r="F523" i="1"/>
  <c r="G523" i="1" s="1"/>
  <c r="F524" i="1"/>
  <c r="G524" i="1" s="1"/>
  <c r="F525" i="1"/>
  <c r="G525" i="1" s="1"/>
  <c r="F526" i="1"/>
  <c r="G526" i="1" s="1"/>
  <c r="F527" i="1"/>
  <c r="G527" i="1" s="1"/>
  <c r="F528" i="1"/>
  <c r="G528" i="1" s="1"/>
  <c r="F529" i="1"/>
  <c r="G529" i="1" s="1"/>
  <c r="F530" i="1"/>
  <c r="G530" i="1" s="1"/>
  <c r="F531" i="1"/>
  <c r="G531" i="1" s="1"/>
  <c r="F532" i="1"/>
  <c r="G532" i="1" s="1"/>
  <c r="F533" i="1"/>
  <c r="G533" i="1" s="1"/>
  <c r="F534" i="1"/>
  <c r="G534" i="1" s="1"/>
  <c r="F535" i="1"/>
  <c r="G535" i="1" s="1"/>
  <c r="F536" i="1"/>
  <c r="G536" i="1" s="1"/>
  <c r="F537" i="1"/>
  <c r="G537" i="1" s="1"/>
  <c r="F538" i="1"/>
  <c r="G538" i="1" s="1"/>
  <c r="F539" i="1"/>
  <c r="G539" i="1" s="1"/>
  <c r="F540" i="1"/>
  <c r="G540" i="1" s="1"/>
  <c r="F541" i="1"/>
  <c r="G541" i="1" s="1"/>
  <c r="F542" i="1"/>
  <c r="G542" i="1" s="1"/>
  <c r="F543" i="1"/>
  <c r="G543" i="1" s="1"/>
  <c r="F544" i="1"/>
  <c r="G544" i="1" s="1"/>
  <c r="F545" i="1"/>
  <c r="G545" i="1" s="1"/>
  <c r="F546" i="1"/>
  <c r="G546" i="1" s="1"/>
  <c r="F547" i="1"/>
  <c r="G547" i="1" s="1"/>
  <c r="F548" i="1"/>
  <c r="G548" i="1" s="1"/>
  <c r="F549" i="1"/>
  <c r="G549" i="1" s="1"/>
  <c r="F550" i="1"/>
  <c r="G550" i="1" s="1"/>
  <c r="F551" i="1"/>
  <c r="G551" i="1" s="1"/>
  <c r="F552" i="1"/>
  <c r="G552" i="1" s="1"/>
  <c r="F553" i="1"/>
  <c r="G553" i="1" s="1"/>
  <c r="F554" i="1"/>
  <c r="G554" i="1" s="1"/>
  <c r="F555" i="1"/>
  <c r="G555" i="1" s="1"/>
  <c r="F556" i="1"/>
  <c r="G556" i="1" s="1"/>
  <c r="F557" i="1"/>
  <c r="G557" i="1" s="1"/>
  <c r="F558" i="1"/>
  <c r="G558" i="1" s="1"/>
  <c r="F559" i="1"/>
  <c r="G559" i="1" s="1"/>
  <c r="F560" i="1"/>
  <c r="G560" i="1" s="1"/>
  <c r="F561" i="1"/>
  <c r="G561" i="1" s="1"/>
  <c r="F562" i="1"/>
  <c r="G562" i="1" s="1"/>
  <c r="F563" i="1"/>
  <c r="G563" i="1" s="1"/>
  <c r="F564" i="1"/>
  <c r="G564" i="1" s="1"/>
  <c r="F565" i="1"/>
  <c r="G565" i="1" s="1"/>
  <c r="F566" i="1"/>
  <c r="G566" i="1" s="1"/>
  <c r="F567" i="1"/>
  <c r="G567" i="1" s="1"/>
  <c r="F568" i="1"/>
  <c r="G568" i="1" s="1"/>
  <c r="F569" i="1"/>
  <c r="G569" i="1" s="1"/>
  <c r="F570" i="1"/>
  <c r="G570" i="1" s="1"/>
  <c r="F571" i="1"/>
  <c r="G571" i="1" s="1"/>
  <c r="F572" i="1"/>
  <c r="G572" i="1" s="1"/>
  <c r="F573" i="1"/>
  <c r="G573" i="1" s="1"/>
  <c r="F574" i="1"/>
  <c r="G574" i="1" s="1"/>
  <c r="F575" i="1"/>
  <c r="G575" i="1" s="1"/>
  <c r="F576" i="1"/>
  <c r="G576" i="1" s="1"/>
  <c r="F577" i="1"/>
  <c r="G577" i="1" s="1"/>
  <c r="F578" i="1"/>
  <c r="G578" i="1" s="1"/>
  <c r="F579" i="1"/>
  <c r="G579" i="1" s="1"/>
  <c r="F580" i="1"/>
  <c r="G580" i="1" s="1"/>
  <c r="F581" i="1"/>
  <c r="G581" i="1" s="1"/>
  <c r="F582" i="1"/>
  <c r="G582" i="1" s="1"/>
  <c r="F583" i="1"/>
  <c r="G583" i="1" s="1"/>
  <c r="F584" i="1"/>
  <c r="G584" i="1" s="1"/>
  <c r="F585" i="1"/>
  <c r="G585" i="1" s="1"/>
  <c r="F586" i="1"/>
  <c r="G586" i="1" s="1"/>
  <c r="F587" i="1"/>
  <c r="G587" i="1" s="1"/>
  <c r="F588" i="1"/>
  <c r="G588" i="1" s="1"/>
  <c r="F589" i="1"/>
  <c r="G589" i="1" s="1"/>
  <c r="F590" i="1"/>
  <c r="G590" i="1" s="1"/>
  <c r="F591" i="1"/>
  <c r="G591" i="1" s="1"/>
  <c r="F592" i="1"/>
  <c r="G592" i="1" s="1"/>
  <c r="F593" i="1"/>
  <c r="G593" i="1" s="1"/>
  <c r="F594" i="1"/>
  <c r="G594" i="1" s="1"/>
  <c r="F595" i="1"/>
  <c r="G595" i="1" s="1"/>
  <c r="F596" i="1"/>
  <c r="G596" i="1" s="1"/>
  <c r="F597" i="1"/>
  <c r="G597" i="1" s="1"/>
  <c r="F598" i="1"/>
  <c r="G598" i="1" s="1"/>
  <c r="F599" i="1"/>
  <c r="G599" i="1" s="1"/>
  <c r="F600" i="1"/>
  <c r="G600" i="1" s="1"/>
  <c r="F601" i="1"/>
  <c r="G601" i="1" s="1"/>
  <c r="F602" i="1"/>
  <c r="G602" i="1" s="1"/>
  <c r="F603" i="1"/>
  <c r="G603" i="1" s="1"/>
  <c r="F604" i="1"/>
  <c r="G604" i="1" s="1"/>
  <c r="F605" i="1"/>
  <c r="G605" i="1" s="1"/>
  <c r="F606" i="1"/>
  <c r="G606" i="1" s="1"/>
  <c r="F607" i="1"/>
  <c r="G607" i="1" s="1"/>
  <c r="F608" i="1"/>
  <c r="G608" i="1" s="1"/>
  <c r="F609" i="1"/>
  <c r="G609" i="1" s="1"/>
  <c r="F610" i="1"/>
  <c r="G610" i="1" s="1"/>
  <c r="F611" i="1"/>
  <c r="G611" i="1" s="1"/>
  <c r="F612" i="1"/>
  <c r="G612" i="1" s="1"/>
  <c r="F613" i="1"/>
  <c r="G613" i="1" s="1"/>
  <c r="F614" i="1"/>
  <c r="G614" i="1" s="1"/>
  <c r="F615" i="1"/>
  <c r="G615" i="1" s="1"/>
  <c r="F616" i="1"/>
  <c r="G616" i="1" s="1"/>
  <c r="F617" i="1"/>
  <c r="G617" i="1" s="1"/>
  <c r="F618" i="1"/>
  <c r="G618" i="1" s="1"/>
  <c r="F619" i="1"/>
  <c r="G619" i="1" s="1"/>
  <c r="F620" i="1"/>
  <c r="G620" i="1" s="1"/>
  <c r="F621" i="1"/>
  <c r="G621" i="1" s="1"/>
  <c r="F622" i="1"/>
  <c r="G622" i="1" s="1"/>
  <c r="F623" i="1"/>
  <c r="G623" i="1" s="1"/>
  <c r="F624" i="1"/>
  <c r="G624" i="1" s="1"/>
  <c r="F625" i="1"/>
  <c r="G625" i="1" s="1"/>
  <c r="F626" i="1"/>
  <c r="G626" i="1" s="1"/>
  <c r="F627" i="1"/>
  <c r="G627" i="1" s="1"/>
  <c r="F628" i="1"/>
  <c r="G628" i="1" s="1"/>
  <c r="F629" i="1"/>
  <c r="G629" i="1" s="1"/>
  <c r="F630" i="1"/>
  <c r="G630" i="1" s="1"/>
  <c r="F631" i="1"/>
  <c r="G631" i="1" s="1"/>
  <c r="F632" i="1"/>
  <c r="G632" i="1" s="1"/>
  <c r="F633" i="1"/>
  <c r="G633" i="1" s="1"/>
  <c r="F634" i="1"/>
  <c r="G634" i="1" s="1"/>
  <c r="F635" i="1"/>
  <c r="G635" i="1" s="1"/>
  <c r="F636" i="1"/>
  <c r="G636" i="1" s="1"/>
  <c r="F637" i="1"/>
  <c r="G637" i="1" s="1"/>
  <c r="F638" i="1"/>
  <c r="G638" i="1" s="1"/>
  <c r="F639" i="1"/>
  <c r="G639" i="1" s="1"/>
  <c r="F640" i="1"/>
  <c r="G640" i="1" s="1"/>
  <c r="F641" i="1"/>
  <c r="G641" i="1" s="1"/>
  <c r="F642" i="1"/>
  <c r="G642" i="1" s="1"/>
  <c r="F643" i="1"/>
  <c r="G643" i="1" s="1"/>
  <c r="F644" i="1"/>
  <c r="G644" i="1" s="1"/>
  <c r="F645" i="1"/>
  <c r="G645" i="1" s="1"/>
  <c r="F646" i="1"/>
  <c r="G646" i="1" s="1"/>
  <c r="F647" i="1"/>
  <c r="G647" i="1" s="1"/>
  <c r="F648" i="1"/>
  <c r="G648" i="1" s="1"/>
  <c r="F649" i="1"/>
  <c r="G649" i="1" s="1"/>
  <c r="F650" i="1"/>
  <c r="G650" i="1" s="1"/>
  <c r="F651" i="1"/>
  <c r="G651" i="1" s="1"/>
  <c r="F652" i="1"/>
  <c r="G652" i="1" s="1"/>
  <c r="F653" i="1"/>
  <c r="G653" i="1" s="1"/>
  <c r="F654" i="1"/>
  <c r="G654" i="1" s="1"/>
  <c r="F655" i="1"/>
  <c r="G655" i="1" s="1"/>
  <c r="F656" i="1"/>
  <c r="G656" i="1" s="1"/>
  <c r="F657" i="1"/>
  <c r="G657" i="1" s="1"/>
  <c r="F658" i="1"/>
  <c r="G658" i="1" s="1"/>
  <c r="F659" i="1"/>
  <c r="G659" i="1" s="1"/>
  <c r="F660" i="1"/>
  <c r="G660" i="1" s="1"/>
  <c r="F661" i="1"/>
  <c r="G661" i="1" s="1"/>
  <c r="F662" i="1"/>
  <c r="G662" i="1" s="1"/>
  <c r="F663" i="1"/>
  <c r="G663" i="1" s="1"/>
  <c r="F664" i="1"/>
  <c r="G664" i="1" s="1"/>
  <c r="F665" i="1"/>
  <c r="G665" i="1" s="1"/>
  <c r="F666" i="1"/>
  <c r="G666" i="1" s="1"/>
  <c r="F667" i="1"/>
  <c r="G667" i="1" s="1"/>
  <c r="F668" i="1"/>
  <c r="G668" i="1" s="1"/>
  <c r="F669" i="1"/>
  <c r="G669" i="1" s="1"/>
  <c r="F670" i="1"/>
  <c r="G670" i="1" s="1"/>
  <c r="F671" i="1"/>
  <c r="G671" i="1" s="1"/>
  <c r="F672" i="1"/>
  <c r="G672" i="1" s="1"/>
  <c r="F673" i="1"/>
  <c r="G673" i="1" s="1"/>
  <c r="F674" i="1"/>
  <c r="G674" i="1" s="1"/>
  <c r="F675" i="1"/>
  <c r="G675" i="1" s="1"/>
  <c r="F676" i="1"/>
  <c r="G676" i="1" s="1"/>
  <c r="F677" i="1"/>
  <c r="G677" i="1" s="1"/>
  <c r="F678" i="1"/>
  <c r="G678" i="1" s="1"/>
  <c r="F679" i="1"/>
  <c r="G679" i="1" s="1"/>
  <c r="F680" i="1"/>
  <c r="G680" i="1" s="1"/>
  <c r="F681" i="1"/>
  <c r="G681" i="1" s="1"/>
  <c r="F682" i="1"/>
  <c r="G682" i="1" s="1"/>
  <c r="F683" i="1"/>
  <c r="G683" i="1" s="1"/>
  <c r="F684" i="1"/>
  <c r="G684" i="1" s="1"/>
  <c r="F685" i="1"/>
  <c r="G685" i="1" s="1"/>
  <c r="F686" i="1"/>
  <c r="G686" i="1" s="1"/>
  <c r="F687" i="1"/>
  <c r="G687" i="1" s="1"/>
  <c r="F688" i="1"/>
  <c r="G688" i="1" s="1"/>
  <c r="F689" i="1"/>
  <c r="G689" i="1" s="1"/>
  <c r="F690" i="1"/>
  <c r="G690" i="1" s="1"/>
  <c r="F691" i="1"/>
  <c r="G691" i="1" s="1"/>
  <c r="F692" i="1"/>
  <c r="G692" i="1" s="1"/>
  <c r="F693" i="1"/>
  <c r="G693" i="1" s="1"/>
  <c r="F694" i="1"/>
  <c r="G694" i="1" s="1"/>
  <c r="F695" i="1"/>
  <c r="G695" i="1" s="1"/>
  <c r="F696" i="1"/>
  <c r="G696" i="1" s="1"/>
  <c r="F697" i="1"/>
  <c r="G697" i="1" s="1"/>
  <c r="F698" i="1"/>
  <c r="G698" i="1" s="1"/>
  <c r="F699" i="1"/>
  <c r="G699" i="1" s="1"/>
  <c r="F700" i="1"/>
  <c r="G700" i="1" s="1"/>
  <c r="F701" i="1"/>
  <c r="G701" i="1" s="1"/>
  <c r="F702" i="1"/>
  <c r="G702" i="1" s="1"/>
  <c r="F703" i="1"/>
  <c r="G703" i="1" s="1"/>
  <c r="F704" i="1"/>
  <c r="G704" i="1" s="1"/>
  <c r="F705" i="1"/>
  <c r="G705" i="1" s="1"/>
  <c r="F706" i="1"/>
  <c r="G706" i="1" s="1"/>
  <c r="F707" i="1"/>
  <c r="G707" i="1" s="1"/>
  <c r="F708" i="1"/>
  <c r="G708" i="1" s="1"/>
  <c r="F709" i="1"/>
  <c r="G709" i="1" s="1"/>
  <c r="F710" i="1"/>
  <c r="G710" i="1" s="1"/>
  <c r="F711" i="1"/>
  <c r="G711" i="1" s="1"/>
  <c r="F712" i="1"/>
  <c r="G712" i="1" s="1"/>
  <c r="F713" i="1"/>
  <c r="G713" i="1" s="1"/>
  <c r="F714" i="1"/>
  <c r="G714" i="1" s="1"/>
  <c r="F715" i="1"/>
  <c r="G715" i="1" s="1"/>
  <c r="F716" i="1"/>
  <c r="G716" i="1" s="1"/>
  <c r="F717" i="1"/>
  <c r="G717" i="1" s="1"/>
  <c r="F718" i="1"/>
  <c r="G718" i="1" s="1"/>
  <c r="F719" i="1"/>
  <c r="G719" i="1" s="1"/>
  <c r="F720" i="1"/>
  <c r="G720" i="1" s="1"/>
  <c r="F721" i="1"/>
  <c r="G721" i="1" s="1"/>
  <c r="F722" i="1"/>
  <c r="G722" i="1" s="1"/>
  <c r="F723" i="1"/>
  <c r="G723" i="1" s="1"/>
  <c r="F724" i="1"/>
  <c r="G724" i="1" s="1"/>
  <c r="F725" i="1"/>
  <c r="G725" i="1" s="1"/>
  <c r="F726" i="1"/>
  <c r="G726" i="1" s="1"/>
  <c r="F727" i="1"/>
  <c r="G727" i="1" s="1"/>
  <c r="F728" i="1"/>
  <c r="G728" i="1" s="1"/>
  <c r="F729" i="1"/>
  <c r="G729" i="1" s="1"/>
  <c r="F730" i="1"/>
  <c r="G730" i="1" s="1"/>
  <c r="F731" i="1"/>
  <c r="G731" i="1" s="1"/>
  <c r="F732" i="1"/>
  <c r="G732" i="1" s="1"/>
  <c r="F733" i="1"/>
  <c r="G733" i="1" s="1"/>
  <c r="F734" i="1"/>
  <c r="G734" i="1" s="1"/>
  <c r="F735" i="1"/>
  <c r="G735" i="1" s="1"/>
  <c r="F736" i="1"/>
  <c r="G736" i="1" s="1"/>
  <c r="F737" i="1"/>
  <c r="G737" i="1" s="1"/>
  <c r="F738" i="1"/>
  <c r="G738" i="1" s="1"/>
  <c r="F739" i="1"/>
  <c r="G739" i="1" s="1"/>
  <c r="F740" i="1"/>
  <c r="G740" i="1" s="1"/>
  <c r="F741" i="1"/>
  <c r="G741" i="1" s="1"/>
  <c r="F742" i="1"/>
  <c r="G742" i="1" s="1"/>
  <c r="F743" i="1"/>
  <c r="G743" i="1" s="1"/>
  <c r="F744" i="1"/>
  <c r="G744" i="1" s="1"/>
  <c r="F745" i="1"/>
  <c r="G745" i="1" s="1"/>
  <c r="F746" i="1"/>
  <c r="G746" i="1" s="1"/>
  <c r="F747" i="1"/>
  <c r="G747" i="1" s="1"/>
  <c r="F748" i="1"/>
  <c r="G748" i="1" s="1"/>
  <c r="F749" i="1"/>
  <c r="G749" i="1" s="1"/>
  <c r="F750" i="1"/>
  <c r="G750" i="1" s="1"/>
  <c r="F751" i="1"/>
  <c r="G751" i="1" s="1"/>
  <c r="F752" i="1"/>
  <c r="G752" i="1" s="1"/>
  <c r="F753" i="1"/>
  <c r="G753" i="1" s="1"/>
  <c r="F754" i="1"/>
  <c r="G754" i="1" s="1"/>
  <c r="F755" i="1"/>
  <c r="G755" i="1" s="1"/>
  <c r="F756" i="1"/>
  <c r="G756" i="1" s="1"/>
  <c r="F757" i="1"/>
  <c r="G757" i="1" s="1"/>
  <c r="F758" i="1"/>
  <c r="G758" i="1" s="1"/>
  <c r="F759" i="1"/>
  <c r="G759" i="1" s="1"/>
  <c r="F760" i="1"/>
  <c r="G760" i="1" s="1"/>
  <c r="F761" i="1"/>
  <c r="G761" i="1" s="1"/>
  <c r="F762" i="1"/>
  <c r="G762" i="1" s="1"/>
  <c r="F763" i="1"/>
  <c r="G763" i="1" s="1"/>
  <c r="F764" i="1"/>
  <c r="G764" i="1" s="1"/>
  <c r="F765" i="1"/>
  <c r="G765" i="1" s="1"/>
  <c r="F766" i="1"/>
  <c r="G766" i="1" s="1"/>
  <c r="F767" i="1"/>
  <c r="G767" i="1" s="1"/>
  <c r="F768" i="1"/>
  <c r="G768" i="1" s="1"/>
  <c r="F769" i="1"/>
  <c r="G769" i="1" s="1"/>
  <c r="F770" i="1"/>
  <c r="G770" i="1" s="1"/>
  <c r="F771" i="1"/>
  <c r="G771" i="1" s="1"/>
  <c r="F772" i="1"/>
  <c r="G772" i="1" s="1"/>
  <c r="F773" i="1"/>
  <c r="G773" i="1" s="1"/>
  <c r="F774" i="1"/>
  <c r="G774" i="1" s="1"/>
  <c r="F775" i="1"/>
  <c r="G775" i="1" s="1"/>
  <c r="F776" i="1"/>
  <c r="G776" i="1" s="1"/>
  <c r="F777" i="1"/>
  <c r="G777" i="1" s="1"/>
  <c r="F778" i="1"/>
  <c r="G778" i="1" s="1"/>
  <c r="F779" i="1"/>
  <c r="G779" i="1" s="1"/>
  <c r="F780" i="1"/>
  <c r="G780" i="1" s="1"/>
  <c r="F781" i="1"/>
  <c r="G781" i="1" s="1"/>
  <c r="F782" i="1"/>
  <c r="G782" i="1" s="1"/>
  <c r="F783" i="1"/>
  <c r="G783" i="1" s="1"/>
  <c r="F784" i="1"/>
  <c r="G784" i="1" s="1"/>
  <c r="F785" i="1"/>
  <c r="G785" i="1" s="1"/>
  <c r="F786" i="1"/>
  <c r="G786" i="1" s="1"/>
  <c r="F787" i="1"/>
  <c r="G787" i="1" s="1"/>
  <c r="F788" i="1"/>
  <c r="G788" i="1" s="1"/>
  <c r="F789" i="1"/>
  <c r="G789" i="1" s="1"/>
  <c r="F790" i="1"/>
  <c r="G790" i="1" s="1"/>
  <c r="F791" i="1"/>
  <c r="G791" i="1" s="1"/>
  <c r="F792" i="1"/>
  <c r="G792" i="1" s="1"/>
  <c r="F793" i="1"/>
  <c r="G793" i="1" s="1"/>
  <c r="F794" i="1"/>
  <c r="G794" i="1" s="1"/>
  <c r="F795" i="1"/>
  <c r="G795" i="1" s="1"/>
  <c r="F796" i="1"/>
  <c r="G796" i="1" s="1"/>
  <c r="F797" i="1"/>
  <c r="G797" i="1" s="1"/>
  <c r="F798" i="1"/>
  <c r="G798" i="1" s="1"/>
  <c r="F799" i="1"/>
  <c r="G799" i="1" s="1"/>
  <c r="F800" i="1"/>
  <c r="G800" i="1" s="1"/>
  <c r="F801" i="1"/>
  <c r="G801" i="1" s="1"/>
  <c r="F802" i="1"/>
  <c r="G802" i="1" s="1"/>
  <c r="F803" i="1"/>
  <c r="G803" i="1" s="1"/>
  <c r="F804" i="1"/>
  <c r="G804" i="1" s="1"/>
  <c r="F805" i="1"/>
  <c r="G805" i="1" s="1"/>
  <c r="F806" i="1"/>
  <c r="G806" i="1" s="1"/>
  <c r="F807" i="1"/>
  <c r="G807" i="1" s="1"/>
  <c r="F808" i="1"/>
  <c r="G808" i="1" s="1"/>
  <c r="F809" i="1"/>
  <c r="G809" i="1" s="1"/>
  <c r="F810" i="1"/>
  <c r="G810" i="1" s="1"/>
  <c r="F811" i="1"/>
  <c r="G811" i="1" s="1"/>
  <c r="F812" i="1"/>
  <c r="G812" i="1" s="1"/>
  <c r="F813" i="1"/>
  <c r="G813" i="1" s="1"/>
  <c r="F814" i="1"/>
  <c r="G814" i="1" s="1"/>
  <c r="F815" i="1"/>
  <c r="G815" i="1" s="1"/>
  <c r="F816" i="1"/>
  <c r="G816" i="1" s="1"/>
  <c r="F817" i="1"/>
  <c r="G817" i="1" s="1"/>
  <c r="F818" i="1"/>
  <c r="G818" i="1" s="1"/>
  <c r="F819" i="1"/>
  <c r="G819" i="1" s="1"/>
  <c r="F820" i="1"/>
  <c r="G820" i="1" s="1"/>
  <c r="F821" i="1"/>
  <c r="G821" i="1" s="1"/>
  <c r="F822" i="1"/>
  <c r="G822" i="1" s="1"/>
  <c r="F823" i="1"/>
  <c r="G823" i="1" s="1"/>
  <c r="F824" i="1"/>
  <c r="G824" i="1" s="1"/>
  <c r="F825" i="1"/>
  <c r="G825" i="1" s="1"/>
  <c r="F826" i="1"/>
  <c r="G826" i="1" s="1"/>
  <c r="F827" i="1"/>
  <c r="G827" i="1" s="1"/>
  <c r="F828" i="1"/>
  <c r="G828" i="1" s="1"/>
  <c r="F829" i="1"/>
  <c r="G829" i="1" s="1"/>
  <c r="F830" i="1"/>
  <c r="G830" i="1" s="1"/>
  <c r="F831" i="1"/>
  <c r="G831" i="1" s="1"/>
  <c r="F832" i="1"/>
  <c r="G832" i="1" s="1"/>
  <c r="F833" i="1"/>
  <c r="G833" i="1" s="1"/>
  <c r="F834" i="1"/>
  <c r="G834" i="1" s="1"/>
  <c r="F835" i="1"/>
  <c r="G835" i="1" s="1"/>
  <c r="F836" i="1"/>
  <c r="G836" i="1" s="1"/>
  <c r="F837" i="1"/>
  <c r="G837" i="1" s="1"/>
  <c r="F838" i="1"/>
  <c r="G838" i="1" s="1"/>
  <c r="F839" i="1"/>
  <c r="G839" i="1" s="1"/>
  <c r="F840" i="1"/>
  <c r="G840" i="1" s="1"/>
  <c r="F841" i="1"/>
  <c r="G841" i="1" s="1"/>
  <c r="F842" i="1"/>
  <c r="G842" i="1" s="1"/>
  <c r="F843" i="1"/>
  <c r="G843" i="1" s="1"/>
  <c r="F844" i="1"/>
  <c r="G844" i="1" s="1"/>
  <c r="F845" i="1"/>
  <c r="G845" i="1" s="1"/>
  <c r="F846" i="1"/>
  <c r="G846" i="1" s="1"/>
  <c r="F847" i="1"/>
  <c r="G847" i="1" s="1"/>
  <c r="F848" i="1"/>
  <c r="G848" i="1" s="1"/>
  <c r="F849" i="1"/>
  <c r="G849" i="1" s="1"/>
  <c r="F850" i="1"/>
  <c r="G850" i="1" s="1"/>
  <c r="F851" i="1"/>
  <c r="G851" i="1" s="1"/>
  <c r="F852" i="1"/>
  <c r="G852" i="1" s="1"/>
  <c r="F853" i="1"/>
  <c r="G853" i="1" s="1"/>
  <c r="F854" i="1"/>
  <c r="G854" i="1" s="1"/>
  <c r="F855" i="1"/>
  <c r="G855" i="1" s="1"/>
  <c r="F856" i="1"/>
  <c r="G856" i="1" s="1"/>
  <c r="F857" i="1"/>
  <c r="G857" i="1" s="1"/>
  <c r="F858" i="1"/>
  <c r="G858" i="1" s="1"/>
  <c r="F859" i="1"/>
  <c r="G859" i="1" s="1"/>
  <c r="F860" i="1"/>
  <c r="G860" i="1" s="1"/>
  <c r="F861" i="1"/>
  <c r="G861" i="1" s="1"/>
  <c r="F862" i="1"/>
  <c r="G862" i="1" s="1"/>
  <c r="F863" i="1"/>
  <c r="G863" i="1" s="1"/>
  <c r="F864" i="1"/>
  <c r="G864" i="1" s="1"/>
  <c r="F865" i="1"/>
  <c r="G865" i="1" s="1"/>
  <c r="F866" i="1"/>
  <c r="G866" i="1" s="1"/>
  <c r="F867" i="1"/>
  <c r="G867" i="1" s="1"/>
  <c r="F868" i="1"/>
  <c r="G868" i="1" s="1"/>
  <c r="F869" i="1"/>
  <c r="G869" i="1" s="1"/>
  <c r="F870" i="1"/>
  <c r="G870" i="1" s="1"/>
  <c r="F871" i="1"/>
  <c r="G871" i="1" s="1"/>
  <c r="F872" i="1"/>
  <c r="G872" i="1" s="1"/>
  <c r="F873" i="1"/>
  <c r="G873" i="1" s="1"/>
  <c r="F874" i="1"/>
  <c r="G874" i="1" s="1"/>
  <c r="F875" i="1"/>
  <c r="G875" i="1" s="1"/>
  <c r="F876" i="1"/>
  <c r="G876" i="1" s="1"/>
  <c r="F877" i="1"/>
  <c r="G877" i="1" s="1"/>
  <c r="F878" i="1"/>
  <c r="G878" i="1" s="1"/>
  <c r="F879" i="1"/>
  <c r="G879" i="1" s="1"/>
  <c r="F880" i="1"/>
  <c r="G880" i="1" s="1"/>
  <c r="F881" i="1"/>
  <c r="G881" i="1" s="1"/>
  <c r="F882" i="1"/>
  <c r="G882" i="1" s="1"/>
  <c r="F883" i="1"/>
  <c r="G883" i="1" s="1"/>
  <c r="F884" i="1"/>
  <c r="G884" i="1" s="1"/>
  <c r="F885" i="1"/>
  <c r="G885" i="1" s="1"/>
  <c r="F886" i="1"/>
  <c r="G886" i="1" s="1"/>
  <c r="F887" i="1"/>
  <c r="G887" i="1" s="1"/>
  <c r="F888" i="1"/>
  <c r="G888" i="1" s="1"/>
  <c r="F889" i="1"/>
  <c r="G889" i="1" s="1"/>
  <c r="F890" i="1"/>
  <c r="G890" i="1" s="1"/>
  <c r="F891" i="1"/>
  <c r="G891" i="1" s="1"/>
  <c r="F892" i="1"/>
  <c r="G892" i="1" s="1"/>
  <c r="F893" i="1"/>
  <c r="G893" i="1" s="1"/>
  <c r="F894" i="1"/>
  <c r="G894" i="1" s="1"/>
  <c r="F895" i="1"/>
  <c r="G895" i="1" s="1"/>
  <c r="F896" i="1"/>
  <c r="G896" i="1" s="1"/>
  <c r="F897" i="1"/>
  <c r="G897" i="1" s="1"/>
  <c r="F898" i="1"/>
  <c r="G898" i="1" s="1"/>
  <c r="F899" i="1"/>
  <c r="G899" i="1" s="1"/>
  <c r="F900" i="1"/>
  <c r="G900" i="1" s="1"/>
  <c r="F901" i="1"/>
  <c r="G901" i="1" s="1"/>
  <c r="F902" i="1"/>
  <c r="G902" i="1" s="1"/>
  <c r="F903" i="1"/>
  <c r="G903" i="1" s="1"/>
  <c r="F904" i="1"/>
  <c r="G904" i="1" s="1"/>
  <c r="F905" i="1"/>
  <c r="G905" i="1" s="1"/>
  <c r="F906" i="1"/>
  <c r="G906" i="1" s="1"/>
  <c r="F907" i="1"/>
  <c r="G907" i="1" s="1"/>
  <c r="F908" i="1"/>
  <c r="G908" i="1" s="1"/>
  <c r="F909" i="1"/>
  <c r="G909" i="1" s="1"/>
  <c r="F910" i="1"/>
  <c r="G910" i="1" s="1"/>
  <c r="F911" i="1"/>
  <c r="G911" i="1" s="1"/>
  <c r="F912" i="1"/>
  <c r="G912" i="1" s="1"/>
  <c r="F913" i="1"/>
  <c r="G913" i="1" s="1"/>
  <c r="F914" i="1"/>
  <c r="G914" i="1" s="1"/>
  <c r="F915" i="1"/>
  <c r="G915" i="1" s="1"/>
  <c r="F916" i="1"/>
  <c r="G916" i="1" s="1"/>
  <c r="F917" i="1"/>
  <c r="G917" i="1" s="1"/>
  <c r="F918" i="1"/>
  <c r="G918" i="1" s="1"/>
  <c r="F919" i="1"/>
  <c r="G919" i="1" s="1"/>
  <c r="F920" i="1"/>
  <c r="G920" i="1" s="1"/>
  <c r="F921" i="1"/>
  <c r="G921" i="1" s="1"/>
  <c r="F922" i="1"/>
  <c r="G922" i="1" s="1"/>
  <c r="F923" i="1"/>
  <c r="G923" i="1" s="1"/>
  <c r="F924" i="1"/>
  <c r="G924" i="1" s="1"/>
  <c r="F925" i="1"/>
  <c r="G925" i="1" s="1"/>
  <c r="F926" i="1"/>
  <c r="G926" i="1" s="1"/>
  <c r="F927" i="1"/>
  <c r="G927" i="1" s="1"/>
  <c r="F928" i="1"/>
  <c r="G928" i="1" s="1"/>
  <c r="F929" i="1"/>
  <c r="G929" i="1" s="1"/>
  <c r="F930" i="1"/>
  <c r="G930" i="1" s="1"/>
  <c r="F931" i="1"/>
  <c r="G931" i="1" s="1"/>
  <c r="F932" i="1"/>
  <c r="G932" i="1" s="1"/>
  <c r="F933" i="1"/>
  <c r="G933" i="1" s="1"/>
  <c r="F934" i="1"/>
  <c r="G934" i="1" s="1"/>
  <c r="F935" i="1"/>
  <c r="G935" i="1" s="1"/>
  <c r="F936" i="1"/>
  <c r="G936" i="1" s="1"/>
  <c r="F937" i="1"/>
  <c r="G937" i="1" s="1"/>
  <c r="F938" i="1"/>
  <c r="G938" i="1" s="1"/>
  <c r="F939" i="1"/>
  <c r="G939" i="1" s="1"/>
  <c r="F940" i="1"/>
  <c r="G940" i="1" s="1"/>
  <c r="F941" i="1"/>
  <c r="G941" i="1" s="1"/>
  <c r="F942" i="1"/>
  <c r="G942" i="1" s="1"/>
  <c r="F943" i="1"/>
  <c r="G943" i="1" s="1"/>
  <c r="F944" i="1"/>
  <c r="G944" i="1" s="1"/>
  <c r="F945" i="1"/>
  <c r="G945" i="1" s="1"/>
  <c r="F946" i="1"/>
  <c r="G946" i="1" s="1"/>
  <c r="F947" i="1"/>
  <c r="G947" i="1" s="1"/>
  <c r="F948" i="1"/>
  <c r="G948" i="1" s="1"/>
  <c r="F949" i="1"/>
  <c r="G949" i="1" s="1"/>
  <c r="F950" i="1"/>
  <c r="G950" i="1" s="1"/>
  <c r="F951" i="1"/>
  <c r="G951" i="1" s="1"/>
  <c r="F952" i="1"/>
  <c r="G952" i="1" s="1"/>
  <c r="F953" i="1"/>
  <c r="G953" i="1" s="1"/>
  <c r="F954" i="1"/>
  <c r="G954" i="1" s="1"/>
  <c r="F955" i="1"/>
  <c r="G955" i="1" s="1"/>
  <c r="F956" i="1"/>
  <c r="G956" i="1" s="1"/>
  <c r="F957" i="1"/>
  <c r="G957" i="1" s="1"/>
  <c r="F958" i="1"/>
  <c r="G958" i="1" s="1"/>
  <c r="F959" i="1"/>
  <c r="G959" i="1" s="1"/>
  <c r="F960" i="1"/>
  <c r="G960" i="1" s="1"/>
  <c r="F961" i="1"/>
  <c r="G961" i="1" s="1"/>
  <c r="F962" i="1"/>
  <c r="G962" i="1" s="1"/>
  <c r="F963" i="1"/>
  <c r="G963" i="1" s="1"/>
  <c r="F964" i="1"/>
  <c r="G964" i="1" s="1"/>
  <c r="F965" i="1"/>
  <c r="G965" i="1" s="1"/>
  <c r="F966" i="1"/>
  <c r="G966" i="1" s="1"/>
  <c r="F967" i="1"/>
  <c r="G967" i="1" s="1"/>
  <c r="F968" i="1"/>
  <c r="G968" i="1" s="1"/>
  <c r="F969" i="1"/>
  <c r="G969" i="1" s="1"/>
  <c r="F970" i="1"/>
  <c r="G970" i="1" s="1"/>
  <c r="F971" i="1"/>
  <c r="G971" i="1" s="1"/>
  <c r="F972" i="1"/>
  <c r="G972" i="1" s="1"/>
  <c r="F973" i="1"/>
  <c r="G973" i="1" s="1"/>
  <c r="F974" i="1"/>
  <c r="G974" i="1" s="1"/>
  <c r="F975" i="1"/>
  <c r="G975" i="1" s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G982" i="1" s="1"/>
  <c r="F983" i="1"/>
  <c r="G983" i="1" s="1"/>
  <c r="F984" i="1"/>
  <c r="G984" i="1" s="1"/>
  <c r="F985" i="1"/>
  <c r="G985" i="1" s="1"/>
  <c r="F986" i="1"/>
  <c r="G986" i="1" s="1"/>
  <c r="F987" i="1"/>
  <c r="G987" i="1" s="1"/>
  <c r="F988" i="1"/>
  <c r="G988" i="1" s="1"/>
  <c r="F989" i="1"/>
  <c r="G989" i="1" s="1"/>
  <c r="F990" i="1"/>
  <c r="G990" i="1" s="1"/>
  <c r="F991" i="1"/>
  <c r="G991" i="1" s="1"/>
  <c r="F992" i="1"/>
  <c r="G992" i="1" s="1"/>
  <c r="F993" i="1"/>
  <c r="G993" i="1" s="1"/>
  <c r="F994" i="1"/>
  <c r="G994" i="1" s="1"/>
  <c r="F995" i="1"/>
  <c r="G995" i="1" s="1"/>
  <c r="F996" i="1"/>
  <c r="G996" i="1" s="1"/>
  <c r="F997" i="1"/>
  <c r="G997" i="1" s="1"/>
  <c r="F998" i="1"/>
  <c r="G998" i="1" s="1"/>
  <c r="F999" i="1"/>
  <c r="G999" i="1" s="1"/>
  <c r="F1000" i="1"/>
  <c r="G1000" i="1" s="1"/>
  <c r="F1001" i="1"/>
  <c r="G1001" i="1" s="1"/>
  <c r="F1002" i="1"/>
  <c r="G1002" i="1" s="1"/>
  <c r="F1003" i="1"/>
  <c r="G1003" i="1" s="1"/>
  <c r="F1004" i="1"/>
  <c r="G1004" i="1" s="1"/>
  <c r="F1005" i="1"/>
  <c r="G1005" i="1" s="1"/>
  <c r="F1006" i="1"/>
  <c r="G1006" i="1" s="1"/>
  <c r="F1007" i="1"/>
  <c r="G1007" i="1" s="1"/>
  <c r="F1008" i="1"/>
  <c r="G1008" i="1" s="1"/>
  <c r="F1009" i="1"/>
  <c r="G1009" i="1" s="1"/>
  <c r="F1010" i="1"/>
  <c r="G1010" i="1" s="1"/>
  <c r="F1011" i="1"/>
  <c r="G1011" i="1" s="1"/>
  <c r="F1012" i="1"/>
  <c r="G1012" i="1" s="1"/>
  <c r="F1013" i="1"/>
  <c r="G1013" i="1" s="1"/>
  <c r="F1014" i="1"/>
  <c r="G1014" i="1" s="1"/>
  <c r="F1015" i="1"/>
  <c r="G1015" i="1" s="1"/>
  <c r="F1016" i="1"/>
  <c r="G1016" i="1" s="1"/>
  <c r="F1017" i="1"/>
  <c r="G1017" i="1" s="1"/>
  <c r="F1018" i="1"/>
  <c r="G1018" i="1" s="1"/>
  <c r="F1019" i="1"/>
  <c r="G1019" i="1" s="1"/>
  <c r="F1020" i="1"/>
  <c r="G1020" i="1" s="1"/>
  <c r="F1021" i="1"/>
  <c r="G1021" i="1" s="1"/>
  <c r="F1022" i="1"/>
  <c r="G1022" i="1" s="1"/>
  <c r="F1023" i="1"/>
  <c r="G1023" i="1" s="1"/>
  <c r="F1024" i="1"/>
  <c r="G1024" i="1" s="1"/>
  <c r="F1025" i="1"/>
  <c r="G1025" i="1" s="1"/>
  <c r="F1026" i="1"/>
  <c r="G1026" i="1" s="1"/>
  <c r="F1027" i="1"/>
  <c r="G1027" i="1" s="1"/>
  <c r="F1028" i="1"/>
  <c r="G1028" i="1" s="1"/>
  <c r="F1029" i="1"/>
  <c r="G1029" i="1" s="1"/>
  <c r="F1030" i="1"/>
  <c r="G1030" i="1" s="1"/>
  <c r="F1031" i="1"/>
  <c r="G1031" i="1" s="1"/>
  <c r="F1032" i="1"/>
  <c r="G1032" i="1" s="1"/>
  <c r="F1033" i="1"/>
  <c r="G1033" i="1" s="1"/>
  <c r="F1034" i="1"/>
  <c r="G1034" i="1" s="1"/>
  <c r="F1035" i="1"/>
  <c r="G1035" i="1" s="1"/>
  <c r="F1036" i="1"/>
  <c r="G1036" i="1" s="1"/>
  <c r="F1037" i="1"/>
  <c r="G1037" i="1" s="1"/>
  <c r="F1038" i="1"/>
  <c r="G1038" i="1" s="1"/>
  <c r="F1039" i="1"/>
  <c r="G1039" i="1" s="1"/>
  <c r="F1040" i="1"/>
  <c r="G1040" i="1" s="1"/>
  <c r="F1041" i="1"/>
  <c r="G1041" i="1" s="1"/>
  <c r="F1042" i="1"/>
  <c r="G1042" i="1" s="1"/>
  <c r="F1043" i="1"/>
  <c r="G1043" i="1" s="1"/>
  <c r="F1044" i="1"/>
  <c r="G1044" i="1" s="1"/>
  <c r="F1045" i="1"/>
  <c r="G1045" i="1" s="1"/>
  <c r="F1046" i="1"/>
  <c r="G1046" i="1" s="1"/>
  <c r="F1047" i="1"/>
  <c r="G1047" i="1" s="1"/>
  <c r="F1048" i="1"/>
  <c r="G1048" i="1" s="1"/>
  <c r="F1049" i="1"/>
  <c r="G1049" i="1" s="1"/>
  <c r="F1050" i="1"/>
  <c r="G1050" i="1" s="1"/>
  <c r="F1051" i="1"/>
  <c r="G1051" i="1" s="1"/>
  <c r="F1052" i="1"/>
  <c r="G1052" i="1" s="1"/>
  <c r="F1053" i="1"/>
  <c r="G1053" i="1" s="1"/>
  <c r="F1054" i="1"/>
  <c r="G1054" i="1" s="1"/>
  <c r="F1055" i="1"/>
  <c r="G1055" i="1" s="1"/>
  <c r="F1056" i="1"/>
  <c r="G1056" i="1" s="1"/>
  <c r="F1057" i="1"/>
  <c r="G1057" i="1" s="1"/>
  <c r="F1058" i="1"/>
  <c r="G1058" i="1" s="1"/>
  <c r="F1059" i="1"/>
  <c r="G1059" i="1" s="1"/>
  <c r="F1060" i="1"/>
  <c r="G1060" i="1" s="1"/>
  <c r="F1061" i="1"/>
  <c r="G1061" i="1" s="1"/>
  <c r="F1062" i="1"/>
  <c r="G1062" i="1" s="1"/>
  <c r="F1063" i="1"/>
  <c r="G1063" i="1" s="1"/>
  <c r="F1064" i="1"/>
  <c r="G1064" i="1" s="1"/>
  <c r="F1065" i="1"/>
  <c r="G1065" i="1" s="1"/>
  <c r="F1066" i="1"/>
  <c r="G1066" i="1" s="1"/>
  <c r="F1067" i="1"/>
  <c r="G1067" i="1" s="1"/>
  <c r="F1068" i="1"/>
  <c r="G1068" i="1" s="1"/>
  <c r="F1069" i="1"/>
  <c r="G1069" i="1" s="1"/>
  <c r="F1070" i="1"/>
  <c r="G1070" i="1" s="1"/>
  <c r="F1071" i="1"/>
  <c r="G1071" i="1" s="1"/>
  <c r="F1072" i="1"/>
  <c r="G1072" i="1" s="1"/>
  <c r="F1073" i="1"/>
  <c r="G1073" i="1" s="1"/>
  <c r="F1074" i="1"/>
  <c r="G1074" i="1" s="1"/>
  <c r="F1075" i="1"/>
  <c r="G1075" i="1" s="1"/>
  <c r="F1076" i="1"/>
  <c r="G1076" i="1" s="1"/>
  <c r="F1077" i="1"/>
  <c r="G1077" i="1" s="1"/>
  <c r="F1078" i="1"/>
  <c r="G1078" i="1" s="1"/>
  <c r="F1079" i="1"/>
  <c r="G1079" i="1" s="1"/>
  <c r="F1080" i="1"/>
  <c r="G1080" i="1" s="1"/>
  <c r="F1081" i="1"/>
  <c r="G1081" i="1" s="1"/>
  <c r="F1082" i="1"/>
  <c r="G1082" i="1" s="1"/>
  <c r="F1083" i="1"/>
  <c r="G1083" i="1" s="1"/>
  <c r="F1084" i="1"/>
  <c r="G1084" i="1" s="1"/>
  <c r="F1085" i="1"/>
  <c r="G1085" i="1" s="1"/>
  <c r="F1086" i="1"/>
  <c r="G1086" i="1" s="1"/>
  <c r="F1087" i="1"/>
  <c r="G1087" i="1" s="1"/>
  <c r="F1088" i="1"/>
  <c r="G1088" i="1" s="1"/>
  <c r="F1089" i="1"/>
  <c r="G1089" i="1" s="1"/>
  <c r="F1090" i="1"/>
  <c r="G1090" i="1" s="1"/>
  <c r="F1091" i="1"/>
  <c r="G1091" i="1" s="1"/>
  <c r="F1092" i="1"/>
  <c r="G1092" i="1" s="1"/>
  <c r="F1093" i="1"/>
  <c r="G1093" i="1" s="1"/>
  <c r="F1094" i="1"/>
  <c r="G1094" i="1" s="1"/>
  <c r="F1095" i="1"/>
  <c r="G1095" i="1" s="1"/>
  <c r="F1096" i="1"/>
  <c r="G1096" i="1" s="1"/>
  <c r="F1097" i="1"/>
  <c r="G1097" i="1" s="1"/>
  <c r="F1098" i="1"/>
  <c r="G1098" i="1" s="1"/>
  <c r="F1099" i="1"/>
  <c r="G1099" i="1" s="1"/>
  <c r="F1100" i="1"/>
  <c r="G1100" i="1" s="1"/>
  <c r="F1101" i="1"/>
  <c r="G1101" i="1" s="1"/>
  <c r="F1102" i="1"/>
  <c r="G1102" i="1" s="1"/>
  <c r="F1103" i="1"/>
  <c r="G1103" i="1" s="1"/>
  <c r="F1104" i="1"/>
  <c r="G1104" i="1" s="1"/>
  <c r="F1105" i="1"/>
  <c r="G1105" i="1" s="1"/>
  <c r="F1106" i="1"/>
  <c r="G1106" i="1" s="1"/>
  <c r="F1107" i="1"/>
  <c r="G1107" i="1" s="1"/>
  <c r="F1108" i="1"/>
  <c r="G1108" i="1" s="1"/>
  <c r="F1109" i="1"/>
  <c r="G1109" i="1" s="1"/>
  <c r="F1110" i="1"/>
  <c r="G1110" i="1" s="1"/>
  <c r="F1111" i="1"/>
  <c r="G1111" i="1" s="1"/>
  <c r="F1112" i="1"/>
  <c r="G1112" i="1" s="1"/>
  <c r="F1113" i="1"/>
  <c r="G1113" i="1" s="1"/>
  <c r="F1114" i="1"/>
  <c r="G1114" i="1" s="1"/>
  <c r="F1115" i="1"/>
  <c r="G1115" i="1" s="1"/>
  <c r="F1116" i="1"/>
  <c r="G1116" i="1" s="1"/>
  <c r="F1117" i="1"/>
  <c r="G1117" i="1" s="1"/>
  <c r="F1118" i="1"/>
  <c r="G1118" i="1" s="1"/>
  <c r="F1119" i="1"/>
  <c r="G1119" i="1" s="1"/>
  <c r="F1120" i="1"/>
  <c r="G1120" i="1" s="1"/>
  <c r="F1121" i="1"/>
  <c r="G1121" i="1" s="1"/>
  <c r="F1122" i="1"/>
  <c r="G1122" i="1" s="1"/>
  <c r="F1123" i="1"/>
  <c r="G1123" i="1" s="1"/>
  <c r="F1124" i="1"/>
  <c r="G1124" i="1" s="1"/>
  <c r="F1125" i="1"/>
  <c r="G1125" i="1" s="1"/>
  <c r="F1126" i="1"/>
  <c r="G1126" i="1" s="1"/>
  <c r="F1127" i="1"/>
  <c r="G1127" i="1" s="1"/>
  <c r="F1128" i="1"/>
  <c r="G1128" i="1" s="1"/>
  <c r="F1129" i="1"/>
  <c r="G1129" i="1" s="1"/>
  <c r="F1130" i="1"/>
  <c r="G1130" i="1" s="1"/>
  <c r="F1131" i="1"/>
  <c r="G1131" i="1" s="1"/>
  <c r="F1132" i="1"/>
  <c r="G1132" i="1" s="1"/>
  <c r="F1133" i="1"/>
  <c r="G1133" i="1" s="1"/>
  <c r="F1134" i="1"/>
  <c r="G1134" i="1" s="1"/>
  <c r="F1135" i="1"/>
  <c r="G1135" i="1" s="1"/>
  <c r="F1136" i="1"/>
  <c r="G1136" i="1" s="1"/>
  <c r="F1137" i="1"/>
  <c r="G1137" i="1" s="1"/>
  <c r="F1138" i="1"/>
  <c r="G1138" i="1" s="1"/>
  <c r="F1139" i="1"/>
  <c r="G1139" i="1" s="1"/>
  <c r="F1140" i="1"/>
  <c r="G1140" i="1" s="1"/>
  <c r="F1141" i="1"/>
  <c r="G1141" i="1" s="1"/>
  <c r="F1142" i="1"/>
  <c r="G1142" i="1" s="1"/>
  <c r="F1143" i="1"/>
  <c r="G1143" i="1" s="1"/>
  <c r="F1144" i="1"/>
  <c r="G1144" i="1" s="1"/>
  <c r="F1145" i="1"/>
  <c r="G1145" i="1" s="1"/>
  <c r="F1146" i="1"/>
  <c r="G1146" i="1" s="1"/>
  <c r="F1147" i="1"/>
  <c r="G1147" i="1" s="1"/>
  <c r="F1148" i="1"/>
  <c r="G1148" i="1" s="1"/>
  <c r="F1149" i="1"/>
  <c r="G1149" i="1" s="1"/>
  <c r="F1150" i="1"/>
  <c r="G1150" i="1" s="1"/>
  <c r="F1151" i="1"/>
  <c r="G1151" i="1" s="1"/>
  <c r="F1152" i="1"/>
  <c r="G1152" i="1" s="1"/>
  <c r="F1153" i="1"/>
  <c r="G1153" i="1" s="1"/>
  <c r="F1154" i="1"/>
  <c r="G1154" i="1" s="1"/>
  <c r="F1155" i="1"/>
  <c r="G1155" i="1" s="1"/>
  <c r="F1156" i="1"/>
  <c r="G1156" i="1" s="1"/>
  <c r="F1157" i="1"/>
  <c r="G1157" i="1" s="1"/>
  <c r="F1158" i="1"/>
  <c r="G1158" i="1" s="1"/>
  <c r="F1159" i="1"/>
  <c r="G1159" i="1" s="1"/>
  <c r="F1160" i="1"/>
  <c r="G1160" i="1" s="1"/>
  <c r="F1161" i="1"/>
  <c r="G1161" i="1" s="1"/>
  <c r="F1162" i="1"/>
  <c r="G1162" i="1" s="1"/>
  <c r="F1163" i="1"/>
  <c r="G1163" i="1" s="1"/>
  <c r="F1164" i="1"/>
  <c r="G1164" i="1" s="1"/>
  <c r="F1165" i="1"/>
  <c r="G1165" i="1" s="1"/>
  <c r="F1166" i="1"/>
  <c r="G1166" i="1" s="1"/>
  <c r="F1167" i="1"/>
  <c r="G1167" i="1" s="1"/>
  <c r="F1168" i="1"/>
  <c r="G1168" i="1" s="1"/>
  <c r="F1169" i="1"/>
  <c r="G1169" i="1" s="1"/>
  <c r="F1170" i="1"/>
  <c r="G1170" i="1" s="1"/>
  <c r="F1171" i="1"/>
  <c r="G1171" i="1" s="1"/>
  <c r="F1172" i="1"/>
  <c r="G1172" i="1" s="1"/>
  <c r="F1173" i="1"/>
  <c r="G1173" i="1" s="1"/>
  <c r="F1174" i="1"/>
  <c r="G1174" i="1" s="1"/>
  <c r="F1175" i="1"/>
  <c r="G1175" i="1" s="1"/>
  <c r="F1176" i="1"/>
  <c r="G1176" i="1" s="1"/>
  <c r="F1177" i="1"/>
  <c r="G1177" i="1" s="1"/>
  <c r="F1178" i="1"/>
  <c r="G1178" i="1" s="1"/>
  <c r="F1179" i="1"/>
  <c r="G1179" i="1" s="1"/>
  <c r="F1180" i="1"/>
  <c r="G1180" i="1" s="1"/>
  <c r="F1181" i="1"/>
  <c r="G1181" i="1" s="1"/>
  <c r="F1182" i="1"/>
  <c r="G1182" i="1" s="1"/>
  <c r="F1183" i="1"/>
  <c r="G1183" i="1" s="1"/>
  <c r="F1184" i="1"/>
  <c r="G1184" i="1" s="1"/>
  <c r="F1185" i="1"/>
  <c r="G1185" i="1" s="1"/>
  <c r="F1186" i="1"/>
  <c r="G1186" i="1" s="1"/>
  <c r="F1187" i="1"/>
  <c r="G1187" i="1" s="1"/>
  <c r="F1188" i="1"/>
  <c r="G1188" i="1" s="1"/>
  <c r="F1189" i="1"/>
  <c r="G1189" i="1" s="1"/>
  <c r="F1190" i="1"/>
  <c r="G1190" i="1" s="1"/>
  <c r="F1191" i="1"/>
  <c r="G1191" i="1" s="1"/>
  <c r="F1192" i="1"/>
  <c r="G1192" i="1" s="1"/>
  <c r="F1193" i="1"/>
  <c r="G1193" i="1" s="1"/>
  <c r="F1194" i="1"/>
  <c r="G1194" i="1" s="1"/>
  <c r="F1195" i="1"/>
  <c r="G1195" i="1" s="1"/>
  <c r="F1196" i="1"/>
  <c r="G1196" i="1" s="1"/>
  <c r="F1197" i="1"/>
  <c r="G1197" i="1" s="1"/>
  <c r="F1198" i="1"/>
  <c r="G1198" i="1" s="1"/>
  <c r="F1199" i="1"/>
  <c r="G1199" i="1" s="1"/>
  <c r="F1200" i="1"/>
  <c r="G1200" i="1" s="1"/>
  <c r="F1201" i="1"/>
  <c r="G1201" i="1" s="1"/>
  <c r="F1202" i="1"/>
  <c r="G1202" i="1" s="1"/>
  <c r="F1203" i="1"/>
  <c r="G1203" i="1" s="1"/>
  <c r="F1204" i="1"/>
  <c r="G1204" i="1" s="1"/>
  <c r="F1205" i="1"/>
  <c r="G1205" i="1" s="1"/>
  <c r="F1206" i="1"/>
  <c r="G1206" i="1" s="1"/>
  <c r="F1207" i="1"/>
  <c r="G1207" i="1" s="1"/>
  <c r="F1208" i="1"/>
  <c r="G1208" i="1" s="1"/>
  <c r="F1209" i="1"/>
  <c r="G1209" i="1" s="1"/>
  <c r="F1210" i="1"/>
  <c r="G1210" i="1" s="1"/>
  <c r="F1211" i="1"/>
  <c r="G1211" i="1" s="1"/>
  <c r="F1212" i="1"/>
  <c r="G1212" i="1" s="1"/>
  <c r="F1213" i="1"/>
  <c r="G1213" i="1" s="1"/>
  <c r="F1214" i="1"/>
  <c r="G1214" i="1" s="1"/>
  <c r="F1215" i="1"/>
  <c r="G1215" i="1" s="1"/>
  <c r="F1216" i="1"/>
  <c r="G1216" i="1" s="1"/>
  <c r="F1217" i="1"/>
  <c r="G1217" i="1" s="1"/>
  <c r="F1218" i="1"/>
  <c r="G1218" i="1" s="1"/>
  <c r="F1219" i="1"/>
  <c r="G1219" i="1" s="1"/>
  <c r="F1220" i="1"/>
  <c r="G1220" i="1" s="1"/>
  <c r="F1221" i="1"/>
  <c r="G1221" i="1" s="1"/>
  <c r="F1222" i="1"/>
  <c r="G1222" i="1" s="1"/>
  <c r="F1223" i="1"/>
  <c r="G1223" i="1" s="1"/>
  <c r="F1224" i="1"/>
  <c r="G1224" i="1" s="1"/>
  <c r="F1225" i="1"/>
  <c r="G1225" i="1" s="1"/>
  <c r="F1226" i="1"/>
  <c r="G1226" i="1" s="1"/>
  <c r="F1227" i="1"/>
  <c r="G1227" i="1" s="1"/>
  <c r="F1228" i="1"/>
  <c r="G1228" i="1" s="1"/>
  <c r="F1229" i="1"/>
  <c r="G1229" i="1" s="1"/>
  <c r="F1230" i="1"/>
  <c r="G1230" i="1" s="1"/>
  <c r="F1231" i="1"/>
  <c r="G1231" i="1" s="1"/>
  <c r="F1232" i="1"/>
  <c r="G1232" i="1" s="1"/>
  <c r="F1233" i="1"/>
  <c r="G1233" i="1" s="1"/>
  <c r="F1234" i="1"/>
  <c r="G1234" i="1" s="1"/>
  <c r="F1235" i="1"/>
  <c r="G1235" i="1" s="1"/>
  <c r="F1236" i="1"/>
  <c r="G1236" i="1" s="1"/>
  <c r="F1237" i="1"/>
  <c r="G1237" i="1" s="1"/>
  <c r="F1238" i="1"/>
  <c r="G1238" i="1" s="1"/>
  <c r="F1239" i="1"/>
  <c r="G1239" i="1" s="1"/>
  <c r="F1240" i="1"/>
  <c r="G1240" i="1" s="1"/>
  <c r="F1241" i="1"/>
  <c r="G1241" i="1" s="1"/>
  <c r="F1242" i="1"/>
  <c r="G1242" i="1" s="1"/>
  <c r="F1243" i="1"/>
  <c r="G1243" i="1" s="1"/>
  <c r="F1244" i="1"/>
  <c r="G1244" i="1" s="1"/>
  <c r="F1245" i="1"/>
  <c r="G1245" i="1" s="1"/>
  <c r="F1246" i="1"/>
  <c r="G1246" i="1" s="1"/>
  <c r="F1247" i="1"/>
  <c r="G1247" i="1" s="1"/>
  <c r="F1248" i="1"/>
  <c r="G1248" i="1" s="1"/>
  <c r="F1249" i="1"/>
  <c r="G1249" i="1" s="1"/>
  <c r="F1250" i="1"/>
  <c r="G1250" i="1" s="1"/>
  <c r="F1251" i="1"/>
  <c r="G1251" i="1" s="1"/>
  <c r="F1252" i="1"/>
  <c r="G1252" i="1" s="1"/>
  <c r="F1253" i="1"/>
  <c r="G1253" i="1" s="1"/>
  <c r="F1254" i="1"/>
  <c r="G1254" i="1" s="1"/>
  <c r="F1255" i="1"/>
  <c r="G1255" i="1" s="1"/>
  <c r="F1256" i="1"/>
  <c r="G1256" i="1" s="1"/>
  <c r="F1257" i="1"/>
  <c r="G1257" i="1" s="1"/>
  <c r="F1258" i="1"/>
  <c r="G1258" i="1" s="1"/>
  <c r="F1259" i="1"/>
  <c r="G1259" i="1" s="1"/>
  <c r="F1260" i="1"/>
  <c r="G1260" i="1" s="1"/>
  <c r="F1261" i="1"/>
  <c r="G1261" i="1" s="1"/>
  <c r="F1262" i="1"/>
  <c r="G1262" i="1" s="1"/>
  <c r="F1263" i="1"/>
  <c r="G1263" i="1" s="1"/>
  <c r="F1264" i="1"/>
  <c r="G1264" i="1" s="1"/>
  <c r="F1265" i="1"/>
  <c r="G1265" i="1" s="1"/>
  <c r="F1266" i="1"/>
  <c r="G1266" i="1" s="1"/>
  <c r="F1267" i="1"/>
  <c r="G1267" i="1" s="1"/>
  <c r="F1268" i="1"/>
  <c r="G1268" i="1" s="1"/>
  <c r="F1269" i="1"/>
  <c r="G1269" i="1" s="1"/>
  <c r="F1270" i="1"/>
  <c r="G1270" i="1" s="1"/>
  <c r="F1271" i="1"/>
  <c r="G1271" i="1" s="1"/>
  <c r="F1272" i="1"/>
  <c r="G1272" i="1" s="1"/>
  <c r="F1273" i="1"/>
  <c r="G1273" i="1" s="1"/>
  <c r="F1274" i="1"/>
  <c r="G1274" i="1" s="1"/>
  <c r="F1275" i="1"/>
  <c r="G1275" i="1" s="1"/>
  <c r="F1276" i="1"/>
  <c r="G1276" i="1" s="1"/>
  <c r="F1277" i="1"/>
  <c r="G1277" i="1" s="1"/>
  <c r="F1278" i="1"/>
  <c r="G1278" i="1" s="1"/>
  <c r="F1279" i="1"/>
  <c r="G1279" i="1" s="1"/>
  <c r="F1280" i="1"/>
  <c r="G1280" i="1" s="1"/>
  <c r="F1281" i="1"/>
  <c r="G1281" i="1" s="1"/>
  <c r="F1282" i="1"/>
  <c r="G1282" i="1" s="1"/>
  <c r="F1283" i="1"/>
  <c r="G1283" i="1" s="1"/>
  <c r="F1284" i="1"/>
  <c r="G1284" i="1" s="1"/>
  <c r="F1285" i="1"/>
  <c r="G1285" i="1" s="1"/>
  <c r="F1286" i="1"/>
  <c r="G1286" i="1" s="1"/>
  <c r="F1287" i="1"/>
  <c r="G1287" i="1" s="1"/>
  <c r="F1288" i="1"/>
  <c r="G1288" i="1" s="1"/>
  <c r="F1289" i="1"/>
  <c r="G1289" i="1" s="1"/>
  <c r="F1290" i="1"/>
  <c r="G1290" i="1" s="1"/>
  <c r="F1291" i="1"/>
  <c r="G1291" i="1" s="1"/>
  <c r="F1292" i="1"/>
  <c r="G1292" i="1" s="1"/>
  <c r="F1293" i="1"/>
  <c r="G1293" i="1" s="1"/>
  <c r="F1294" i="1"/>
  <c r="G1294" i="1" s="1"/>
  <c r="F1295" i="1"/>
  <c r="G1295" i="1" s="1"/>
  <c r="F1296" i="1"/>
  <c r="G1296" i="1" s="1"/>
  <c r="F1297" i="1"/>
  <c r="G1297" i="1" s="1"/>
  <c r="F1298" i="1"/>
  <c r="G1298" i="1" s="1"/>
  <c r="F1299" i="1"/>
  <c r="G1299" i="1" s="1"/>
  <c r="F1300" i="1"/>
  <c r="G1300" i="1" s="1"/>
  <c r="F1301" i="1"/>
  <c r="G1301" i="1" s="1"/>
  <c r="F1302" i="1"/>
  <c r="G1302" i="1" s="1"/>
  <c r="F1303" i="1"/>
  <c r="G1303" i="1" s="1"/>
  <c r="F1304" i="1"/>
  <c r="G1304" i="1" s="1"/>
  <c r="F1305" i="1"/>
  <c r="G1305" i="1" s="1"/>
  <c r="F1306" i="1"/>
  <c r="G1306" i="1" s="1"/>
  <c r="F1307" i="1"/>
  <c r="G1307" i="1" s="1"/>
  <c r="F1308" i="1"/>
  <c r="G1308" i="1" s="1"/>
  <c r="F1309" i="1"/>
  <c r="G1309" i="1" s="1"/>
  <c r="F1310" i="1"/>
  <c r="G1310" i="1" s="1"/>
  <c r="F1311" i="1"/>
  <c r="G1311" i="1" s="1"/>
  <c r="F1312" i="1"/>
  <c r="G1312" i="1" s="1"/>
  <c r="F1313" i="1"/>
  <c r="G1313" i="1" s="1"/>
  <c r="F1314" i="1"/>
  <c r="G1314" i="1" s="1"/>
  <c r="F1315" i="1"/>
  <c r="G1315" i="1" s="1"/>
  <c r="F1316" i="1"/>
  <c r="G1316" i="1" s="1"/>
  <c r="F1317" i="1"/>
  <c r="G1317" i="1" s="1"/>
  <c r="F1318" i="1"/>
  <c r="G1318" i="1" s="1"/>
  <c r="F1319" i="1"/>
  <c r="G1319" i="1" s="1"/>
  <c r="F1320" i="1"/>
  <c r="G1320" i="1" s="1"/>
  <c r="F1321" i="1"/>
  <c r="G1321" i="1" s="1"/>
  <c r="F1322" i="1"/>
  <c r="G1322" i="1" s="1"/>
  <c r="F1323" i="1"/>
  <c r="G1323" i="1" s="1"/>
  <c r="F1324" i="1"/>
  <c r="G1324" i="1" s="1"/>
  <c r="F1325" i="1"/>
  <c r="G1325" i="1" s="1"/>
  <c r="F1326" i="1"/>
  <c r="G1326" i="1" s="1"/>
  <c r="F1327" i="1"/>
  <c r="G1327" i="1" s="1"/>
  <c r="F1328" i="1"/>
  <c r="G1328" i="1" s="1"/>
  <c r="F1329" i="1"/>
  <c r="G1329" i="1" s="1"/>
  <c r="F1330" i="1"/>
  <c r="G1330" i="1" s="1"/>
  <c r="F1331" i="1"/>
  <c r="G1331" i="1" s="1"/>
  <c r="F1332" i="1"/>
  <c r="G1332" i="1" s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G1341" i="1" s="1"/>
  <c r="F1342" i="1"/>
  <c r="G1342" i="1" s="1"/>
  <c r="F1343" i="1"/>
  <c r="G1343" i="1" s="1"/>
  <c r="F1344" i="1"/>
  <c r="G1344" i="1" s="1"/>
  <c r="F1345" i="1"/>
  <c r="G1345" i="1" s="1"/>
  <c r="F1346" i="1"/>
  <c r="G1346" i="1" s="1"/>
  <c r="F1347" i="1"/>
  <c r="G1347" i="1" s="1"/>
  <c r="F1348" i="1"/>
  <c r="G1348" i="1" s="1"/>
  <c r="F1349" i="1"/>
  <c r="G1349" i="1" s="1"/>
  <c r="F1350" i="1"/>
  <c r="G1350" i="1" s="1"/>
  <c r="F1351" i="1"/>
  <c r="G1351" i="1" s="1"/>
  <c r="F1352" i="1"/>
  <c r="G1352" i="1" s="1"/>
  <c r="F1353" i="1"/>
  <c r="G1353" i="1" s="1"/>
  <c r="F1354" i="1"/>
  <c r="G1354" i="1" s="1"/>
  <c r="F1355" i="1"/>
  <c r="G1355" i="1" s="1"/>
  <c r="F1356" i="1"/>
  <c r="G1356" i="1" s="1"/>
  <c r="F1357" i="1"/>
  <c r="G1357" i="1" s="1"/>
  <c r="F1358" i="1"/>
  <c r="G1358" i="1" s="1"/>
  <c r="F1359" i="1"/>
  <c r="G1359" i="1" s="1"/>
  <c r="F1360" i="1"/>
  <c r="G1360" i="1" s="1"/>
  <c r="F1361" i="1"/>
  <c r="G1361" i="1" s="1"/>
  <c r="F1362" i="1"/>
  <c r="G1362" i="1" s="1"/>
  <c r="F1363" i="1"/>
  <c r="G1363" i="1" s="1"/>
  <c r="F1364" i="1"/>
  <c r="G1364" i="1" s="1"/>
  <c r="F1365" i="1"/>
  <c r="G1365" i="1" s="1"/>
  <c r="F1366" i="1"/>
  <c r="G1366" i="1" s="1"/>
  <c r="F1367" i="1"/>
  <c r="G1367" i="1" s="1"/>
  <c r="F1368" i="1"/>
  <c r="G1368" i="1" s="1"/>
  <c r="F1369" i="1"/>
  <c r="G1369" i="1" s="1"/>
  <c r="F1370" i="1"/>
  <c r="G1370" i="1" s="1"/>
  <c r="F1371" i="1"/>
  <c r="G1371" i="1" s="1"/>
  <c r="F1372" i="1"/>
  <c r="G1372" i="1" s="1"/>
  <c r="F1373" i="1"/>
  <c r="G1373" i="1" s="1"/>
  <c r="F1374" i="1"/>
  <c r="G1374" i="1" s="1"/>
  <c r="F1375" i="1"/>
  <c r="G1375" i="1" s="1"/>
  <c r="F1376" i="1"/>
  <c r="G1376" i="1" s="1"/>
  <c r="F1377" i="1"/>
  <c r="G1377" i="1" s="1"/>
  <c r="F1378" i="1"/>
  <c r="G1378" i="1" s="1"/>
  <c r="F1379" i="1"/>
  <c r="G1379" i="1" s="1"/>
  <c r="F1380" i="1"/>
  <c r="G1380" i="1" s="1"/>
  <c r="F1381" i="1"/>
  <c r="G1381" i="1" s="1"/>
  <c r="F1382" i="1"/>
  <c r="G1382" i="1" s="1"/>
  <c r="F1383" i="1"/>
  <c r="G1383" i="1" s="1"/>
  <c r="F1384" i="1"/>
  <c r="G1384" i="1" s="1"/>
  <c r="F1385" i="1"/>
  <c r="G1385" i="1" s="1"/>
  <c r="F1386" i="1"/>
  <c r="G1386" i="1" s="1"/>
  <c r="F1387" i="1"/>
  <c r="G1387" i="1" s="1"/>
  <c r="F1388" i="1"/>
  <c r="G1388" i="1" s="1"/>
  <c r="F1389" i="1"/>
  <c r="G1389" i="1" s="1"/>
  <c r="F1390" i="1"/>
  <c r="G1390" i="1" s="1"/>
  <c r="F1391" i="1"/>
  <c r="G1391" i="1" s="1"/>
  <c r="F1392" i="1"/>
  <c r="G1392" i="1" s="1"/>
  <c r="F1393" i="1"/>
  <c r="G1393" i="1" s="1"/>
  <c r="F1394" i="1"/>
  <c r="G1394" i="1" s="1"/>
  <c r="F1395" i="1"/>
  <c r="G1395" i="1" s="1"/>
  <c r="F1396" i="1"/>
  <c r="G1396" i="1" s="1"/>
  <c r="F1397" i="1"/>
  <c r="G1397" i="1" s="1"/>
  <c r="F1398" i="1"/>
  <c r="G1398" i="1" s="1"/>
  <c r="F1399" i="1"/>
  <c r="G1399" i="1" s="1"/>
  <c r="F1400" i="1"/>
  <c r="G1400" i="1" s="1"/>
  <c r="F1401" i="1"/>
  <c r="G1401" i="1" s="1"/>
  <c r="F1402" i="1"/>
  <c r="G1402" i="1" s="1"/>
  <c r="F1403" i="1"/>
  <c r="G1403" i="1" s="1"/>
  <c r="F1404" i="1"/>
  <c r="G1404" i="1" s="1"/>
  <c r="F1405" i="1"/>
  <c r="G1405" i="1" s="1"/>
  <c r="F1406" i="1"/>
  <c r="G1406" i="1" s="1"/>
  <c r="F1407" i="1"/>
  <c r="G1407" i="1" s="1"/>
  <c r="F1408" i="1"/>
  <c r="G1408" i="1" s="1"/>
  <c r="F1409" i="1"/>
  <c r="G1409" i="1" s="1"/>
  <c r="F1410" i="1"/>
  <c r="G1410" i="1" s="1"/>
  <c r="F1411" i="1"/>
  <c r="G1411" i="1" s="1"/>
  <c r="F1412" i="1"/>
  <c r="G1412" i="1" s="1"/>
  <c r="F1413" i="1"/>
  <c r="G1413" i="1" s="1"/>
  <c r="F1414" i="1"/>
  <c r="G1414" i="1" s="1"/>
  <c r="F1415" i="1"/>
  <c r="G1415" i="1" s="1"/>
  <c r="F1416" i="1"/>
  <c r="G1416" i="1" s="1"/>
  <c r="F1417" i="1"/>
  <c r="G1417" i="1" s="1"/>
  <c r="F1418" i="1"/>
  <c r="G1418" i="1" s="1"/>
  <c r="F1419" i="1"/>
  <c r="G1419" i="1" s="1"/>
  <c r="F1420" i="1"/>
  <c r="G1420" i="1" s="1"/>
  <c r="F1421" i="1"/>
  <c r="G1421" i="1" s="1"/>
  <c r="F1422" i="1"/>
  <c r="G1422" i="1" s="1"/>
  <c r="F1423" i="1"/>
  <c r="G1423" i="1" s="1"/>
  <c r="F1424" i="1"/>
  <c r="G1424" i="1" s="1"/>
  <c r="F1425" i="1"/>
  <c r="G1425" i="1" s="1"/>
  <c r="F1426" i="1"/>
  <c r="G1426" i="1" s="1"/>
  <c r="F1427" i="1"/>
  <c r="G1427" i="1" s="1"/>
  <c r="F1428" i="1"/>
  <c r="G1428" i="1" s="1"/>
  <c r="F1429" i="1"/>
  <c r="G1429" i="1" s="1"/>
  <c r="F1430" i="1"/>
  <c r="G1430" i="1" s="1"/>
  <c r="F1431" i="1"/>
  <c r="G1431" i="1" s="1"/>
  <c r="F1432" i="1"/>
  <c r="G1432" i="1" s="1"/>
  <c r="F1433" i="1"/>
  <c r="G1433" i="1" s="1"/>
  <c r="F1434" i="1"/>
  <c r="G1434" i="1" s="1"/>
  <c r="F1435" i="1"/>
  <c r="G1435" i="1" s="1"/>
  <c r="F1436" i="1"/>
  <c r="G1436" i="1" s="1"/>
  <c r="F1437" i="1"/>
  <c r="G1437" i="1" s="1"/>
  <c r="F1438" i="1"/>
  <c r="G1438" i="1" s="1"/>
  <c r="F1439" i="1"/>
  <c r="G1439" i="1" s="1"/>
  <c r="F1440" i="1"/>
  <c r="G1440" i="1" s="1"/>
  <c r="F1441" i="1"/>
  <c r="G1441" i="1" s="1"/>
  <c r="F1442" i="1"/>
  <c r="G1442" i="1" s="1"/>
  <c r="F1443" i="1"/>
  <c r="G1443" i="1" s="1"/>
  <c r="F1444" i="1"/>
  <c r="G1444" i="1" s="1"/>
  <c r="F1445" i="1"/>
  <c r="G1445" i="1" s="1"/>
  <c r="F1446" i="1"/>
  <c r="G1446" i="1" s="1"/>
  <c r="F1447" i="1"/>
  <c r="G1447" i="1" s="1"/>
  <c r="F1448" i="1"/>
  <c r="G1448" i="1" s="1"/>
  <c r="F1449" i="1"/>
  <c r="G1449" i="1" s="1"/>
  <c r="F1450" i="1"/>
  <c r="G1450" i="1" s="1"/>
  <c r="F1451" i="1"/>
  <c r="G1451" i="1" s="1"/>
  <c r="F1452" i="1"/>
  <c r="G1452" i="1" s="1"/>
  <c r="F1453" i="1"/>
  <c r="G1453" i="1" s="1"/>
  <c r="F1454" i="1"/>
  <c r="G1454" i="1" s="1"/>
  <c r="F1455" i="1"/>
  <c r="G1455" i="1" s="1"/>
  <c r="F1456" i="1"/>
  <c r="G1456" i="1" s="1"/>
  <c r="F1457" i="1"/>
  <c r="G1457" i="1" s="1"/>
  <c r="F1458" i="1"/>
  <c r="G1458" i="1" s="1"/>
  <c r="F1459" i="1"/>
  <c r="G1459" i="1" s="1"/>
  <c r="F1460" i="1"/>
  <c r="G1460" i="1" s="1"/>
  <c r="F1461" i="1"/>
  <c r="G1461" i="1" s="1"/>
  <c r="F1462" i="1"/>
  <c r="G1462" i="1" s="1"/>
  <c r="F1463" i="1"/>
  <c r="G1463" i="1" s="1"/>
  <c r="F1464" i="1"/>
  <c r="G1464" i="1" s="1"/>
  <c r="F1465" i="1"/>
  <c r="G1465" i="1" s="1"/>
  <c r="F1466" i="1"/>
  <c r="G1466" i="1" s="1"/>
  <c r="F1467" i="1"/>
  <c r="G1467" i="1" s="1"/>
  <c r="F1468" i="1"/>
  <c r="G1468" i="1" s="1"/>
  <c r="F1469" i="1"/>
  <c r="G1469" i="1" s="1"/>
  <c r="F1470" i="1"/>
  <c r="G1470" i="1" s="1"/>
  <c r="F1471" i="1"/>
  <c r="G1471" i="1" s="1"/>
  <c r="F1472" i="1"/>
  <c r="G1472" i="1" s="1"/>
  <c r="F1473" i="1"/>
  <c r="G1473" i="1" s="1"/>
  <c r="F1474" i="1"/>
  <c r="G1474" i="1" s="1"/>
  <c r="F1475" i="1"/>
  <c r="G1475" i="1" s="1"/>
  <c r="F1476" i="1"/>
  <c r="G1476" i="1" s="1"/>
  <c r="F1477" i="1"/>
  <c r="G1477" i="1" s="1"/>
  <c r="F1478" i="1"/>
  <c r="G1478" i="1" s="1"/>
  <c r="F1479" i="1"/>
  <c r="G1479" i="1" s="1"/>
  <c r="F1480" i="1"/>
  <c r="G1480" i="1" s="1"/>
  <c r="F1481" i="1"/>
  <c r="G1481" i="1" s="1"/>
  <c r="F1482" i="1"/>
  <c r="G1482" i="1" s="1"/>
  <c r="F1483" i="1"/>
  <c r="G1483" i="1" s="1"/>
  <c r="F1484" i="1"/>
  <c r="G1484" i="1" s="1"/>
  <c r="F1485" i="1"/>
  <c r="G1485" i="1" s="1"/>
  <c r="F1486" i="1"/>
  <c r="G1486" i="1" s="1"/>
  <c r="F1487" i="1"/>
  <c r="G1487" i="1" s="1"/>
  <c r="F1488" i="1"/>
  <c r="G1488" i="1" s="1"/>
  <c r="F1489" i="1"/>
  <c r="G1489" i="1" s="1"/>
  <c r="F1490" i="1"/>
  <c r="G1490" i="1" s="1"/>
  <c r="F1491" i="1"/>
  <c r="G1491" i="1" s="1"/>
  <c r="F1492" i="1"/>
  <c r="G1492" i="1" s="1"/>
  <c r="F1493" i="1"/>
  <c r="G1493" i="1" s="1"/>
  <c r="F1494" i="1"/>
  <c r="G1494" i="1" s="1"/>
  <c r="F1495" i="1"/>
  <c r="G1495" i="1" s="1"/>
  <c r="F1496" i="1"/>
  <c r="G1496" i="1" s="1"/>
  <c r="F1497" i="1"/>
  <c r="G1497" i="1" s="1"/>
  <c r="F1498" i="1"/>
  <c r="G1498" i="1" s="1"/>
  <c r="F1499" i="1"/>
  <c r="G1499" i="1" s="1"/>
  <c r="F1500" i="1"/>
  <c r="G1500" i="1" s="1"/>
  <c r="F1501" i="1"/>
  <c r="G1501" i="1" s="1"/>
  <c r="F1502" i="1"/>
  <c r="G1502" i="1" s="1"/>
  <c r="F1503" i="1"/>
  <c r="G1503" i="1" s="1"/>
  <c r="F1504" i="1"/>
  <c r="G1504" i="1" s="1"/>
  <c r="F1505" i="1"/>
  <c r="G1505" i="1" s="1"/>
  <c r="F1506" i="1"/>
  <c r="G1506" i="1" s="1"/>
  <c r="F1507" i="1"/>
  <c r="G1507" i="1" s="1"/>
  <c r="F1508" i="1"/>
  <c r="G1508" i="1" s="1"/>
  <c r="F1509" i="1"/>
  <c r="G1509" i="1" s="1"/>
  <c r="F1510" i="1"/>
  <c r="G1510" i="1" s="1"/>
  <c r="F1511" i="1"/>
  <c r="G1511" i="1" s="1"/>
  <c r="F1512" i="1"/>
  <c r="G1512" i="1" s="1"/>
  <c r="F1513" i="1"/>
  <c r="G1513" i="1" s="1"/>
  <c r="F1514" i="1"/>
  <c r="G1514" i="1" s="1"/>
  <c r="F1515" i="1"/>
  <c r="G1515" i="1" s="1"/>
  <c r="F1516" i="1"/>
  <c r="G1516" i="1" s="1"/>
  <c r="F1517" i="1"/>
  <c r="G1517" i="1" s="1"/>
  <c r="F1518" i="1"/>
  <c r="G1518" i="1" s="1"/>
  <c r="F1519" i="1"/>
  <c r="G1519" i="1" s="1"/>
  <c r="F1520" i="1"/>
  <c r="G1520" i="1" s="1"/>
  <c r="F1521" i="1"/>
  <c r="G1521" i="1" s="1"/>
  <c r="F1522" i="1"/>
  <c r="G1522" i="1" s="1"/>
  <c r="F1523" i="1"/>
  <c r="G1523" i="1" s="1"/>
  <c r="F1524" i="1"/>
  <c r="G1524" i="1" s="1"/>
  <c r="F1525" i="1"/>
  <c r="G1525" i="1" s="1"/>
  <c r="F1526" i="1"/>
  <c r="G1526" i="1" s="1"/>
  <c r="F1527" i="1"/>
  <c r="G1527" i="1" s="1"/>
  <c r="F1528" i="1"/>
  <c r="G1528" i="1" s="1"/>
  <c r="F1529" i="1"/>
  <c r="G1529" i="1" s="1"/>
  <c r="F1530" i="1"/>
  <c r="G1530" i="1" s="1"/>
  <c r="F1531" i="1"/>
  <c r="G1531" i="1" s="1"/>
  <c r="F1532" i="1"/>
  <c r="G1532" i="1" s="1"/>
  <c r="F1533" i="1"/>
  <c r="G1533" i="1" s="1"/>
  <c r="F1534" i="1"/>
  <c r="G1534" i="1" s="1"/>
  <c r="F1535" i="1"/>
  <c r="G1535" i="1" s="1"/>
  <c r="F1536" i="1"/>
  <c r="G1536" i="1" s="1"/>
  <c r="F1537" i="1"/>
  <c r="G1537" i="1" s="1"/>
  <c r="F1538" i="1"/>
  <c r="G1538" i="1" s="1"/>
  <c r="F1539" i="1"/>
  <c r="G1539" i="1" s="1"/>
  <c r="F1540" i="1"/>
  <c r="G1540" i="1" s="1"/>
  <c r="F1541" i="1"/>
  <c r="G1541" i="1" s="1"/>
  <c r="F1542" i="1"/>
  <c r="G1542" i="1" s="1"/>
  <c r="F1543" i="1"/>
  <c r="G1543" i="1" s="1"/>
  <c r="F1544" i="1"/>
  <c r="G1544" i="1" s="1"/>
  <c r="F1545" i="1"/>
  <c r="G1545" i="1" s="1"/>
  <c r="F1546" i="1"/>
  <c r="G1546" i="1" s="1"/>
  <c r="F1547" i="1"/>
  <c r="G1547" i="1" s="1"/>
  <c r="F1548" i="1"/>
  <c r="G1548" i="1" s="1"/>
  <c r="F1549" i="1"/>
  <c r="G1549" i="1" s="1"/>
  <c r="F1550" i="1"/>
  <c r="G1550" i="1" s="1"/>
  <c r="F1551" i="1"/>
  <c r="G1551" i="1" s="1"/>
  <c r="F1552" i="1"/>
  <c r="G1552" i="1" s="1"/>
  <c r="F1553" i="1"/>
  <c r="G1553" i="1" s="1"/>
  <c r="F1554" i="1"/>
  <c r="G1554" i="1" s="1"/>
  <c r="F1555" i="1"/>
  <c r="G1555" i="1" s="1"/>
  <c r="F1556" i="1"/>
  <c r="G1556" i="1" s="1"/>
  <c r="F1557" i="1"/>
  <c r="G1557" i="1" s="1"/>
  <c r="F1558" i="1"/>
  <c r="G1558" i="1" s="1"/>
  <c r="F1559" i="1"/>
  <c r="G1559" i="1" s="1"/>
  <c r="F1560" i="1"/>
  <c r="G1560" i="1" s="1"/>
  <c r="F1561" i="1"/>
  <c r="G1561" i="1" s="1"/>
  <c r="F1562" i="1"/>
  <c r="G1562" i="1" s="1"/>
  <c r="F1563" i="1"/>
  <c r="G1563" i="1" s="1"/>
  <c r="F1564" i="1"/>
  <c r="G1564" i="1" s="1"/>
  <c r="F1565" i="1"/>
  <c r="G1565" i="1" s="1"/>
  <c r="F1566" i="1"/>
  <c r="G1566" i="1" s="1"/>
  <c r="F1567" i="1"/>
  <c r="G1567" i="1" s="1"/>
  <c r="F1568" i="1"/>
  <c r="G1568" i="1" s="1"/>
  <c r="F1569" i="1"/>
  <c r="G1569" i="1" s="1"/>
  <c r="F1570" i="1"/>
  <c r="G1570" i="1" s="1"/>
  <c r="F1571" i="1"/>
  <c r="G1571" i="1" s="1"/>
  <c r="F1572" i="1"/>
  <c r="G1572" i="1" s="1"/>
  <c r="F1573" i="1"/>
  <c r="G1573" i="1" s="1"/>
  <c r="F1574" i="1"/>
  <c r="G1574" i="1" s="1"/>
  <c r="F1575" i="1"/>
  <c r="G1575" i="1" s="1"/>
  <c r="F1576" i="1"/>
  <c r="G1576" i="1" s="1"/>
  <c r="F1577" i="1"/>
  <c r="G1577" i="1" s="1"/>
  <c r="F1578" i="1"/>
  <c r="G1578" i="1" s="1"/>
  <c r="F1579" i="1"/>
  <c r="G1579" i="1" s="1"/>
  <c r="F1580" i="1"/>
  <c r="G1580" i="1" s="1"/>
  <c r="F1581" i="1"/>
  <c r="G1581" i="1" s="1"/>
  <c r="F1582" i="1"/>
  <c r="G1582" i="1" s="1"/>
  <c r="F1583" i="1"/>
  <c r="G1583" i="1" s="1"/>
  <c r="F1584" i="1"/>
  <c r="G1584" i="1" s="1"/>
  <c r="F1585" i="1"/>
  <c r="G1585" i="1" s="1"/>
  <c r="F1586" i="1"/>
  <c r="G1586" i="1" s="1"/>
  <c r="F1587" i="1"/>
  <c r="G1587" i="1" s="1"/>
  <c r="F1588" i="1"/>
  <c r="G1588" i="1" s="1"/>
  <c r="F1589" i="1"/>
  <c r="G1589" i="1" s="1"/>
  <c r="F1590" i="1"/>
  <c r="G1590" i="1" s="1"/>
  <c r="F1591" i="1"/>
  <c r="G1591" i="1" s="1"/>
  <c r="F1592" i="1"/>
  <c r="G1592" i="1" s="1"/>
  <c r="F1593" i="1"/>
  <c r="G1593" i="1" s="1"/>
  <c r="F1594" i="1"/>
  <c r="G1594" i="1" s="1"/>
  <c r="F1595" i="1"/>
  <c r="G1595" i="1" s="1"/>
  <c r="F1596" i="1"/>
  <c r="G1596" i="1" s="1"/>
  <c r="F1597" i="1"/>
  <c r="G1597" i="1" s="1"/>
  <c r="F1598" i="1"/>
  <c r="G1598" i="1" s="1"/>
  <c r="F1599" i="1"/>
  <c r="G1599" i="1" s="1"/>
  <c r="F1600" i="1"/>
  <c r="G1600" i="1" s="1"/>
  <c r="F1601" i="1"/>
  <c r="G1601" i="1" s="1"/>
  <c r="F1602" i="1"/>
  <c r="G1602" i="1" s="1"/>
  <c r="F1603" i="1"/>
  <c r="G1603" i="1" s="1"/>
  <c r="F1604" i="1"/>
  <c r="G1604" i="1" s="1"/>
  <c r="F1605" i="1"/>
  <c r="G1605" i="1" s="1"/>
  <c r="F1606" i="1"/>
  <c r="G1606" i="1" s="1"/>
  <c r="F1607" i="1"/>
  <c r="G1607" i="1" s="1"/>
  <c r="F1608" i="1"/>
  <c r="G1608" i="1" s="1"/>
  <c r="F1609" i="1"/>
  <c r="G1609" i="1" s="1"/>
  <c r="F1610" i="1"/>
  <c r="G1610" i="1" s="1"/>
  <c r="F1611" i="1"/>
  <c r="G1611" i="1" s="1"/>
  <c r="F1612" i="1"/>
  <c r="G1612" i="1" s="1"/>
  <c r="F1613" i="1"/>
  <c r="G1613" i="1" s="1"/>
  <c r="F1614" i="1"/>
  <c r="G1614" i="1" s="1"/>
  <c r="F1615" i="1"/>
  <c r="G1615" i="1" s="1"/>
  <c r="F1616" i="1"/>
  <c r="G1616" i="1" s="1"/>
  <c r="F1617" i="1"/>
  <c r="G1617" i="1" s="1"/>
  <c r="F1618" i="1"/>
  <c r="G1618" i="1" s="1"/>
  <c r="F1619" i="1"/>
  <c r="G1619" i="1" s="1"/>
  <c r="F1620" i="1"/>
  <c r="G1620" i="1" s="1"/>
  <c r="F1621" i="1"/>
  <c r="G1621" i="1" s="1"/>
  <c r="F1622" i="1"/>
  <c r="G1622" i="1" s="1"/>
  <c r="F1623" i="1"/>
  <c r="G1623" i="1" s="1"/>
  <c r="F1624" i="1"/>
  <c r="G1624" i="1" s="1"/>
  <c r="F1625" i="1"/>
  <c r="G1625" i="1" s="1"/>
  <c r="F1626" i="1"/>
  <c r="G1626" i="1" s="1"/>
  <c r="F1627" i="1"/>
  <c r="G1627" i="1" s="1"/>
  <c r="F1628" i="1"/>
  <c r="G1628" i="1" s="1"/>
  <c r="F1629" i="1"/>
  <c r="G1629" i="1" s="1"/>
  <c r="F1630" i="1"/>
  <c r="G1630" i="1" s="1"/>
  <c r="F1631" i="1"/>
  <c r="G1631" i="1" s="1"/>
  <c r="F1632" i="1"/>
  <c r="G1632" i="1" s="1"/>
  <c r="F1633" i="1"/>
  <c r="G1633" i="1" s="1"/>
  <c r="F1634" i="1"/>
  <c r="G1634" i="1" s="1"/>
  <c r="F1635" i="1"/>
  <c r="G1635" i="1" s="1"/>
  <c r="F1636" i="1"/>
  <c r="G1636" i="1" s="1"/>
  <c r="F1637" i="1"/>
  <c r="G1637" i="1" s="1"/>
  <c r="F1638" i="1"/>
  <c r="G1638" i="1" s="1"/>
  <c r="F1639" i="1"/>
  <c r="G1639" i="1" s="1"/>
  <c r="F1640" i="1"/>
  <c r="G1640" i="1" s="1"/>
  <c r="F1641" i="1"/>
  <c r="G1641" i="1" s="1"/>
  <c r="F1642" i="1"/>
  <c r="G1642" i="1" s="1"/>
  <c r="F1643" i="1"/>
  <c r="G1643" i="1" s="1"/>
  <c r="F1644" i="1"/>
  <c r="G1644" i="1" s="1"/>
  <c r="F1645" i="1"/>
  <c r="G1645" i="1" s="1"/>
  <c r="F1646" i="1"/>
  <c r="G1646" i="1" s="1"/>
  <c r="F1647" i="1"/>
  <c r="G1647" i="1" s="1"/>
  <c r="F1648" i="1"/>
  <c r="G1648" i="1" s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G1654" i="1" s="1"/>
  <c r="F1655" i="1"/>
  <c r="G1655" i="1" s="1"/>
  <c r="F1656" i="1"/>
  <c r="G1656" i="1" s="1"/>
  <c r="F1657" i="1"/>
  <c r="G1657" i="1" s="1"/>
  <c r="F1658" i="1"/>
  <c r="G1658" i="1" s="1"/>
  <c r="F1659" i="1"/>
  <c r="G1659" i="1" s="1"/>
  <c r="F1660" i="1"/>
  <c r="G1660" i="1" s="1"/>
  <c r="F1661" i="1"/>
  <c r="G1661" i="1" s="1"/>
  <c r="F1662" i="1"/>
  <c r="G1662" i="1" s="1"/>
  <c r="F1663" i="1"/>
  <c r="G1663" i="1" s="1"/>
  <c r="F1664" i="1"/>
  <c r="G1664" i="1" s="1"/>
  <c r="F1665" i="1"/>
  <c r="G1665" i="1" s="1"/>
  <c r="F1666" i="1"/>
  <c r="G1666" i="1" s="1"/>
  <c r="F1667" i="1"/>
  <c r="G1667" i="1" s="1"/>
  <c r="F1668" i="1"/>
  <c r="G1668" i="1" s="1"/>
  <c r="F1669" i="1"/>
  <c r="G1669" i="1" s="1"/>
  <c r="F1670" i="1"/>
  <c r="G1670" i="1" s="1"/>
  <c r="F1671" i="1"/>
  <c r="G1671" i="1" s="1"/>
  <c r="F1672" i="1"/>
  <c r="G1672" i="1" s="1"/>
  <c r="F1673" i="1"/>
  <c r="G1673" i="1" s="1"/>
  <c r="F1674" i="1"/>
  <c r="G1674" i="1" s="1"/>
  <c r="F1675" i="1"/>
  <c r="G1675" i="1" s="1"/>
  <c r="F1676" i="1"/>
  <c r="G1676" i="1" s="1"/>
  <c r="F1677" i="1"/>
  <c r="G1677" i="1" s="1"/>
  <c r="F1678" i="1"/>
  <c r="G1678" i="1" s="1"/>
  <c r="F1680" i="1"/>
  <c r="G1680" i="1" s="1"/>
  <c r="F1681" i="1"/>
  <c r="G1681" i="1" s="1"/>
  <c r="F1682" i="1"/>
  <c r="G1682" i="1" s="1"/>
  <c r="F1683" i="1"/>
  <c r="G1683" i="1" s="1"/>
  <c r="F1684" i="1"/>
  <c r="G1684" i="1" s="1"/>
  <c r="F1685" i="1"/>
  <c r="G1685" i="1" s="1"/>
  <c r="F1686" i="1"/>
  <c r="G1686" i="1" s="1"/>
  <c r="F1687" i="1"/>
  <c r="G1687" i="1" s="1"/>
  <c r="F1688" i="1"/>
  <c r="G1688" i="1" s="1"/>
  <c r="F1689" i="1"/>
  <c r="G1689" i="1" s="1"/>
  <c r="F1690" i="1"/>
  <c r="G1690" i="1" s="1"/>
  <c r="F1691" i="1"/>
  <c r="G1691" i="1" s="1"/>
  <c r="F1692" i="1"/>
  <c r="G1692" i="1" s="1"/>
  <c r="F1693" i="1"/>
  <c r="G1693" i="1" s="1"/>
  <c r="F1694" i="1"/>
  <c r="G1694" i="1" s="1"/>
  <c r="F1695" i="1"/>
  <c r="G1695" i="1" s="1"/>
  <c r="F1696" i="1"/>
  <c r="G1696" i="1" s="1"/>
  <c r="F1697" i="1"/>
  <c r="G1697" i="1" s="1"/>
  <c r="F1698" i="1"/>
  <c r="G1698" i="1" s="1"/>
  <c r="F1699" i="1"/>
  <c r="G1699" i="1" s="1"/>
  <c r="F1700" i="1"/>
  <c r="G1700" i="1" s="1"/>
  <c r="F1701" i="1"/>
  <c r="G1701" i="1" s="1"/>
  <c r="F1702" i="1"/>
  <c r="G1702" i="1" s="1"/>
  <c r="F1703" i="1"/>
  <c r="G1703" i="1" s="1"/>
  <c r="F1704" i="1"/>
  <c r="G1704" i="1" s="1"/>
  <c r="F1705" i="1"/>
  <c r="G1705" i="1" s="1"/>
  <c r="F1706" i="1"/>
  <c r="G1706" i="1" s="1"/>
  <c r="F1707" i="1"/>
  <c r="G1707" i="1" s="1"/>
  <c r="F1708" i="1"/>
  <c r="G1708" i="1" s="1"/>
  <c r="F1709" i="1"/>
  <c r="G1709" i="1" s="1"/>
  <c r="F1710" i="1"/>
  <c r="G1710" i="1" s="1"/>
  <c r="F1711" i="1"/>
  <c r="G1711" i="1" s="1"/>
  <c r="F1712" i="1"/>
  <c r="G1712" i="1" s="1"/>
  <c r="F1713" i="1"/>
  <c r="G1713" i="1" s="1"/>
  <c r="F1714" i="1"/>
  <c r="G1714" i="1" s="1"/>
  <c r="F1715" i="1"/>
  <c r="G1715" i="1" s="1"/>
  <c r="F1716" i="1"/>
  <c r="G1716" i="1" s="1"/>
  <c r="F1717" i="1"/>
  <c r="G1717" i="1" s="1"/>
  <c r="F1718" i="1"/>
  <c r="G1718" i="1" s="1"/>
  <c r="F1719" i="1"/>
  <c r="G1719" i="1" s="1"/>
  <c r="F1720" i="1"/>
  <c r="G1720" i="1" s="1"/>
  <c r="F1721" i="1"/>
  <c r="G1721" i="1" s="1"/>
  <c r="F1722" i="1"/>
  <c r="G1722" i="1" s="1"/>
  <c r="F1723" i="1"/>
  <c r="G1723" i="1" s="1"/>
  <c r="F1724" i="1"/>
  <c r="G1724" i="1" s="1"/>
  <c r="F1725" i="1"/>
  <c r="G1725" i="1" s="1"/>
  <c r="F1726" i="1"/>
  <c r="G1726" i="1" s="1"/>
  <c r="F1727" i="1"/>
  <c r="G1727" i="1" s="1"/>
  <c r="F1728" i="1"/>
  <c r="G1728" i="1" s="1"/>
  <c r="F1729" i="1"/>
  <c r="G1729" i="1" s="1"/>
  <c r="F1730" i="1"/>
  <c r="G1730" i="1" s="1"/>
  <c r="F1731" i="1"/>
  <c r="G1731" i="1" s="1"/>
  <c r="F1732" i="1"/>
  <c r="G1732" i="1" s="1"/>
  <c r="F1733" i="1"/>
  <c r="G1733" i="1" s="1"/>
  <c r="F1734" i="1"/>
  <c r="G1734" i="1" s="1"/>
  <c r="F1735" i="1"/>
  <c r="G1735" i="1" s="1"/>
  <c r="F1736" i="1"/>
  <c r="G1736" i="1" s="1"/>
  <c r="F1737" i="1"/>
  <c r="G1737" i="1" s="1"/>
  <c r="F1738" i="1"/>
  <c r="G1738" i="1" s="1"/>
  <c r="F1739" i="1"/>
  <c r="G1739" i="1" s="1"/>
  <c r="F1740" i="1"/>
  <c r="G1740" i="1" s="1"/>
  <c r="F1741" i="1"/>
  <c r="G1741" i="1" s="1"/>
  <c r="F1742" i="1"/>
  <c r="G1742" i="1" s="1"/>
  <c r="F1743" i="1"/>
  <c r="G1743" i="1" s="1"/>
  <c r="F1744" i="1"/>
  <c r="G1744" i="1" s="1"/>
  <c r="F1745" i="1"/>
  <c r="G1745" i="1" s="1"/>
  <c r="F1746" i="1"/>
  <c r="G1746" i="1" s="1"/>
  <c r="F1747" i="1"/>
  <c r="G1747" i="1" s="1"/>
  <c r="F1748" i="1"/>
  <c r="G1748" i="1" s="1"/>
  <c r="F1749" i="1"/>
  <c r="G1749" i="1" s="1"/>
  <c r="F1750" i="1"/>
  <c r="G1750" i="1" s="1"/>
  <c r="F1751" i="1"/>
  <c r="G1751" i="1" s="1"/>
  <c r="F1752" i="1"/>
  <c r="G1752" i="1" s="1"/>
  <c r="F1753" i="1"/>
  <c r="G1753" i="1" s="1"/>
  <c r="F1754" i="1"/>
  <c r="G1754" i="1" s="1"/>
  <c r="F1755" i="1"/>
  <c r="G1755" i="1" s="1"/>
  <c r="F1756" i="1"/>
  <c r="G1756" i="1" s="1"/>
  <c r="F1757" i="1"/>
  <c r="G1757" i="1" s="1"/>
  <c r="F1758" i="1"/>
  <c r="G1758" i="1" s="1"/>
  <c r="F1759" i="1"/>
  <c r="G1759" i="1" s="1"/>
  <c r="F1760" i="1"/>
  <c r="G1760" i="1" s="1"/>
  <c r="F1761" i="1"/>
  <c r="G1761" i="1" s="1"/>
  <c r="F1762" i="1"/>
  <c r="G1762" i="1" s="1"/>
  <c r="F1763" i="1"/>
  <c r="G1763" i="1" s="1"/>
  <c r="F1764" i="1"/>
  <c r="G1764" i="1" s="1"/>
  <c r="F1765" i="1"/>
  <c r="G1765" i="1" s="1"/>
  <c r="F1766" i="1"/>
  <c r="G1766" i="1" s="1"/>
  <c r="F1767" i="1"/>
  <c r="G1767" i="1" s="1"/>
  <c r="F1768" i="1"/>
  <c r="G1768" i="1" s="1"/>
  <c r="F1769" i="1"/>
  <c r="G1769" i="1" s="1"/>
  <c r="F1770" i="1"/>
  <c r="G1770" i="1" s="1"/>
  <c r="F1771" i="1"/>
  <c r="G1771" i="1" s="1"/>
  <c r="F1772" i="1"/>
  <c r="G1772" i="1" s="1"/>
  <c r="F1773" i="1"/>
  <c r="G1773" i="1" s="1"/>
  <c r="F1774" i="1"/>
  <c r="G1774" i="1" s="1"/>
  <c r="F1775" i="1"/>
  <c r="G1775" i="1" s="1"/>
  <c r="F1776" i="1"/>
  <c r="G1776" i="1" s="1"/>
  <c r="F1777" i="1"/>
  <c r="G1777" i="1" s="1"/>
  <c r="F1778" i="1"/>
  <c r="G1778" i="1" s="1"/>
  <c r="F1779" i="1"/>
  <c r="G1779" i="1" s="1"/>
  <c r="F1780" i="1"/>
  <c r="G1780" i="1" s="1"/>
  <c r="F1781" i="1"/>
  <c r="G1781" i="1" s="1"/>
  <c r="F1782" i="1"/>
  <c r="G1782" i="1" s="1"/>
  <c r="F1783" i="1"/>
  <c r="G1783" i="1" s="1"/>
  <c r="F1784" i="1"/>
  <c r="G1784" i="1" s="1"/>
  <c r="F1785" i="1"/>
  <c r="G1785" i="1" s="1"/>
  <c r="F1786" i="1"/>
  <c r="G1786" i="1" s="1"/>
  <c r="F1787" i="1"/>
  <c r="G1787" i="1" s="1"/>
  <c r="F1788" i="1"/>
  <c r="G1788" i="1" s="1"/>
  <c r="F1789" i="1"/>
  <c r="G1789" i="1" s="1"/>
  <c r="F1790" i="1"/>
  <c r="G1790" i="1" s="1"/>
  <c r="F1791" i="1"/>
  <c r="G1791" i="1" s="1"/>
  <c r="F1792" i="1"/>
  <c r="G1792" i="1" s="1"/>
  <c r="F1793" i="1"/>
  <c r="G1793" i="1" s="1"/>
  <c r="F1794" i="1"/>
  <c r="G1794" i="1" s="1"/>
  <c r="F1795" i="1"/>
  <c r="G1795" i="1" s="1"/>
  <c r="F1796" i="1"/>
  <c r="G1796" i="1" s="1"/>
  <c r="F1797" i="1"/>
  <c r="G1797" i="1" s="1"/>
  <c r="F1798" i="1"/>
  <c r="G1798" i="1" s="1"/>
  <c r="F1799" i="1"/>
  <c r="G1799" i="1" s="1"/>
  <c r="F1800" i="1"/>
  <c r="G1800" i="1" s="1"/>
  <c r="F1801" i="1"/>
  <c r="G1801" i="1" s="1"/>
  <c r="F1802" i="1"/>
  <c r="G1802" i="1" s="1"/>
  <c r="F1803" i="1"/>
  <c r="G1803" i="1" s="1"/>
  <c r="F1804" i="1"/>
  <c r="G1804" i="1" s="1"/>
  <c r="F1805" i="1"/>
  <c r="G1805" i="1" s="1"/>
  <c r="F1806" i="1"/>
  <c r="G1806" i="1" s="1"/>
  <c r="F1807" i="1"/>
  <c r="G1807" i="1" s="1"/>
  <c r="F1808" i="1"/>
  <c r="G1808" i="1" s="1"/>
  <c r="F1809" i="1"/>
  <c r="G1809" i="1" s="1"/>
  <c r="F1810" i="1"/>
  <c r="G1810" i="1" s="1"/>
  <c r="F1811" i="1"/>
  <c r="G1811" i="1" s="1"/>
  <c r="F1812" i="1"/>
  <c r="G1812" i="1" s="1"/>
  <c r="F1813" i="1"/>
  <c r="G1813" i="1" s="1"/>
  <c r="F1814" i="1"/>
  <c r="G1814" i="1" s="1"/>
  <c r="F1815" i="1"/>
  <c r="G1815" i="1" s="1"/>
  <c r="F1816" i="1"/>
  <c r="G1816" i="1" s="1"/>
  <c r="F1817" i="1"/>
  <c r="G1817" i="1" s="1"/>
  <c r="F1818" i="1"/>
  <c r="G1818" i="1" s="1"/>
  <c r="F1819" i="1"/>
  <c r="G1819" i="1" s="1"/>
  <c r="F1820" i="1"/>
  <c r="G1820" i="1" s="1"/>
  <c r="F1821" i="1"/>
  <c r="G1821" i="1" s="1"/>
  <c r="F1822" i="1"/>
  <c r="G1822" i="1" s="1"/>
  <c r="F1823" i="1"/>
  <c r="G1823" i="1" s="1"/>
  <c r="F1824" i="1"/>
  <c r="G1824" i="1" s="1"/>
  <c r="F1825" i="1"/>
  <c r="G1825" i="1" s="1"/>
  <c r="F1826" i="1"/>
  <c r="G1826" i="1" s="1"/>
  <c r="F1827" i="1"/>
  <c r="G1827" i="1" s="1"/>
  <c r="F1828" i="1"/>
  <c r="G1828" i="1" s="1"/>
  <c r="F1829" i="1"/>
  <c r="G1829" i="1" s="1"/>
  <c r="F1830" i="1"/>
  <c r="G1830" i="1" s="1"/>
  <c r="F1831" i="1"/>
  <c r="G1831" i="1" s="1"/>
  <c r="F1832" i="1"/>
  <c r="G1832" i="1" s="1"/>
  <c r="F1833" i="1"/>
  <c r="G1833" i="1" s="1"/>
  <c r="F1834" i="1"/>
  <c r="G1834" i="1" s="1"/>
  <c r="F1835" i="1"/>
  <c r="G1835" i="1" s="1"/>
  <c r="F1836" i="1"/>
  <c r="G1836" i="1" s="1"/>
  <c r="F1837" i="1"/>
  <c r="G1837" i="1" s="1"/>
  <c r="F1838" i="1"/>
  <c r="G1838" i="1" s="1"/>
  <c r="F1839" i="1"/>
  <c r="G1839" i="1" s="1"/>
  <c r="F1840" i="1"/>
  <c r="G1840" i="1" s="1"/>
  <c r="F1841" i="1"/>
  <c r="G1841" i="1" s="1"/>
  <c r="F1842" i="1"/>
  <c r="G1842" i="1" s="1"/>
  <c r="F1843" i="1"/>
  <c r="G1843" i="1" s="1"/>
  <c r="F1844" i="1"/>
  <c r="G1844" i="1" s="1"/>
  <c r="F1845" i="1"/>
  <c r="G1845" i="1" s="1"/>
  <c r="F1846" i="1"/>
  <c r="G1846" i="1" s="1"/>
  <c r="F1847" i="1"/>
  <c r="G1847" i="1" s="1"/>
  <c r="F1848" i="1"/>
  <c r="G1848" i="1" s="1"/>
  <c r="F1849" i="1"/>
  <c r="G1849" i="1" s="1"/>
  <c r="F1850" i="1"/>
  <c r="G1850" i="1" s="1"/>
  <c r="F1851" i="1"/>
  <c r="G1851" i="1" s="1"/>
  <c r="F1852" i="1"/>
  <c r="G1852" i="1" s="1"/>
  <c r="F1853" i="1"/>
  <c r="G1853" i="1" s="1"/>
  <c r="F1854" i="1"/>
  <c r="G1854" i="1" s="1"/>
  <c r="F1855" i="1"/>
  <c r="G1855" i="1" s="1"/>
  <c r="F1856" i="1"/>
  <c r="G1856" i="1" s="1"/>
  <c r="F1857" i="1"/>
  <c r="G1857" i="1" s="1"/>
  <c r="F1858" i="1"/>
  <c r="G1858" i="1" s="1"/>
  <c r="F1859" i="1"/>
  <c r="G1859" i="1" s="1"/>
  <c r="F1860" i="1"/>
  <c r="G1860" i="1" s="1"/>
  <c r="F1861" i="1"/>
  <c r="G1861" i="1" s="1"/>
  <c r="F1862" i="1"/>
  <c r="G1862" i="1" s="1"/>
  <c r="F1863" i="1"/>
  <c r="G1863" i="1" s="1"/>
  <c r="F1864" i="1"/>
  <c r="G1864" i="1" s="1"/>
  <c r="F1865" i="1"/>
  <c r="G1865" i="1" s="1"/>
  <c r="F1866" i="1"/>
  <c r="G1866" i="1" s="1"/>
  <c r="F1867" i="1"/>
  <c r="G1867" i="1" s="1"/>
  <c r="F1868" i="1"/>
  <c r="G1868" i="1" s="1"/>
  <c r="F1869" i="1"/>
  <c r="G1869" i="1" s="1"/>
  <c r="F1870" i="1"/>
  <c r="G1870" i="1" s="1"/>
  <c r="F1871" i="1"/>
  <c r="G1871" i="1" s="1"/>
  <c r="F1872" i="1"/>
  <c r="G1872" i="1" s="1"/>
  <c r="F1873" i="1"/>
  <c r="G1873" i="1" s="1"/>
  <c r="F1874" i="1"/>
  <c r="G1874" i="1" s="1"/>
  <c r="F1875" i="1"/>
  <c r="G1875" i="1" s="1"/>
  <c r="F1876" i="1"/>
  <c r="G1876" i="1" s="1"/>
  <c r="F1877" i="1"/>
  <c r="G1877" i="1" s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G1885" i="1" s="1"/>
  <c r="F1886" i="1"/>
  <c r="G1886" i="1" s="1"/>
  <c r="F1887" i="1"/>
  <c r="G1887" i="1" s="1"/>
  <c r="F1888" i="1"/>
  <c r="G1888" i="1" s="1"/>
  <c r="F1889" i="1"/>
  <c r="G1889" i="1" s="1"/>
  <c r="F1890" i="1"/>
  <c r="G1890" i="1" s="1"/>
  <c r="F1891" i="1"/>
  <c r="G1891" i="1" s="1"/>
  <c r="F1892" i="1"/>
  <c r="G1892" i="1" s="1"/>
  <c r="F1893" i="1"/>
  <c r="G1893" i="1" s="1"/>
  <c r="F1894" i="1"/>
  <c r="G1894" i="1" s="1"/>
  <c r="F1895" i="1"/>
  <c r="G1895" i="1" s="1"/>
  <c r="F1896" i="1"/>
  <c r="G1896" i="1" s="1"/>
  <c r="F1897" i="1"/>
  <c r="G1897" i="1" s="1"/>
  <c r="F1898" i="1"/>
  <c r="G1898" i="1" s="1"/>
  <c r="F1899" i="1"/>
  <c r="G1899" i="1" s="1"/>
  <c r="F1900" i="1"/>
  <c r="G1900" i="1" s="1"/>
  <c r="F1901" i="1"/>
  <c r="G1901" i="1" s="1"/>
  <c r="F1902" i="1"/>
  <c r="G1902" i="1" s="1"/>
  <c r="F1903" i="1"/>
  <c r="G1903" i="1" s="1"/>
  <c r="F1904" i="1"/>
  <c r="G1904" i="1" s="1"/>
  <c r="F1905" i="1"/>
  <c r="G1905" i="1" s="1"/>
  <c r="F1906" i="1"/>
  <c r="G1906" i="1" s="1"/>
  <c r="F1907" i="1"/>
  <c r="G1907" i="1" s="1"/>
  <c r="F1908" i="1"/>
  <c r="G1908" i="1" s="1"/>
  <c r="F1909" i="1"/>
  <c r="G1909" i="1" s="1"/>
  <c r="F1910" i="1"/>
  <c r="G1910" i="1" s="1"/>
  <c r="F1911" i="1"/>
  <c r="G1911" i="1" s="1"/>
  <c r="F1912" i="1"/>
  <c r="G1912" i="1" s="1"/>
  <c r="F1913" i="1"/>
  <c r="G1913" i="1" s="1"/>
  <c r="F1914" i="1"/>
  <c r="G1914" i="1" s="1"/>
  <c r="F1915" i="1"/>
  <c r="G1915" i="1" s="1"/>
  <c r="F1916" i="1"/>
  <c r="G1916" i="1" s="1"/>
  <c r="F1917" i="1"/>
  <c r="G1917" i="1" s="1"/>
  <c r="F1918" i="1"/>
  <c r="G1918" i="1" s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G1924" i="1" s="1"/>
  <c r="F1925" i="1"/>
  <c r="G1925" i="1" s="1"/>
  <c r="F1926" i="1"/>
  <c r="G1926" i="1" s="1"/>
  <c r="F1927" i="1"/>
  <c r="G1927" i="1" s="1"/>
  <c r="F1928" i="1"/>
  <c r="G1928" i="1" s="1"/>
  <c r="F1929" i="1"/>
  <c r="G1929" i="1" s="1"/>
  <c r="F1930" i="1"/>
  <c r="G1930" i="1" s="1"/>
  <c r="F1931" i="1"/>
  <c r="G1931" i="1" s="1"/>
  <c r="F1932" i="1"/>
  <c r="G1932" i="1" s="1"/>
  <c r="F1933" i="1"/>
  <c r="G1933" i="1" s="1"/>
  <c r="F1934" i="1"/>
  <c r="G1934" i="1" s="1"/>
  <c r="F1935" i="1"/>
  <c r="G1935" i="1" s="1"/>
  <c r="F1936" i="1"/>
  <c r="G1936" i="1" s="1"/>
  <c r="F1937" i="1"/>
  <c r="G1937" i="1" s="1"/>
  <c r="F1938" i="1"/>
  <c r="G1938" i="1" s="1"/>
  <c r="F1939" i="1"/>
  <c r="G1939" i="1" s="1"/>
  <c r="F1940" i="1"/>
  <c r="G1940" i="1" s="1"/>
  <c r="F1941" i="1"/>
  <c r="G1941" i="1" s="1"/>
  <c r="F1942" i="1"/>
  <c r="G1942" i="1" s="1"/>
  <c r="F1943" i="1"/>
  <c r="G1943" i="1" s="1"/>
  <c r="F1944" i="1"/>
  <c r="G1944" i="1" s="1"/>
  <c r="F1945" i="1"/>
  <c r="G1945" i="1" s="1"/>
  <c r="F1946" i="1"/>
  <c r="G1946" i="1" s="1"/>
  <c r="F1947" i="1"/>
  <c r="G1947" i="1" s="1"/>
  <c r="F1948" i="1"/>
  <c r="G1948" i="1" s="1"/>
  <c r="F1949" i="1"/>
  <c r="G1949" i="1" s="1"/>
  <c r="F1950" i="1"/>
  <c r="G1950" i="1" s="1"/>
  <c r="F1951" i="1"/>
  <c r="G1951" i="1" s="1"/>
  <c r="F1952" i="1"/>
  <c r="G1952" i="1" s="1"/>
  <c r="F1953" i="1"/>
  <c r="G1953" i="1" s="1"/>
  <c r="F1954" i="1"/>
  <c r="G1954" i="1" s="1"/>
  <c r="F1955" i="1"/>
  <c r="G1955" i="1" s="1"/>
  <c r="F1956" i="1"/>
  <c r="G1956" i="1" s="1"/>
  <c r="F1957" i="1"/>
  <c r="G1957" i="1" s="1"/>
  <c r="F1958" i="1"/>
  <c r="G1958" i="1" s="1"/>
  <c r="F1959" i="1"/>
  <c r="G1959" i="1" s="1"/>
  <c r="F1960" i="1"/>
  <c r="G1960" i="1" s="1"/>
  <c r="F1961" i="1"/>
  <c r="G1961" i="1" s="1"/>
  <c r="F1962" i="1"/>
  <c r="G1962" i="1" s="1"/>
  <c r="F1963" i="1"/>
  <c r="G1963" i="1" s="1"/>
  <c r="F1964" i="1"/>
  <c r="G1964" i="1" s="1"/>
  <c r="F1965" i="1"/>
  <c r="G1965" i="1" s="1"/>
  <c r="F1966" i="1"/>
  <c r="G1966" i="1" s="1"/>
  <c r="F1967" i="1"/>
  <c r="G1967" i="1" s="1"/>
  <c r="F1968" i="1"/>
  <c r="G1968" i="1" s="1"/>
  <c r="F1969" i="1"/>
  <c r="G1969" i="1" s="1"/>
  <c r="F1970" i="1"/>
  <c r="G1970" i="1" s="1"/>
  <c r="F1971" i="1"/>
  <c r="G1971" i="1" s="1"/>
  <c r="F1972" i="1"/>
  <c r="G1972" i="1" s="1"/>
  <c r="F1973" i="1"/>
  <c r="G1973" i="1" s="1"/>
  <c r="F1974" i="1"/>
  <c r="G1974" i="1" s="1"/>
  <c r="F1975" i="1"/>
  <c r="G1975" i="1" s="1"/>
  <c r="F1976" i="1"/>
  <c r="G1976" i="1" s="1"/>
  <c r="F1977" i="1"/>
  <c r="G1977" i="1" s="1"/>
  <c r="F1978" i="1"/>
  <c r="G1978" i="1" s="1"/>
  <c r="F1979" i="1"/>
  <c r="G1979" i="1" s="1"/>
  <c r="F1980" i="1"/>
  <c r="G1980" i="1" s="1"/>
  <c r="F1981" i="1"/>
  <c r="G1981" i="1" s="1"/>
  <c r="F1982" i="1"/>
  <c r="G1982" i="1" s="1"/>
  <c r="F1983" i="1"/>
  <c r="G1983" i="1" s="1"/>
  <c r="F1984" i="1"/>
  <c r="G1984" i="1" s="1"/>
  <c r="F1985" i="1"/>
  <c r="G1985" i="1" s="1"/>
  <c r="F1986" i="1"/>
  <c r="G1986" i="1" s="1"/>
  <c r="F1987" i="1"/>
  <c r="G1987" i="1" s="1"/>
  <c r="F1988" i="1"/>
  <c r="G1988" i="1" s="1"/>
  <c r="F1989" i="1"/>
  <c r="G1989" i="1" s="1"/>
  <c r="F1990" i="1"/>
  <c r="G1990" i="1" s="1"/>
  <c r="F1991" i="1"/>
  <c r="G1991" i="1" s="1"/>
  <c r="F1992" i="1"/>
  <c r="G1992" i="1" s="1"/>
  <c r="F1993" i="1"/>
  <c r="G1993" i="1" s="1"/>
  <c r="F1994" i="1"/>
  <c r="G1994" i="1" s="1"/>
  <c r="F1995" i="1"/>
  <c r="G1995" i="1" s="1"/>
  <c r="F1996" i="1"/>
  <c r="G1996" i="1" s="1"/>
  <c r="F1997" i="1"/>
  <c r="G1997" i="1" s="1"/>
  <c r="F1998" i="1"/>
  <c r="G1998" i="1" s="1"/>
  <c r="F1999" i="1"/>
  <c r="G1999" i="1" s="1"/>
  <c r="F2000" i="1"/>
  <c r="G2000" i="1" s="1"/>
  <c r="F2001" i="1"/>
  <c r="G2001" i="1" s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G2014" i="1" s="1"/>
  <c r="F2015" i="1"/>
  <c r="G2015" i="1" s="1"/>
  <c r="F2016" i="1"/>
  <c r="G2016" i="1" s="1"/>
  <c r="F2017" i="1"/>
  <c r="G2017" i="1" s="1"/>
  <c r="F2018" i="1"/>
  <c r="G2018" i="1" s="1"/>
  <c r="F2019" i="1"/>
  <c r="G2019" i="1" s="1"/>
  <c r="F2020" i="1"/>
  <c r="G2020" i="1" s="1"/>
  <c r="F2021" i="1"/>
  <c r="G2021" i="1" s="1"/>
  <c r="F2022" i="1"/>
  <c r="G2022" i="1" s="1"/>
  <c r="F2023" i="1"/>
  <c r="G2023" i="1" s="1"/>
  <c r="F2024" i="1"/>
  <c r="G2024" i="1" s="1"/>
  <c r="F2025" i="1"/>
  <c r="G2025" i="1" s="1"/>
  <c r="F2026" i="1"/>
  <c r="G2026" i="1" s="1"/>
  <c r="F2027" i="1"/>
  <c r="G2027" i="1" s="1"/>
  <c r="F2028" i="1"/>
  <c r="G2028" i="1" s="1"/>
  <c r="F2029" i="1"/>
  <c r="G2029" i="1" s="1"/>
  <c r="F2030" i="1"/>
  <c r="G2030" i="1" s="1"/>
  <c r="F2031" i="1"/>
  <c r="G2031" i="1" s="1"/>
  <c r="F2032" i="1"/>
  <c r="G2032" i="1" s="1"/>
  <c r="F2033" i="1"/>
  <c r="G2033" i="1" s="1"/>
  <c r="F2034" i="1"/>
  <c r="G2034" i="1" s="1"/>
  <c r="F2035" i="1"/>
  <c r="G2035" i="1" s="1"/>
  <c r="F2036" i="1"/>
  <c r="G2036" i="1" s="1"/>
  <c r="F2037" i="1"/>
  <c r="G2037" i="1" s="1"/>
  <c r="F2038" i="1"/>
  <c r="G2038" i="1" s="1"/>
  <c r="F2039" i="1"/>
  <c r="G2039" i="1" s="1"/>
  <c r="F2040" i="1"/>
  <c r="G2040" i="1" s="1"/>
  <c r="F2041" i="1"/>
  <c r="G2041" i="1" s="1"/>
  <c r="F2042" i="1"/>
  <c r="G2042" i="1" s="1"/>
  <c r="F2043" i="1"/>
  <c r="G2043" i="1" s="1"/>
  <c r="F2044" i="1"/>
  <c r="G2044" i="1" s="1"/>
  <c r="F2045" i="1"/>
  <c r="G2045" i="1" s="1"/>
  <c r="F2046" i="1"/>
  <c r="G2046" i="1" s="1"/>
  <c r="F2047" i="1"/>
  <c r="G2047" i="1" s="1"/>
  <c r="F2048" i="1"/>
  <c r="G2048" i="1" s="1"/>
  <c r="F2049" i="1"/>
  <c r="G2049" i="1" s="1"/>
  <c r="F2050" i="1"/>
  <c r="G2050" i="1" s="1"/>
  <c r="F2051" i="1"/>
  <c r="G2051" i="1" s="1"/>
  <c r="F2052" i="1"/>
  <c r="G2052" i="1" s="1"/>
  <c r="F2053" i="1"/>
  <c r="G2053" i="1" s="1"/>
  <c r="F2054" i="1"/>
  <c r="G2054" i="1" s="1"/>
  <c r="F2055" i="1"/>
  <c r="G2055" i="1" s="1"/>
  <c r="F2056" i="1"/>
  <c r="G2056" i="1" s="1"/>
  <c r="F2057" i="1"/>
  <c r="G2057" i="1" s="1"/>
  <c r="F2058" i="1"/>
  <c r="G2058" i="1" s="1"/>
  <c r="F2059" i="1"/>
  <c r="G2059" i="1" s="1"/>
  <c r="F2060" i="1"/>
  <c r="G2060" i="1" s="1"/>
  <c r="F2061" i="1"/>
  <c r="G2061" i="1" s="1"/>
  <c r="F2062" i="1"/>
  <c r="G2062" i="1" s="1"/>
  <c r="F2063" i="1"/>
  <c r="G2063" i="1" s="1"/>
  <c r="F2064" i="1"/>
  <c r="G2064" i="1" s="1"/>
  <c r="F2065" i="1"/>
  <c r="G2065" i="1" s="1"/>
  <c r="F2066" i="1"/>
  <c r="G2066" i="1" s="1"/>
  <c r="F2067" i="1"/>
  <c r="G2067" i="1" s="1"/>
  <c r="F2068" i="1"/>
  <c r="G2068" i="1" s="1"/>
  <c r="F2069" i="1"/>
  <c r="G2069" i="1" s="1"/>
  <c r="F2070" i="1"/>
  <c r="G2070" i="1" s="1"/>
  <c r="F2071" i="1"/>
  <c r="G2071" i="1" s="1"/>
  <c r="F2072" i="1"/>
  <c r="G2072" i="1" s="1"/>
  <c r="F2073" i="1"/>
  <c r="G2073" i="1" s="1"/>
  <c r="F2074" i="1"/>
  <c r="G2074" i="1" s="1"/>
  <c r="F2075" i="1"/>
  <c r="G2075" i="1" s="1"/>
  <c r="F2076" i="1"/>
  <c r="G2076" i="1" s="1"/>
  <c r="F2077" i="1"/>
  <c r="G2077" i="1" s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G2086" i="1" s="1"/>
  <c r="F2087" i="1"/>
  <c r="G2087" i="1" s="1"/>
  <c r="F2088" i="1"/>
  <c r="G2088" i="1" s="1"/>
  <c r="F2089" i="1"/>
  <c r="G2089" i="1" s="1"/>
  <c r="F2090" i="1"/>
  <c r="G2090" i="1" s="1"/>
  <c r="F2091" i="1"/>
  <c r="G2091" i="1" s="1"/>
  <c r="F2092" i="1"/>
  <c r="G2092" i="1" s="1"/>
  <c r="F2093" i="1"/>
  <c r="G2093" i="1" s="1"/>
  <c r="F2094" i="1"/>
  <c r="G2094" i="1" s="1"/>
  <c r="F2095" i="1"/>
  <c r="G2095" i="1" s="1"/>
  <c r="F2096" i="1"/>
  <c r="G2096" i="1" s="1"/>
  <c r="F2097" i="1"/>
  <c r="G2097" i="1" s="1"/>
  <c r="F2098" i="1"/>
  <c r="G2098" i="1" s="1"/>
  <c r="F2099" i="1"/>
  <c r="G2099" i="1" s="1"/>
  <c r="F2100" i="1"/>
  <c r="G2100" i="1" s="1"/>
  <c r="F2101" i="1"/>
  <c r="G2101" i="1" s="1"/>
  <c r="F2102" i="1"/>
  <c r="G2102" i="1" s="1"/>
  <c r="F2103" i="1"/>
  <c r="G2103" i="1" s="1"/>
  <c r="F2104" i="1"/>
  <c r="G2104" i="1" s="1"/>
  <c r="F2105" i="1"/>
  <c r="G2105" i="1" s="1"/>
  <c r="F2106" i="1"/>
  <c r="G2106" i="1" s="1"/>
  <c r="F2107" i="1"/>
  <c r="G2107" i="1" s="1"/>
  <c r="F2108" i="1"/>
  <c r="G2108" i="1" s="1"/>
  <c r="F2109" i="1"/>
  <c r="G2109" i="1" s="1"/>
  <c r="F2110" i="1"/>
  <c r="G2110" i="1" s="1"/>
  <c r="F2111" i="1"/>
  <c r="G2111" i="1" s="1"/>
  <c r="F2112" i="1"/>
  <c r="G2112" i="1" s="1"/>
  <c r="F2113" i="1"/>
  <c r="G2113" i="1" s="1"/>
  <c r="F2114" i="1"/>
  <c r="G2114" i="1" s="1"/>
  <c r="F2115" i="1"/>
  <c r="G2115" i="1" s="1"/>
  <c r="F2116" i="1"/>
  <c r="G2116" i="1" s="1"/>
  <c r="F2117" i="1"/>
  <c r="G2117" i="1" s="1"/>
  <c r="F2118" i="1"/>
  <c r="G2118" i="1" s="1"/>
  <c r="F2119" i="1"/>
  <c r="G2119" i="1" s="1"/>
  <c r="F2120" i="1"/>
  <c r="G2120" i="1" s="1"/>
  <c r="F2121" i="1"/>
  <c r="G2121" i="1" s="1"/>
  <c r="F2122" i="1"/>
  <c r="G2122" i="1" s="1"/>
  <c r="F2123" i="1"/>
  <c r="G2123" i="1" s="1"/>
  <c r="F2124" i="1"/>
  <c r="G2124" i="1" s="1"/>
  <c r="F2125" i="1"/>
  <c r="G2125" i="1" s="1"/>
  <c r="F2126" i="1"/>
  <c r="G2126" i="1" s="1"/>
  <c r="F2127" i="1"/>
  <c r="G2127" i="1" s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G2140" i="1" s="1"/>
  <c r="F2141" i="1"/>
  <c r="G2141" i="1" s="1"/>
  <c r="F2142" i="1"/>
  <c r="G2142" i="1" s="1"/>
  <c r="F2143" i="1"/>
  <c r="G2143" i="1" s="1"/>
  <c r="F2144" i="1"/>
  <c r="G2144" i="1" s="1"/>
  <c r="F2145" i="1"/>
  <c r="G2145" i="1" s="1"/>
  <c r="F2146" i="1"/>
  <c r="G2146" i="1" s="1"/>
  <c r="F2147" i="1"/>
  <c r="G2147" i="1" s="1"/>
  <c r="F2148" i="1"/>
  <c r="G2148" i="1" s="1"/>
  <c r="F2149" i="1"/>
  <c r="G2149" i="1" s="1"/>
  <c r="F2150" i="1"/>
  <c r="G2150" i="1" s="1"/>
  <c r="F2151" i="1"/>
  <c r="G2151" i="1" s="1"/>
  <c r="F2152" i="1"/>
  <c r="G2152" i="1" s="1"/>
  <c r="F2153" i="1"/>
  <c r="G2153" i="1" s="1"/>
  <c r="F2154" i="1"/>
  <c r="G2154" i="1" s="1"/>
  <c r="F2155" i="1"/>
  <c r="G2155" i="1" s="1"/>
  <c r="F2156" i="1"/>
  <c r="G2156" i="1" s="1"/>
  <c r="F2157" i="1"/>
  <c r="G2157" i="1" s="1"/>
  <c r="F2158" i="1"/>
  <c r="G2158" i="1" s="1"/>
  <c r="F2159" i="1"/>
  <c r="G2159" i="1" s="1"/>
  <c r="F2160" i="1"/>
  <c r="G2160" i="1" s="1"/>
  <c r="F2161" i="1"/>
  <c r="G2161" i="1" s="1"/>
  <c r="F2162" i="1"/>
  <c r="G2162" i="1" s="1"/>
  <c r="F2163" i="1"/>
  <c r="G2163" i="1" s="1"/>
  <c r="F2164" i="1"/>
  <c r="G2164" i="1" s="1"/>
  <c r="F2165" i="1"/>
  <c r="G2165" i="1" s="1"/>
  <c r="F2166" i="1"/>
  <c r="G2166" i="1" s="1"/>
  <c r="F2167" i="1"/>
  <c r="G2167" i="1" s="1"/>
  <c r="F2168" i="1"/>
  <c r="G2168" i="1" s="1"/>
  <c r="F2169" i="1"/>
  <c r="G2169" i="1" s="1"/>
  <c r="F2170" i="1"/>
  <c r="G2170" i="1" s="1"/>
  <c r="F2171" i="1"/>
  <c r="G2171" i="1" s="1"/>
  <c r="F2172" i="1"/>
  <c r="G2172" i="1" s="1"/>
  <c r="F2174" i="1"/>
  <c r="G2174" i="1" s="1"/>
  <c r="F2175" i="1"/>
  <c r="G2175" i="1" s="1"/>
  <c r="F2176" i="1"/>
  <c r="G2176" i="1" s="1"/>
  <c r="F2177" i="1"/>
  <c r="G2177" i="1" s="1"/>
  <c r="F2178" i="1"/>
  <c r="G2178" i="1" s="1"/>
  <c r="F2179" i="1"/>
  <c r="G2179" i="1" s="1"/>
  <c r="F2180" i="1"/>
  <c r="G2180" i="1" s="1"/>
  <c r="F2181" i="1"/>
  <c r="G2181" i="1" s="1"/>
  <c r="F2182" i="1"/>
  <c r="G2182" i="1" s="1"/>
  <c r="F2183" i="1"/>
  <c r="G2183" i="1" s="1"/>
  <c r="F2184" i="1"/>
  <c r="G2184" i="1" s="1"/>
  <c r="F2185" i="1"/>
  <c r="G2185" i="1" s="1"/>
  <c r="F2186" i="1"/>
  <c r="G2186" i="1" s="1"/>
  <c r="F2187" i="1"/>
  <c r="G2187" i="1" s="1"/>
  <c r="F2188" i="1"/>
  <c r="G2188" i="1" s="1"/>
  <c r="F2189" i="1"/>
  <c r="G2189" i="1" s="1"/>
  <c r="F2190" i="1"/>
  <c r="G2190" i="1" s="1"/>
  <c r="F2191" i="1"/>
  <c r="G2191" i="1" s="1"/>
  <c r="F2192" i="1"/>
  <c r="G2192" i="1" s="1"/>
  <c r="F2193" i="1"/>
  <c r="G2193" i="1" s="1"/>
  <c r="F2194" i="1"/>
  <c r="G2194" i="1" s="1"/>
  <c r="F2195" i="1"/>
  <c r="G2195" i="1" s="1"/>
  <c r="F2196" i="1"/>
  <c r="G2196" i="1" s="1"/>
  <c r="F2197" i="1"/>
  <c r="G2197" i="1" s="1"/>
  <c r="F2198" i="1"/>
  <c r="G2198" i="1" s="1"/>
  <c r="F2199" i="1"/>
  <c r="G2199" i="1" s="1"/>
  <c r="F2200" i="1"/>
  <c r="G2200" i="1" s="1"/>
  <c r="F2201" i="1"/>
  <c r="G2201" i="1" s="1"/>
  <c r="F2202" i="1"/>
  <c r="G2202" i="1" s="1"/>
  <c r="F2203" i="1"/>
  <c r="G2203" i="1" s="1"/>
  <c r="F2204" i="1"/>
  <c r="G2204" i="1" s="1"/>
  <c r="F2205" i="1"/>
  <c r="G2205" i="1" s="1"/>
  <c r="F2206" i="1"/>
  <c r="G2206" i="1" s="1"/>
  <c r="F2207" i="1"/>
  <c r="G2207" i="1" s="1"/>
  <c r="F2208" i="1"/>
  <c r="G2208" i="1" s="1"/>
  <c r="F2209" i="1"/>
  <c r="G2209" i="1" s="1"/>
  <c r="F2210" i="1"/>
  <c r="G2210" i="1" s="1"/>
  <c r="F2211" i="1"/>
  <c r="G2211" i="1" s="1"/>
  <c r="F2212" i="1"/>
  <c r="G2212" i="1" s="1"/>
  <c r="F2213" i="1"/>
  <c r="G2213" i="1" s="1"/>
  <c r="F2214" i="1"/>
  <c r="G2214" i="1" s="1"/>
  <c r="F2215" i="1"/>
  <c r="G2215" i="1" s="1"/>
  <c r="F2216" i="1"/>
  <c r="G2216" i="1" s="1"/>
  <c r="F2217" i="1"/>
  <c r="G2217" i="1" s="1"/>
  <c r="F2218" i="1"/>
  <c r="G2218" i="1" s="1"/>
  <c r="F2219" i="1"/>
  <c r="G2219" i="1" s="1"/>
  <c r="F2220" i="1"/>
  <c r="G2220" i="1" s="1"/>
  <c r="F2221" i="1"/>
  <c r="G2221" i="1" s="1"/>
  <c r="F2222" i="1"/>
  <c r="G2222" i="1" s="1"/>
  <c r="F2223" i="1"/>
  <c r="G2223" i="1" s="1"/>
  <c r="F2224" i="1"/>
  <c r="G2224" i="1" s="1"/>
  <c r="F2225" i="1"/>
  <c r="G2225" i="1" s="1"/>
  <c r="F2226" i="1"/>
  <c r="G2226" i="1" s="1"/>
  <c r="F2227" i="1"/>
  <c r="G2227" i="1" s="1"/>
  <c r="F2228" i="1"/>
  <c r="G2228" i="1" s="1"/>
  <c r="F2229" i="1"/>
  <c r="G2229" i="1" s="1"/>
  <c r="F2230" i="1"/>
  <c r="G2230" i="1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G2236" i="1" s="1"/>
  <c r="F2237" i="1"/>
  <c r="G2237" i="1" s="1"/>
  <c r="F2238" i="1"/>
  <c r="G2238" i="1" s="1"/>
  <c r="F2239" i="1"/>
  <c r="G2239" i="1" s="1"/>
  <c r="F2240" i="1"/>
  <c r="G2240" i="1" s="1"/>
  <c r="F2241" i="1"/>
  <c r="G2241" i="1" s="1"/>
  <c r="F2242" i="1"/>
  <c r="G2242" i="1" s="1"/>
  <c r="F2243" i="1"/>
  <c r="G2243" i="1" s="1"/>
  <c r="F2244" i="1"/>
  <c r="G2244" i="1" s="1"/>
  <c r="F2245" i="1"/>
  <c r="G2245" i="1" s="1"/>
  <c r="F2246" i="1"/>
  <c r="G2246" i="1" s="1"/>
  <c r="F2247" i="1"/>
  <c r="G2247" i="1" s="1"/>
  <c r="F2248" i="1"/>
  <c r="G2248" i="1" s="1"/>
  <c r="F2249" i="1"/>
  <c r="G2249" i="1" s="1"/>
  <c r="F2250" i="1"/>
  <c r="G2250" i="1" s="1"/>
  <c r="F2251" i="1"/>
  <c r="G2251" i="1" s="1"/>
  <c r="F2252" i="1"/>
  <c r="G2252" i="1" s="1"/>
  <c r="F2253" i="1"/>
  <c r="G2253" i="1" s="1"/>
  <c r="F2254" i="1"/>
  <c r="G2254" i="1" s="1"/>
  <c r="F2255" i="1"/>
  <c r="G2255" i="1" s="1"/>
  <c r="F2256" i="1"/>
  <c r="G2256" i="1" s="1"/>
  <c r="F2257" i="1"/>
  <c r="G2257" i="1" s="1"/>
  <c r="F2258" i="1"/>
  <c r="G2258" i="1" s="1"/>
  <c r="F2259" i="1"/>
  <c r="G2259" i="1" s="1"/>
  <c r="F2260" i="1"/>
  <c r="G2260" i="1" s="1"/>
  <c r="F2261" i="1"/>
  <c r="G2261" i="1" s="1"/>
  <c r="F2262" i="1"/>
  <c r="G2262" i="1" s="1"/>
  <c r="F2263" i="1"/>
  <c r="G2263" i="1" s="1"/>
  <c r="F2264" i="1"/>
  <c r="G2264" i="1" s="1"/>
  <c r="F2265" i="1"/>
  <c r="G2265" i="1" s="1"/>
  <c r="F2266" i="1"/>
  <c r="G2266" i="1" s="1"/>
  <c r="F2267" i="1"/>
  <c r="G2267" i="1" s="1"/>
  <c r="F2268" i="1"/>
  <c r="G2268" i="1" s="1"/>
  <c r="F2269" i="1"/>
  <c r="G2269" i="1" s="1"/>
  <c r="F2270" i="1"/>
  <c r="G2270" i="1" s="1"/>
  <c r="F2271" i="1"/>
  <c r="G2271" i="1" s="1"/>
  <c r="F2272" i="1"/>
  <c r="G2272" i="1" s="1"/>
  <c r="F2273" i="1"/>
  <c r="G2273" i="1" s="1"/>
  <c r="F2274" i="1"/>
  <c r="G2274" i="1" s="1"/>
  <c r="F2275" i="1"/>
  <c r="G2275" i="1" s="1"/>
  <c r="F2276" i="1"/>
  <c r="G2276" i="1" s="1"/>
  <c r="F2277" i="1"/>
  <c r="G2277" i="1" s="1"/>
  <c r="F2278" i="1"/>
  <c r="G2278" i="1" s="1"/>
  <c r="F2279" i="1"/>
  <c r="G2279" i="1" s="1"/>
  <c r="F2280" i="1"/>
  <c r="G2280" i="1" s="1"/>
  <c r="F2281" i="1"/>
  <c r="G2281" i="1" s="1"/>
  <c r="F2282" i="1"/>
  <c r="G2282" i="1" s="1"/>
  <c r="F2283" i="1"/>
  <c r="G2283" i="1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G2293" i="1" s="1"/>
  <c r="F2294" i="1"/>
  <c r="G2294" i="1" s="1"/>
  <c r="F2295" i="1"/>
  <c r="G2295" i="1" s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G2301" i="1" s="1"/>
  <c r="F2302" i="1"/>
  <c r="G2302" i="1" s="1"/>
  <c r="F2303" i="1"/>
  <c r="G2303" i="1" s="1"/>
  <c r="F2304" i="1"/>
  <c r="G2304" i="1" s="1"/>
  <c r="F2305" i="1"/>
  <c r="G2305" i="1" s="1"/>
  <c r="F2306" i="1"/>
  <c r="G2306" i="1" s="1"/>
  <c r="F2307" i="1"/>
  <c r="G2307" i="1" s="1"/>
  <c r="F2309" i="1"/>
  <c r="G2309" i="1" s="1"/>
  <c r="F2310" i="1"/>
  <c r="G2310" i="1" s="1"/>
  <c r="F2311" i="1"/>
  <c r="G2311" i="1" s="1"/>
  <c r="F2312" i="1"/>
  <c r="G2312" i="1" s="1"/>
  <c r="F2313" i="1"/>
  <c r="G2313" i="1" s="1"/>
  <c r="F2314" i="1"/>
  <c r="G2314" i="1" s="1"/>
  <c r="F2315" i="1"/>
  <c r="G2315" i="1" s="1"/>
  <c r="F2316" i="1"/>
  <c r="G2316" i="1" s="1"/>
  <c r="F2317" i="1"/>
  <c r="G2317" i="1" s="1"/>
  <c r="F2318" i="1"/>
  <c r="G2318" i="1" s="1"/>
  <c r="F2319" i="1"/>
  <c r="G2319" i="1" s="1"/>
  <c r="F2320" i="1"/>
  <c r="G2320" i="1" s="1"/>
  <c r="F2321" i="1"/>
  <c r="G2321" i="1" s="1"/>
  <c r="F2322" i="1"/>
  <c r="G2322" i="1" s="1"/>
  <c r="F2323" i="1"/>
  <c r="G2323" i="1" s="1"/>
  <c r="F2324" i="1"/>
  <c r="G2324" i="1" s="1"/>
  <c r="F2325" i="1"/>
  <c r="G2325" i="1" s="1"/>
  <c r="F2326" i="1"/>
  <c r="G2326" i="1" s="1"/>
  <c r="F2327" i="1"/>
  <c r="G2327" i="1" s="1"/>
  <c r="F2328" i="1"/>
  <c r="G2328" i="1" s="1"/>
  <c r="F2329" i="1"/>
  <c r="G2329" i="1" s="1"/>
  <c r="F2330" i="1"/>
  <c r="G2330" i="1" s="1"/>
  <c r="F2331" i="1"/>
  <c r="G2331" i="1" s="1"/>
  <c r="F2332" i="1"/>
  <c r="G2332" i="1" s="1"/>
  <c r="F2333" i="1"/>
  <c r="G2333" i="1" s="1"/>
  <c r="F2334" i="1"/>
  <c r="G2334" i="1" s="1"/>
  <c r="F2335" i="1"/>
  <c r="G2335" i="1" s="1"/>
  <c r="F2336" i="1"/>
  <c r="G2336" i="1" s="1"/>
  <c r="F2337" i="1"/>
  <c r="G2337" i="1" s="1"/>
  <c r="F2338" i="1"/>
  <c r="G2338" i="1" s="1"/>
  <c r="F2339" i="1"/>
  <c r="G2339" i="1" s="1"/>
  <c r="F2340" i="1"/>
  <c r="G2340" i="1" s="1"/>
  <c r="F2341" i="1"/>
  <c r="G2341" i="1" s="1"/>
  <c r="F2342" i="1"/>
  <c r="G2342" i="1" s="1"/>
  <c r="F2343" i="1"/>
  <c r="G2343" i="1" s="1"/>
  <c r="F2344" i="1"/>
  <c r="G2344" i="1" s="1"/>
  <c r="F2345" i="1"/>
  <c r="G2345" i="1" s="1"/>
  <c r="F2346" i="1"/>
  <c r="G2346" i="1" s="1"/>
  <c r="F2347" i="1"/>
  <c r="G2347" i="1" s="1"/>
  <c r="F2348" i="1"/>
  <c r="G2348" i="1" s="1"/>
  <c r="F2349" i="1"/>
  <c r="G2349" i="1" s="1"/>
  <c r="F2350" i="1"/>
  <c r="G2350" i="1" s="1"/>
  <c r="F2351" i="1"/>
  <c r="G2351" i="1" s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G2359" i="1" s="1"/>
  <c r="F2360" i="1"/>
  <c r="G2360" i="1" s="1"/>
  <c r="F2361" i="1"/>
  <c r="G2361" i="1" s="1"/>
  <c r="F2362" i="1"/>
  <c r="G2362" i="1" s="1"/>
  <c r="F2363" i="1"/>
  <c r="G2363" i="1" s="1"/>
  <c r="F2364" i="1"/>
  <c r="G2364" i="1" s="1"/>
  <c r="F2365" i="1"/>
  <c r="G2365" i="1" s="1"/>
  <c r="F2366" i="1"/>
  <c r="G2366" i="1" s="1"/>
  <c r="F2367" i="1"/>
  <c r="G2367" i="1" s="1"/>
  <c r="F2368" i="1"/>
  <c r="G2368" i="1" s="1"/>
  <c r="F2369" i="1"/>
  <c r="G2369" i="1" s="1"/>
  <c r="F2370" i="1"/>
  <c r="G2370" i="1" s="1"/>
  <c r="F2371" i="1"/>
  <c r="G2371" i="1" s="1"/>
  <c r="F2372" i="1"/>
  <c r="G2372" i="1" s="1"/>
  <c r="F2373" i="1"/>
  <c r="G2373" i="1" s="1"/>
  <c r="F2374" i="1"/>
  <c r="G2374" i="1" s="1"/>
  <c r="F2375" i="1"/>
  <c r="G2375" i="1" s="1"/>
  <c r="F2376" i="1"/>
  <c r="G2376" i="1" s="1"/>
  <c r="F2377" i="1"/>
  <c r="G2377" i="1" s="1"/>
  <c r="F2378" i="1"/>
  <c r="G2378" i="1" s="1"/>
  <c r="F2379" i="1"/>
  <c r="G2379" i="1" s="1"/>
  <c r="F2380" i="1"/>
  <c r="G2380" i="1" s="1"/>
  <c r="F2381" i="1"/>
  <c r="G2381" i="1" s="1"/>
  <c r="F2382" i="1"/>
  <c r="G2382" i="1" s="1"/>
  <c r="F2383" i="1"/>
  <c r="G2383" i="1" s="1"/>
  <c r="F2384" i="1"/>
  <c r="G2384" i="1" s="1"/>
  <c r="AB2" i="1"/>
  <c r="F2" i="1" s="1"/>
  <c r="G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124" i="1" l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A402" i="19" l="1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A1" i="25" a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7" i="1"/>
  <c r="V2101" i="1"/>
  <c r="V2102" i="1"/>
  <c r="V2103" i="1"/>
  <c r="J2056" i="25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J1542" i="25"/>
  <c r="K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J1327" i="25"/>
  <c r="K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s="1" a="1"/>
  <c r="A2" i="27" s="1"/>
  <c r="A2" i="2" l="1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L2886" i="29" l="1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L1" i="2" s="1"/>
  <c r="K80" i="2"/>
  <c r="S81" i="2"/>
  <c r="K84" i="2"/>
  <c r="S85" i="2"/>
  <c r="S86" i="2"/>
  <c r="S80" i="2"/>
  <c r="K83" i="2"/>
  <c r="S84" i="2"/>
  <c r="K87" i="2"/>
  <c r="K81" i="2"/>
  <c r="K82" i="2"/>
  <c r="S83" i="2"/>
  <c r="K86" i="2"/>
  <c r="S8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K77" i="2" l="1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<sst xmlns="http://schemas.openxmlformats.org/spreadsheetml/2006/main" count="19812" uniqueCount="3752">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</sst>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AC3026"/>
  <sheetViews>
    <sheetView tabSelected="1" topLeftCell="J1" zoomScaleNormal="100" workbookViewId="0">
      <pane ySplit="1" topLeftCell="A2831" activePane="bottomLeft" state="frozen"/>
      <selection sqref="A1:C37"/>
      <selection pane="bottomLeft" activeCell="N3014" sqref="N3014"/>
    </sheetView>
  </sheetViews>
  <sheetFormatPr defaultColWidth="7.140625" defaultRowHeight="15" x14ac:dyDescent="0.25"/>
  <cols>
    <col min="1" max="1" width="11.85546875" bestFit="1" customWidth="1"/>
    <col min="2" max="2" width="30.7109375" bestFit="1" customWidth="1"/>
    <col min="3" max="3" width="24.85546875" style="6" bestFit="1" customWidth="1"/>
    <col min="4" max="4" width="26.28515625" style="6" bestFit="1" customWidth="1"/>
    <col min="5" max="5" width="29.85546875" style="9" bestFit="1" customWidth="1"/>
    <col min="6" max="6" width="21.85546875" style="9" bestFit="1" customWidth="1"/>
    <col min="7" max="7" width="23.42578125" style="70" bestFit="1" customWidth="1"/>
    <col min="8" max="8" width="21.7109375" bestFit="1" customWidth="1"/>
    <col min="9" max="9" width="101.42578125" bestFit="1" customWidth="1"/>
    <col min="10" max="10" width="12.7109375" bestFit="1" customWidth="1"/>
    <col min="11" max="11" width="14.85546875" bestFit="1" customWidth="1"/>
    <col min="12" max="12" width="23.7109375" bestFit="1" customWidth="1"/>
    <col min="13" max="13" width="25.28515625" bestFit="1" customWidth="1"/>
    <col min="14" max="14" width="21.85546875" style="6" bestFit="1" customWidth="1"/>
    <col min="15" max="15" width="17.5703125" bestFit="1" customWidth="1"/>
    <col min="16" max="16" width="34.85546875" bestFit="1" customWidth="1"/>
    <col min="17" max="17" width="21" style="27" bestFit="1" customWidth="1"/>
    <col min="18" max="18" width="21.7109375" style="27" bestFit="1" customWidth="1"/>
    <col min="19" max="19" width="12.1406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2.7109375" style="23" bestFit="1" customWidth="1"/>
    <col min="24" max="24" width="17.7109375" bestFit="1" customWidth="1"/>
    <col min="25" max="25" width="23.7109375" bestFit="1" customWidth="1"/>
    <col min="26" max="26" width="16.85546875" bestFit="1" customWidth="1"/>
    <col min="27" max="27" width="16.7109375" bestFit="1" customWidth="1"/>
    <col min="28" max="28" width="13.42578125" bestFit="1" customWidth="1"/>
    <col min="29" max="29" width="10.57031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3493</v>
      </c>
      <c r="F1" s="37" t="s">
        <v>3310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hidden="1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hidden="1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hidden="1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hidden="1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3575</v>
      </c>
      <c r="I5" s="25"/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3574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hidden="1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hidden="1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hidden="1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hidden="1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hidden="1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hidden="1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hidden="1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hidden="1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hidden="1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hidden="1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hidden="1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hidden="1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hidden="1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38</v>
      </c>
      <c r="Q18" s="25"/>
      <c r="R18" s="25"/>
      <c r="S18" s="3">
        <v>4</v>
      </c>
      <c r="T18" s="55" t="s">
        <v>3331</v>
      </c>
      <c r="U18" s="25" t="s">
        <v>19</v>
      </c>
      <c r="V18" s="25" t="str">
        <f>VLOOKUP(P18,'Customer List'!B:C,2,)</f>
        <v>Banglore</v>
      </c>
      <c r="W18" s="57" t="s">
        <v>3331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OutStation</v>
      </c>
    </row>
    <row r="19" spans="1:29" hidden="1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hidden="1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hidden="1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hidden="1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hidden="1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hidden="1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hidden="1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hidden="1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hidden="1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hidden="1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hidden="1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hidden="1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hidden="1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hidden="1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hidden="1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3342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hidden="1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/>
      <c r="L34" s="25">
        <f t="shared" si="2"/>
        <v>2</v>
      </c>
      <c r="M34" s="25"/>
      <c r="N34" s="45"/>
      <c r="O34" s="54"/>
      <c r="P34" s="25" t="s">
        <v>14</v>
      </c>
      <c r="Q34" s="25"/>
      <c r="R34" s="25"/>
      <c r="S34" s="3">
        <v>4</v>
      </c>
      <c r="T34" s="55"/>
      <c r="U34" s="25" t="s">
        <v>19</v>
      </c>
      <c r="V34" s="25" t="str">
        <f>VLOOKUP(P34,'Customer List'!B:C,2,)</f>
        <v>STOCK</v>
      </c>
      <c r="W34" s="56" t="s">
        <v>1149</v>
      </c>
      <c r="X34" s="45"/>
      <c r="Y34" s="25" t="str">
        <f t="shared" si="3"/>
        <v/>
      </c>
      <c r="Z34" s="25" t="str">
        <f t="shared" si="4"/>
        <v/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STOCK</v>
      </c>
    </row>
    <row r="35" spans="1:29" hidden="1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3562</v>
      </c>
      <c r="N35" s="45">
        <v>45915</v>
      </c>
      <c r="O35" s="54">
        <v>8060</v>
      </c>
      <c r="P35" s="25" t="s">
        <v>3444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hidden="1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hidden="1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hidden="1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hidden="1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hidden="1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hidden="1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hidden="1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hidden="1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hidden="1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hidden="1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hidden="1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hidden="1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hidden="1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hidden="1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hidden="1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hidden="1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hidden="1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hidden="1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hidden="1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hidden="1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hidden="1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hidden="1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hidden="1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hidden="1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hidden="1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hidden="1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hidden="1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hidden="1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hidden="1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hidden="1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hidden="1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hidden="1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hidden="1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hidden="1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hidden="1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hidden="1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hidden="1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hidden="1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hidden="1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hidden="1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hidden="1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hidden="1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hidden="1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hidden="1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hidden="1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hidden="1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hidden="1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hidden="1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hidden="1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hidden="1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hidden="1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hidden="1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hidden="1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hidden="1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hidden="1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hidden="1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hidden="1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hidden="1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hidden="1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hidden="1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hidden="1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hidden="1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hidden="1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hidden="1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hidden="1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hidden="1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hidden="1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hidden="1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hidden="1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hidden="1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hidden="1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hidden="1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hidden="1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hidden="1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hidden="1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hidden="1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hidden="1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hidden="1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hidden="1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hidden="1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hidden="1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hidden="1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hidden="1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hidden="1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hidden="1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hidden="1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hidden="1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hidden="1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hidden="1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hidden="1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hidden="1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hidden="1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hidden="1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hidden="1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hidden="1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hidden="1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hidden="1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hidden="1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hidden="1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hidden="1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hidden="1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hidden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hidden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hidden="1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hidden="1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hidden="1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hidden="1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hidden="1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hidden="1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hidden="1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hidden="1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hidden="1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hidden="1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hidden="1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hidden="1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hidden="1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hidden="1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hidden="1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hidden="1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hidden="1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hidden="1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hidden="1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hidden="1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hidden="1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hidden="1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hidden="1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hidden="1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hidden="1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hidden="1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hidden="1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hidden="1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hidden="1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hidden="1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hidden="1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hidden="1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hidden="1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hidden="1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hidden="1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hidden="1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hidden="1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hidden="1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hidden="1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hidden="1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hidden="1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hidden="1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hidden="1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hidden="1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hidden="1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hidden="1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hidden="1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hidden="1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hidden="1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hidden="1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hidden="1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hidden="1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hidden="1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hidden="1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hidden="1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hidden="1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hidden="1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hidden="1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hidden="1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hidden="1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hidden="1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hidden="1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hidden="1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hidden="1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hidden="1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hidden="1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hidden="1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hidden="1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hidden="1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hidden="1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hidden="1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hidden="1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hidden="1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hidden="1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hidden="1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hidden="1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hidden="1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hidden="1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hidden="1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hidden="1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hidden="1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hidden="1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hidden="1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hidden="1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hidden="1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hidden="1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hidden="1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hidden="1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hidden="1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hidden="1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hidden="1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hidden="1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hidden="1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hidden="1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hidden="1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hidden="1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hidden="1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hidden="1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hidden="1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hidden="1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hidden="1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hidden="1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hidden="1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hidden="1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hidden="1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hidden="1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hidden="1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hidden="1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hidden="1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hidden="1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hidden="1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hidden="1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hidden="1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hidden="1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hidden="1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hidden="1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hidden="1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hidden="1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hidden="1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hidden="1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hidden="1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hidden="1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hidden="1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hidden="1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hidden="1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hidden="1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hidden="1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hidden="1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hidden="1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hidden="1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hidden="1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hidden="1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hidden="1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hidden="1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hidden="1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hidden="1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hidden="1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hidden="1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hidden="1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hidden="1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hidden="1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hidden="1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hidden="1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hidden="1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hidden="1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hidden="1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hidden="1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hidden="1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hidden="1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hidden="1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hidden="1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hidden="1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hidden="1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hidden="1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hidden="1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hidden="1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hidden="1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hidden="1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hidden="1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hidden="1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hidden="1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hidden="1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hidden="1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hidden="1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hidden="1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hidden="1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hidden="1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hidden="1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hidden="1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hidden="1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hidden="1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hidden="1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hidden="1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hidden="1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hidden="1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hidden="1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hidden="1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hidden="1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hidden="1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hidden="1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hidden="1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hidden="1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hidden="1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hidden="1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hidden="1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hidden="1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hidden="1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hidden="1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hidden="1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hidden="1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hidden="1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hidden="1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hidden="1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hidden="1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hidden="1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hidden="1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hidden="1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hidden="1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hidden="1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hidden="1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hidden="1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hidden="1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hidden="1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hidden="1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hidden="1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hidden="1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hidden="1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hidden="1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hidden="1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hidden="1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hidden="1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hidden="1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hidden="1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hidden="1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hidden="1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hidden="1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hidden="1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hidden="1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hidden="1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hidden="1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hidden="1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hidden="1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hidden="1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hidden="1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hidden="1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hidden="1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hidden="1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hidden="1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hidden="1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hidden="1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hidden="1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hidden="1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hidden="1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hidden="1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hidden="1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hidden="1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hidden="1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hidden="1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hidden="1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hidden="1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hidden="1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hidden="1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hidden="1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hidden="1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hidden="1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hidden="1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hidden="1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hidden="1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hidden="1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hidden="1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hidden="1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hidden="1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hidden="1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hidden="1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hidden="1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hidden="1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hidden="1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hidden="1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hidden="1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hidden="1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hidden="1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hidden="1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hidden="1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hidden="1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hidden="1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hidden="1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hidden="1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hidden="1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hidden="1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hidden="1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hidden="1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hidden="1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hidden="1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hidden="1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hidden="1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hidden="1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hidden="1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hidden="1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hidden="1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hidden="1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hidden="1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hidden="1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hidden="1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hidden="1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hidden="1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hidden="1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hidden="1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hidden="1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hidden="1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hidden="1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hidden="1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hidden="1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hidden="1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hidden="1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hidden="1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hidden="1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hidden="1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hidden="1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hidden="1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hidden="1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hidden="1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hidden="1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hidden="1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hidden="1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hidden="1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hidden="1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hidden="1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hidden="1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hidden="1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hidden="1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hidden="1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hidden="1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hidden="1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hidden="1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hidden="1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hidden="1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hidden="1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hidden="1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hidden="1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hidden="1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hidden="1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hidden="1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hidden="1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hidden="1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hidden="1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hidden="1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hidden="1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hidden="1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hidden="1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hidden="1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hidden="1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hidden="1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hidden="1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hidden="1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hidden="1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hidden="1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hidden="1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hidden="1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hidden="1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hidden="1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hidden="1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hidden="1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hidden="1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hidden="1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hidden="1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hidden="1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hidden="1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hidden="1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hidden="1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hidden="1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hidden="1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hidden="1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hidden="1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hidden="1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hidden="1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hidden="1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hidden="1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hidden="1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hidden="1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hidden="1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hidden="1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hidden="1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hidden="1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hidden="1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hidden="1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hidden="1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hidden="1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hidden="1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hidden="1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hidden="1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hidden="1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hidden="1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hidden="1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hidden="1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hidden="1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hidden="1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hidden="1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hidden="1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hidden="1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hidden="1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hidden="1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hidden="1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hidden="1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hidden="1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hidden="1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hidden="1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hidden="1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hidden="1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hidden="1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hidden="1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hidden="1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hidden="1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hidden="1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hidden="1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hidden="1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hidden="1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hidden="1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hidden="1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hidden="1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hidden="1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hidden="1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hidden="1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hidden="1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hidden="1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hidden="1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hidden="1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hidden="1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hidden="1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hidden="1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hidden="1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hidden="1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hidden="1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hidden="1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hidden="1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hidden="1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hidden="1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hidden="1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hidden="1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hidden="1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hidden="1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hidden="1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hidden="1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hidden="1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hidden="1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hidden="1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hidden="1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hidden="1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hidden="1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hidden="1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hidden="1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hidden="1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hidden="1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hidden="1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hidden="1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hidden="1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hidden="1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hidden="1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hidden="1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hidden="1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hidden="1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hidden="1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hidden="1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hidden="1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hidden="1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hidden="1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hidden="1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hidden="1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hidden="1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hidden="1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hidden="1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hidden="1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hidden="1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hidden="1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hidden="1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hidden="1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hidden="1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hidden="1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hidden="1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hidden="1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hidden="1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hidden="1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hidden="1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hidden="1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hidden="1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hidden="1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hidden="1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hidden="1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hidden="1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hidden="1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hidden="1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hidden="1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hidden="1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hidden="1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hidden="1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hidden="1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hidden="1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hidden="1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hidden="1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hidden="1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hidden="1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hidden="1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hidden="1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hidden="1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hidden="1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hidden="1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hidden="1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hidden="1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hidden="1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hidden="1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hidden="1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hidden="1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hidden="1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hidden="1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hidden="1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hidden="1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hidden="1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hidden="1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hidden="1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hidden="1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hidden="1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hidden="1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hidden="1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hidden="1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hidden="1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hidden="1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hidden="1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hidden="1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hidden="1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hidden="1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hidden="1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hidden="1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hidden="1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hidden="1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hidden="1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hidden="1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hidden="1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hidden="1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hidden="1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hidden="1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hidden="1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hidden="1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hidden="1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hidden="1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hidden="1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hidden="1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hidden="1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hidden="1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hidden="1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hidden="1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hidden="1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hidden="1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hidden="1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hidden="1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hidden="1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hidden="1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hidden="1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hidden="1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hidden="1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hidden="1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hidden="1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hidden="1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hidden="1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hidden="1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hidden="1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hidden="1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hidden="1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hidden="1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hidden="1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hidden="1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hidden="1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hidden="1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hidden="1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hidden="1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hidden="1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hidden="1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hidden="1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hidden="1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hidden="1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hidden="1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hidden="1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hidden="1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hidden="1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hidden="1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hidden="1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hidden="1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hidden="1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hidden="1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hidden="1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hidden="1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hidden="1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hidden="1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hidden="1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hidden="1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hidden="1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hidden="1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hidden="1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hidden="1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hidden="1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hidden="1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hidden="1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hidden="1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hidden="1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hidden="1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hidden="1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hidden="1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hidden="1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hidden="1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hidden="1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hidden="1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hidden="1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hidden="1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/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hidden="1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hidden="1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hidden="1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hidden="1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/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hidden="1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/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hidden="1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/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hidden="1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/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hidden="1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/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hidden="1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/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hidden="1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hidden="1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hidden="1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hidden="1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hidden="1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hidden="1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hidden="1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hidden="1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hidden="1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hidden="1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hidden="1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hidden="1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hidden="1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hidden="1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hidden="1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hidden="1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hidden="1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hidden="1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hidden="1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hidden="1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hidden="1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hidden="1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hidden="1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hidden="1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hidden="1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hidden="1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hidden="1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hidden="1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hidden="1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hidden="1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hidden="1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hidden="1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hidden="1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hidden="1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hidden="1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hidden="1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hidden="1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hidden="1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hidden="1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hidden="1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hidden="1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hidden="1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hidden="1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hidden="1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hidden="1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hidden="1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hidden="1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hidden="1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hidden="1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hidden="1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hidden="1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hidden="1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hidden="1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/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hidden="1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/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hidden="1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/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hidden="1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/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hidden="1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/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hidden="1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/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hidden="1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/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hidden="1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/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hidden="1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/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hidden="1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/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hidden="1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/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hidden="1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/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hidden="1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/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hidden="1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/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hidden="1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/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hidden="1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/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hidden="1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/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hidden="1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/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hidden="1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hidden="1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hidden="1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hidden="1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hidden="1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hidden="1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hidden="1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hidden="1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hidden="1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hidden="1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hidden="1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hidden="1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hidden="1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hidden="1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hidden="1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hidden="1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hidden="1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hidden="1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hidden="1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hidden="1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hidden="1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hidden="1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hidden="1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hidden="1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hidden="1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hidden="1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hidden="1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hidden="1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hidden="1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hidden="1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hidden="1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hidden="1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hidden="1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hidden="1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hidden="1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hidden="1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hidden="1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hidden="1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hidden="1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hidden="1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hidden="1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hidden="1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hidden="1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hidden="1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hidden="1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hidden="1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hidden="1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hidden="1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hidden="1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hidden="1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hidden="1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hidden="1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hidden="1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hidden="1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hidden="1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hidden="1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hidden="1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hidden="1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hidden="1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hidden="1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hidden="1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hidden="1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hidden="1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hidden="1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hidden="1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hidden="1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hidden="1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hidden="1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hidden="1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hidden="1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hidden="1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hidden="1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hidden="1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hidden="1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hidden="1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hidden="1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hidden="1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hidden="1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hidden="1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hidden="1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hidden="1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hidden="1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hidden="1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hidden="1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hidden="1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hidden="1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hidden="1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711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hidden="1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hidden="1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hidden="1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hidden="1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hidden="1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hidden="1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hidden="1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hidden="1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hidden="1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hidden="1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hidden="1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hidden="1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hidden="1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hidden="1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hidden="1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hidden="1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hidden="1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hidden="1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hidden="1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hidden="1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hidden="1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hidden="1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hidden="1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hidden="1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hidden="1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hidden="1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hidden="1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hidden="1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hidden="1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hidden="1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hidden="1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hidden="1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hidden="1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hidden="1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hidden="1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hidden="1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hidden="1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hidden="1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hidden="1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hidden="1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hidden="1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hidden="1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hidden="1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hidden="1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hidden="1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hidden="1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hidden="1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hidden="1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hidden="1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hidden="1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hidden="1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hidden="1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hidden="1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hidden="1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hidden="1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hidden="1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hidden="1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hidden="1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hidden="1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hidden="1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hidden="1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hidden="1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hidden="1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hidden="1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hidden="1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hidden="1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hidden="1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hidden="1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hidden="1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hidden="1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hidden="1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hidden="1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hidden="1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hidden="1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hidden="1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hidden="1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hidden="1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hidden="1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hidden="1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hidden="1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hidden="1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hidden="1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hidden="1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hidden="1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hidden="1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hidden="1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hidden="1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hidden="1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hidden="1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hidden="1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hidden="1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hidden="1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hidden="1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hidden="1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hidden="1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hidden="1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hidden="1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hidden="1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hidden="1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hidden="1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hidden="1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hidden="1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hidden="1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hidden="1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hidden="1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hidden="1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hidden="1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hidden="1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hidden="1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hidden="1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hidden="1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hidden="1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hidden="1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hidden="1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hidden="1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hidden="1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hidden="1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hidden="1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hidden="1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hidden="1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hidden="1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hidden="1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hidden="1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hidden="1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hidden="1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hidden="1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hidden="1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3638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hidden="1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hidden="1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hidden="1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hidden="1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hidden="1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hidden="1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hidden="1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hidden="1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hidden="1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hidden="1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hidden="1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hidden="1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hidden="1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hidden="1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hidden="1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hidden="1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hidden="1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hidden="1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hidden="1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hidden="1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hidden="1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hidden="1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hidden="1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hidden="1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hidden="1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hidden="1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hidden="1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hidden="1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hidden="1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hidden="1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hidden="1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hidden="1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hidden="1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hidden="1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hidden="1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hidden="1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hidden="1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hidden="1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hidden="1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hidden="1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hidden="1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hidden="1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hidden="1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hidden="1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hidden="1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hidden="1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hidden="1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hidden="1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hidden="1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hidden="1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hidden="1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hidden="1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hidden="1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hidden="1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hidden="1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hidden="1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hidden="1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hidden="1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hidden="1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hidden="1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hidden="1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hidden="1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hidden="1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hidden="1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hidden="1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hidden="1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hidden="1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hidden="1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hidden="1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hidden="1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hidden="1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hidden="1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hidden="1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hidden="1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hidden="1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hidden="1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hidden="1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hidden="1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hidden="1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hidden="1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hidden="1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hidden="1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hidden="1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hidden="1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hidden="1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hidden="1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hidden="1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hidden="1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hidden="1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hidden="1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hidden="1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hidden="1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hidden="1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hidden="1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hidden="1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hidden="1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hidden="1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hidden="1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hidden="1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hidden="1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hidden="1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hidden="1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hidden="1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hidden="1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hidden="1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hidden="1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hidden="1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hidden="1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/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hidden="1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/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hidden="1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/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hidden="1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/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hidden="1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/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hidden="1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/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hidden="1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/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hidden="1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/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hidden="1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hidden="1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/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hidden="1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/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hidden="1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/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hidden="1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/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hidden="1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hidden="1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hidden="1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hidden="1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hidden="1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hidden="1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hidden="1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hidden="1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hidden="1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hidden="1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hidden="1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hidden="1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hidden="1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hidden="1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hidden="1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hidden="1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hidden="1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hidden="1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hidden="1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hidden="1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hidden="1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hidden="1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hidden="1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hidden="1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hidden="1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hidden="1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hidden="1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hidden="1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hidden="1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hidden="1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hidden="1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hidden="1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hidden="1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hidden="1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hidden="1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hidden="1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hidden="1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hidden="1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hidden="1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hidden="1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hidden="1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hidden="1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hidden="1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hidden="1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hidden="1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hidden="1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hidden="1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hidden="1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hidden="1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hidden="1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hidden="1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hidden="1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hidden="1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hidden="1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hidden="1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hidden="1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hidden="1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hidden="1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hidden="1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hidden="1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hidden="1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hidden="1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hidden="1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hidden="1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hidden="1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hidden="1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hidden="1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hidden="1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hidden="1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hidden="1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/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hidden="1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/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hidden="1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/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hidden="1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/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hidden="1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/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hidden="1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/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hidden="1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/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hidden="1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hidden="1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hidden="1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hidden="1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hidden="1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hidden="1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hidden="1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hidden="1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hidden="1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hidden="1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hidden="1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hidden="1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hidden="1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hidden="1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hidden="1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hidden="1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hidden="1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hidden="1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hidden="1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hidden="1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hidden="1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hidden="1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hidden="1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hidden="1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hidden="1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hidden="1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hidden="1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hidden="1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hidden="1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hidden="1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hidden="1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hidden="1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hidden="1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hidden="1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hidden="1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hidden="1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hidden="1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hidden="1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hidden="1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hidden="1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hidden="1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hidden="1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hidden="1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hidden="1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hidden="1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hidden="1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hidden="1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hidden="1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hidden="1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hidden="1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hidden="1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hidden="1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hidden="1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hidden="1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hidden="1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hidden="1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hidden="1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hidden="1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hidden="1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hidden="1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hidden="1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hidden="1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hidden="1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hidden="1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hidden="1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hidden="1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hidden="1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hidden="1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hidden="1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hidden="1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hidden="1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hidden="1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hidden="1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hidden="1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hidden="1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hidden="1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hidden="1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hidden="1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hidden="1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hidden="1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hidden="1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hidden="1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hidden="1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hidden="1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hidden="1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hidden="1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hidden="1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hidden="1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hidden="1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hidden="1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hidden="1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hidden="1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hidden="1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hidden="1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hidden="1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hidden="1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hidden="1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hidden="1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hidden="1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hidden="1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hidden="1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hidden="1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hidden="1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hidden="1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hidden="1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hidden="1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hidden="1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hidden="1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hidden="1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hidden="1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hidden="1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hidden="1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hidden="1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hidden="1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hidden="1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hidden="1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hidden="1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hidden="1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hidden="1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hidden="1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hidden="1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hidden="1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hidden="1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hidden="1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hidden="1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hidden="1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hidden="1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hidden="1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hidden="1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hidden="1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hidden="1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hidden="1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hidden="1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hidden="1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hidden="1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hidden="1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hidden="1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hidden="1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hidden="1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hidden="1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hidden="1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hidden="1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hidden="1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hidden="1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hidden="1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hidden="1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hidden="1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hidden="1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hidden="1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hidden="1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hidden="1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hidden="1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hidden="1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hidden="1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hidden="1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hidden="1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hidden="1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hidden="1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hidden="1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hidden="1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hidden="1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hidden="1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hidden="1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hidden="1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hidden="1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hidden="1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hidden="1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hidden="1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hidden="1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hidden="1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hidden="1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hidden="1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hidden="1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hidden="1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hidden="1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hidden="1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hidden="1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hidden="1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hidden="1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hidden="1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hidden="1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hidden="1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hidden="1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hidden="1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hidden="1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/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hidden="1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/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hidden="1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/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hidden="1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/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hidden="1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/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hidden="1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/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hidden="1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/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hidden="1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hidden="1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hidden="1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/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hidden="1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hidden="1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hidden="1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hidden="1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/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hidden="1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hidden="1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hidden="1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hidden="1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hidden="1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hidden="1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hidden="1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hidden="1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hidden="1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hidden="1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hidden="1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hidden="1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hidden="1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hidden="1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hidden="1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hidden="1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hidden="1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hidden="1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hidden="1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hidden="1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hidden="1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hidden="1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hidden="1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hidden="1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hidden="1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hidden="1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hidden="1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hidden="1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hidden="1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hidden="1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hidden="1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hidden="1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hidden="1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hidden="1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hidden="1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hidden="1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hidden="1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hidden="1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hidden="1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hidden="1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hidden="1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hidden="1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hidden="1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hidden="1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hidden="1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hidden="1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hidden="1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hidden="1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hidden="1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hidden="1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hidden="1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hidden="1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hidden="1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hidden="1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hidden="1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hidden="1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hidden="1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hidden="1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hidden="1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hidden="1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hidden="1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hidden="1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hidden="1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hidden="1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hidden="1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hidden="1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hidden="1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hidden="1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hidden="1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hidden="1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hidden="1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hidden="1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hidden="1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hidden="1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hidden="1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hidden="1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hidden="1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hidden="1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hidden="1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hidden="1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hidden="1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hidden="1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hidden="1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hidden="1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hidden="1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hidden="1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hidden="1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hidden="1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hidden="1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hidden="1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hidden="1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hidden="1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hidden="1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hidden="1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hidden="1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hidden="1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hidden="1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hidden="1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hidden="1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hidden="1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hidden="1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hidden="1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hidden="1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hidden="1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hidden="1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hidden="1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hidden="1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hidden="1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hidden="1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hidden="1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hidden="1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hidden="1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hidden="1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hidden="1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hidden="1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hidden="1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hidden="1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hidden="1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hidden="1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hidden="1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hidden="1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hidden="1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hidden="1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hidden="1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hidden="1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hidden="1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hidden="1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hidden="1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hidden="1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hidden="1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hidden="1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hidden="1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hidden="1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hidden="1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hidden="1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hidden="1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hidden="1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hidden="1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hidden="1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hidden="1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hidden="1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hidden="1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hidden="1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hidden="1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hidden="1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hidden="1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hidden="1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hidden="1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hidden="1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hidden="1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hidden="1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hidden="1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hidden="1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hidden="1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hidden="1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hidden="1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/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hidden="1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/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hidden="1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/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hidden="1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/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hidden="1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/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hidden="1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/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hidden="1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/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hidden="1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hidden="1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hidden="1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hidden="1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hidden="1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hidden="1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hidden="1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hidden="1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hidden="1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hidden="1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hidden="1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hidden="1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hidden="1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hidden="1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hidden="1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hidden="1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hidden="1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hidden="1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hidden="1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hidden="1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hidden="1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hidden="1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hidden="1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hidden="1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hidden="1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hidden="1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hidden="1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hidden="1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hidden="1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hidden="1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hidden="1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hidden="1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hidden="1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hidden="1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hidden="1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3349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hidden="1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hidden="1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hidden="1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hidden="1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hidden="1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hidden="1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hidden="1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hidden="1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hidden="1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hidden="1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hidden="1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hidden="1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hidden="1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hidden="1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hidden="1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3349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hidden="1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hidden="1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hidden="1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hidden="1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hidden="1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hidden="1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hidden="1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hidden="1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hidden="1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hidden="1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hidden="1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hidden="1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hidden="1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hidden="1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hidden="1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hidden="1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hidden="1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hidden="1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hidden="1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hidden="1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hidden="1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hidden="1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hidden="1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hidden="1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hidden="1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hidden="1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hidden="1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hidden="1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hidden="1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hidden="1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hidden="1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hidden="1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hidden="1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hidden="1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hidden="1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/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hidden="1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/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hidden="1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/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hidden="1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/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hidden="1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/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hidden="1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/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hidden="1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/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hidden="1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/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hidden="1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/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hidden="1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/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hidden="1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/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hidden="1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/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hidden="1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/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hidden="1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hidden="1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hidden="1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/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hidden="1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/>
      <c r="J1679" s="25">
        <v>4</v>
      </c>
      <c r="K1679" s="25">
        <v>4</v>
      </c>
      <c r="L1679" s="25">
        <f t="shared" si="194"/>
        <v>0</v>
      </c>
      <c r="M1679" s="25" t="s">
        <v>3464</v>
      </c>
      <c r="N1679" s="45">
        <v>45911</v>
      </c>
      <c r="O1679" s="54">
        <f>16391.25*4</f>
        <v>65565</v>
      </c>
      <c r="P1679" s="25" t="s">
        <v>3460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hidden="1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hidden="1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hidden="1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hidden="1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3340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hidden="1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hidden="1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hidden="1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hidden="1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hidden="1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hidden="1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hidden="1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hidden="1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hidden="1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hidden="1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hidden="1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hidden="1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/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hidden="1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/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hidden="1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hidden="1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hidden="1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hidden="1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hidden="1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/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hidden="1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/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hidden="1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/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hidden="1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/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hidden="1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/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hidden="1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/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hidden="1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/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hidden="1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/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hidden="1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/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hidden="1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/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hidden="1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hidden="1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hidden="1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hidden="1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hidden="1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/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hidden="1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hidden="1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hidden="1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hidden="1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/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hidden="1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hidden="1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hidden="1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hidden="1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hidden="1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hidden="1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hidden="1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hidden="1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hidden="1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hidden="1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hidden="1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hidden="1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hidden="1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hidden="1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hidden="1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hidden="1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hidden="1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hidden="1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hidden="1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hidden="1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hidden="1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hidden="1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hidden="1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hidden="1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hidden="1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hidden="1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hidden="1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hidden="1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hidden="1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hidden="1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hidden="1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hidden="1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hidden="1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hidden="1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hidden="1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hidden="1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hidden="1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hidden="1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hidden="1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hidden="1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hidden="1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hidden="1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hidden="1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hidden="1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hidden="1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hidden="1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hidden="1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hidden="1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hidden="1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hidden="1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hidden="1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hidden="1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hidden="1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hidden="1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hidden="1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hidden="1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hidden="1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hidden="1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hidden="1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hidden="1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hidden="1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hidden="1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hidden="1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hidden="1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hidden="1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hidden="1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hidden="1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hidden="1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hidden="1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hidden="1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hidden="1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hidden="1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hidden="1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hidden="1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hidden="1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hidden="1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hidden="1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hidden="1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hidden="1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hidden="1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hidden="1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hidden="1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hidden="1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hidden="1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hidden="1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hidden="1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hidden="1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hidden="1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hidden="1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hidden="1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hidden="1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hidden="1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hidden="1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hidden="1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hidden="1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hidden="1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hidden="1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hidden="1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hidden="1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/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hidden="1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/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hidden="1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/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hidden="1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/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hidden="1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/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hidden="1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/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hidden="1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/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hidden="1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/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hidden="1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hidden="1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hidden="1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hidden="1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hidden="1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hidden="1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hidden="1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hidden="1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hidden="1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hidden="1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hidden="1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hidden="1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hidden="1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hidden="1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hidden="1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hidden="1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hidden="1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hidden="1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hidden="1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hidden="1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hidden="1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hidden="1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hidden="1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hidden="1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hidden="1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hidden="1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hidden="1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hidden="1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hidden="1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hidden="1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hidden="1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hidden="1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hidden="1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hidden="1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hidden="1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hidden="1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hidden="1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hidden="1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hidden="1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hidden="1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hidden="1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hidden="1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hidden="1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hidden="1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hidden="1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hidden="1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hidden="1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hidden="1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hidden="1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hidden="1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hidden="1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hidden="1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hidden="1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hidden="1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hidden="1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hidden="1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hidden="1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hidden="1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hidden="1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hidden="1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hidden="1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hidden="1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hidden="1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hidden="1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hidden="1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hidden="1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hidden="1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hidden="1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hidden="1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hidden="1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hidden="1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hidden="1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hidden="1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hidden="1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hidden="1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hidden="1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hidden="1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hidden="1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hidden="1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hidden="1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hidden="1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hidden="1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hidden="1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hidden="1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hidden="1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hidden="1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hidden="1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hidden="1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hidden="1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hidden="1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hidden="1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hidden="1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hidden="1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hidden="1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hidden="1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hidden="1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hidden="1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hidden="1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hidden="1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hidden="1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hidden="1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hidden="1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hidden="1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hidden="1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hidden="1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hidden="1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hidden="1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hidden="1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hidden="1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hidden="1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hidden="1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hidden="1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hidden="1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hidden="1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hidden="1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hidden="1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hidden="1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hidden="1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hidden="1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hidden="1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hidden="1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hidden="1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hidden="1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hidden="1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hidden="1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hidden="1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hidden="1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hidden="1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hidden="1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hidden="1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hidden="1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hidden="1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hidden="1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hidden="1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hidden="1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hidden="1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hidden="1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hidden="1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hidden="1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/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hidden="1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hidden="1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hidden="1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hidden="1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hidden="1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hidden="1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hidden="1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hidden="1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hidden="1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hidden="1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hidden="1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hidden="1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hidden="1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hidden="1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hidden="1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hidden="1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hidden="1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hidden="1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hidden="1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hidden="1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hidden="1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hidden="1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hidden="1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hidden="1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hidden="1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/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hidden="1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hidden="1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hidden="1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hidden="1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hidden="1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hidden="1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hidden="1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hidden="1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hidden="1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hidden="1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hidden="1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hidden="1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/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hidden="1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/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hidden="1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hidden="1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hidden="1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hidden="1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hidden="1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hidden="1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hidden="1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hidden="1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hidden="1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hidden="1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hidden="1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hidden="1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hidden="1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hidden="1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hidden="1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hidden="1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hidden="1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hidden="1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hidden="1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hidden="1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hidden="1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hidden="1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hidden="1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hidden="1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hidden="1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hidden="1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hidden="1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hidden="1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hidden="1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hidden="1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hidden="1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hidden="1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hidden="1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hidden="1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hidden="1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hidden="1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hidden="1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hidden="1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hidden="1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hidden="1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hidden="1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hidden="1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hidden="1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hidden="1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hidden="1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hidden="1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hidden="1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hidden="1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hidden="1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hidden="1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hidden="1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hidden="1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hidden="1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hidden="1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hidden="1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hidden="1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hidden="1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hidden="1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hidden="1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hidden="1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hidden="1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hidden="1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hidden="1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hidden="1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hidden="1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hidden="1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hidden="1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hidden="1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hidden="1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hidden="1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hidden="1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hidden="1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hidden="1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hidden="1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3654</v>
      </c>
      <c r="N2076" s="45" t="s">
        <v>3654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hidden="1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hidden="1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hidden="1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hidden="1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hidden="1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hidden="1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hidden="1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hidden="1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hidden="1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hidden="1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hidden="1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hidden="1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hidden="1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hidden="1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hidden="1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hidden="1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hidden="1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hidden="1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hidden="1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hidden="1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hidden="1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hidden="1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hidden="1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hidden="1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hidden="1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hidden="1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hidden="1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hidden="1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/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hidden="1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/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hidden="1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/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hidden="1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/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hidden="1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/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hidden="1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/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hidden="1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/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hidden="1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/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hidden="1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/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hidden="1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/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hidden="1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/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hidden="1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/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hidden="1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/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hidden="1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hidden="1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hidden="1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hidden="1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hidden="1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hidden="1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hidden="1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/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hidden="1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3325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3326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hidden="1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hidden="1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hidden="1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hidden="1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hidden="1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hidden="1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3560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hidden="1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hidden="1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hidden="1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hidden="1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hidden="1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hidden="1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hidden="1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hidden="1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3564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3565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hidden="1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hidden="1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hidden="1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hidden="1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hidden="1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hidden="1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hidden="1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hidden="1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hidden="1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hidden="1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hidden="1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hidden="1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hidden="1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hidden="1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hidden="1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hidden="1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hidden="1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hidden="1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hidden="1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hidden="1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3560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hidden="1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hidden="1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hidden="1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hidden="1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hidden="1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hidden="1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hidden="1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hidden="1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hidden="1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hidden="1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hidden="1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hidden="1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hidden="1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hidden="1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hidden="1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3731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 t="s">
        <v>1149</v>
      </c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hidden="1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hidden="1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hidden="1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3439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hidden="1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hidden="1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hidden="1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hidden="1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hidden="1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hidden="1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hidden="1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hidden="1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hidden="1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hidden="1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hidden="1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hidden="1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hidden="1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hidden="1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hidden="1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hidden="1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hidden="1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hidden="1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hidden="1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hidden="1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hidden="1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hidden="1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hidden="1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hidden="1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hidden="1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hidden="1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hidden="1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hidden="1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hidden="1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hidden="1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hidden="1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3350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hidden="1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hidden="1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hidden="1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hidden="1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hidden="1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hidden="1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hidden="1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hidden="1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hidden="1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hidden="1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hidden="1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hidden="1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hidden="1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hidden="1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hidden="1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hidden="1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hidden="1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hidden="1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hidden="1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hidden="1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hidden="1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3320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hidden="1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3332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hidden="1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hidden="1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3320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hidden="1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3332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hidden="1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3320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hidden="1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hidden="1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hidden="1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3332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hidden="1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hidden="1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hidden="1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hidden="1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hidden="1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3320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hidden="1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3320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hidden="1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hidden="1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hidden="1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hidden="1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3320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hidden="1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hidden="1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hidden="1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hidden="1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hidden="1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hidden="1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3320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hidden="1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hidden="1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3320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hidden="1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hidden="1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3332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hidden="1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3320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hidden="1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hidden="1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3320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hidden="1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hidden="1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3320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hidden="1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hidden="1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3320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hidden="1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3320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hidden="1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hidden="1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3321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hidden="1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3320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hidden="1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3321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hidden="1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3539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hidden="1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3320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hidden="1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3320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hidden="1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3320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hidden="1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hidden="1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3320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hidden="1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3321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hidden="1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3321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hidden="1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hidden="1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hidden="1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3320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hidden="1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3320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hidden="1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3539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hidden="1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3320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hidden="1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3539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hidden="1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hidden="1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hidden="1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hidden="1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hidden="1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3320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hidden="1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hidden="1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hidden="1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3320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hidden="1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3319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hidden="1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3332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hidden="1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3320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hidden="1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3320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hidden="1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3320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hidden="1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3320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hidden="1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3320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hidden="1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3320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hidden="1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3369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hidden="1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3319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hidden="1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3320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hidden="1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3320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hidden="1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/>
      <c r="J2304" s="25">
        <v>4</v>
      </c>
      <c r="K2304" s="25">
        <v>4</v>
      </c>
      <c r="L2304" s="25">
        <f t="shared" si="268"/>
        <v>0</v>
      </c>
      <c r="M2304" s="25" t="s">
        <v>3322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hidden="1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3537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hidden="1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/>
      <c r="J2306" s="25">
        <v>1</v>
      </c>
      <c r="K2306" s="25">
        <v>1</v>
      </c>
      <c r="L2306" s="25">
        <f t="shared" si="268"/>
        <v>0</v>
      </c>
      <c r="M2306" s="25" t="s">
        <v>3323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hidden="1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/>
      <c r="J2307" s="25">
        <v>1</v>
      </c>
      <c r="K2307" s="25">
        <v>1</v>
      </c>
      <c r="L2307" s="25">
        <f t="shared" si="268"/>
        <v>0</v>
      </c>
      <c r="M2307" s="25" t="s">
        <v>3324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hidden="1" x14ac:dyDescent="0.25">
      <c r="A2308" s="25">
        <f t="shared" si="272"/>
        <v>2307</v>
      </c>
      <c r="B2308" s="62" t="s">
        <v>3465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3466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3467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3468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hidden="1" x14ac:dyDescent="0.25">
      <c r="A2309" s="25">
        <f t="shared" ref="A2309:A2372" si="279">A2308+1</f>
        <v>2308</v>
      </c>
      <c r="B2309" s="25" t="s">
        <v>3311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3312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3333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hidden="1" x14ac:dyDescent="0.25">
      <c r="A2310" s="25">
        <f t="shared" si="279"/>
        <v>2309</v>
      </c>
      <c r="B2310" s="25" t="s">
        <v>3311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3313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3339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hidden="1" x14ac:dyDescent="0.25">
      <c r="A2311" s="25">
        <f t="shared" si="279"/>
        <v>2310</v>
      </c>
      <c r="B2311" s="25" t="s">
        <v>3311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3314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3339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hidden="1" x14ac:dyDescent="0.25">
      <c r="A2312" s="25">
        <f t="shared" si="279"/>
        <v>2311</v>
      </c>
      <c r="B2312" s="25" t="s">
        <v>3315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3316</v>
      </c>
      <c r="I2312" s="25"/>
      <c r="J2312" s="25">
        <v>3</v>
      </c>
      <c r="K2312" s="25">
        <v>3</v>
      </c>
      <c r="L2312" s="25">
        <f t="shared" si="275"/>
        <v>0</v>
      </c>
      <c r="M2312" s="25" t="s">
        <v>3430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3572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hidden="1" x14ac:dyDescent="0.25">
      <c r="A2313" s="25">
        <f t="shared" si="279"/>
        <v>2312</v>
      </c>
      <c r="B2313" s="25" t="s">
        <v>3317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3318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3340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hidden="1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3422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hidden="1" x14ac:dyDescent="0.25">
      <c r="A2315" s="25">
        <f t="shared" si="279"/>
        <v>2314</v>
      </c>
      <c r="B2315" s="25" t="s">
        <v>3327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3328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3343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3329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hidden="1" x14ac:dyDescent="0.25">
      <c r="A2316" s="25">
        <f t="shared" si="279"/>
        <v>2315</v>
      </c>
      <c r="B2316" s="25" t="s">
        <v>3330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/>
      <c r="J2316" s="25">
        <v>1</v>
      </c>
      <c r="K2316" s="25">
        <v>1</v>
      </c>
      <c r="L2316" s="25">
        <f t="shared" si="275"/>
        <v>0</v>
      </c>
      <c r="M2316" s="25" t="s">
        <v>3336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hidden="1" x14ac:dyDescent="0.25">
      <c r="A2317" s="25">
        <f t="shared" si="279"/>
        <v>2316</v>
      </c>
      <c r="B2317" s="25" t="s">
        <v>3330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/>
      <c r="J2317" s="25">
        <v>1</v>
      </c>
      <c r="K2317" s="25">
        <v>1</v>
      </c>
      <c r="L2317" s="25">
        <f t="shared" si="275"/>
        <v>0</v>
      </c>
      <c r="M2317" s="25" t="s">
        <v>3336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hidden="1" x14ac:dyDescent="0.25">
      <c r="A2318" s="25">
        <f t="shared" si="279"/>
        <v>2317</v>
      </c>
      <c r="B2318" s="25" t="s">
        <v>3330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/>
      <c r="J2318" s="25">
        <v>1</v>
      </c>
      <c r="K2318" s="25">
        <v>1</v>
      </c>
      <c r="L2318" s="25">
        <f t="shared" si="275"/>
        <v>0</v>
      </c>
      <c r="M2318" s="25" t="s">
        <v>3337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hidden="1" x14ac:dyDescent="0.25">
      <c r="A2319" s="25">
        <f t="shared" si="279"/>
        <v>2318</v>
      </c>
      <c r="B2319" s="25" t="s">
        <v>3330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/>
      <c r="J2319" s="25">
        <v>1</v>
      </c>
      <c r="K2319" s="25">
        <v>1</v>
      </c>
      <c r="L2319" s="25">
        <f t="shared" si="275"/>
        <v>0</v>
      </c>
      <c r="M2319" s="25" t="s">
        <v>3377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hidden="1" x14ac:dyDescent="0.25">
      <c r="A2320" s="25">
        <f t="shared" si="279"/>
        <v>2319</v>
      </c>
      <c r="B2320" s="25" t="s">
        <v>3330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/>
      <c r="J2320" s="25">
        <v>1</v>
      </c>
      <c r="K2320" s="25">
        <v>1</v>
      </c>
      <c r="L2320" s="25">
        <f t="shared" si="275"/>
        <v>0</v>
      </c>
      <c r="M2320" s="25" t="s">
        <v>3417</v>
      </c>
      <c r="N2320" s="45">
        <v>45908</v>
      </c>
      <c r="O2320" s="54">
        <v>12164.99</v>
      </c>
      <c r="P2320" s="25" t="s">
        <v>2520</v>
      </c>
      <c r="Q2320" s="25" t="s">
        <v>3409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hidden="1" x14ac:dyDescent="0.25">
      <c r="A2321" s="25">
        <f t="shared" si="279"/>
        <v>2320</v>
      </c>
      <c r="B2321" s="25" t="s">
        <v>3330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/>
      <c r="J2321" s="25">
        <v>1</v>
      </c>
      <c r="K2321" s="25">
        <v>1</v>
      </c>
      <c r="L2321" s="25">
        <f t="shared" si="275"/>
        <v>0</v>
      </c>
      <c r="M2321" s="25" t="s">
        <v>3417</v>
      </c>
      <c r="N2321" s="45">
        <v>45908</v>
      </c>
      <c r="O2321" s="54">
        <v>12164.99</v>
      </c>
      <c r="P2321" s="25" t="s">
        <v>2520</v>
      </c>
      <c r="Q2321" s="25" t="s">
        <v>3409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hidden="1" x14ac:dyDescent="0.25">
      <c r="A2322" s="25">
        <f t="shared" si="279"/>
        <v>2321</v>
      </c>
      <c r="B2322" s="25" t="s">
        <v>3330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/>
      <c r="J2322" s="25">
        <v>1</v>
      </c>
      <c r="K2322" s="25">
        <v>1</v>
      </c>
      <c r="L2322" s="25">
        <f t="shared" si="275"/>
        <v>0</v>
      </c>
      <c r="M2322" s="25" t="s">
        <v>3417</v>
      </c>
      <c r="N2322" s="45">
        <v>45908</v>
      </c>
      <c r="O2322" s="54">
        <v>43120.5</v>
      </c>
      <c r="P2322" s="25" t="s">
        <v>2520</v>
      </c>
      <c r="Q2322" s="25" t="s">
        <v>3409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hidden="1" x14ac:dyDescent="0.25">
      <c r="A2323" s="25">
        <f t="shared" si="279"/>
        <v>2322</v>
      </c>
      <c r="B2323" s="25" t="s">
        <v>3330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/>
      <c r="J2323" s="25">
        <v>1</v>
      </c>
      <c r="K2323" s="25">
        <v>1</v>
      </c>
      <c r="L2323" s="25">
        <f t="shared" si="275"/>
        <v>0</v>
      </c>
      <c r="M2323" s="25" t="s">
        <v>3417</v>
      </c>
      <c r="N2323" s="45">
        <v>45908</v>
      </c>
      <c r="O2323" s="54">
        <v>34947.79</v>
      </c>
      <c r="P2323" s="25" t="s">
        <v>2520</v>
      </c>
      <c r="Q2323" s="25" t="s">
        <v>3409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hidden="1" x14ac:dyDescent="0.25">
      <c r="A2324" s="25">
        <f t="shared" si="279"/>
        <v>2323</v>
      </c>
      <c r="B2324" s="25" t="s">
        <v>3330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/>
      <c r="J2324" s="25">
        <v>1</v>
      </c>
      <c r="K2324" s="25">
        <v>1</v>
      </c>
      <c r="L2324" s="25">
        <f t="shared" si="275"/>
        <v>0</v>
      </c>
      <c r="M2324" s="25" t="s">
        <v>3417</v>
      </c>
      <c r="N2324" s="45">
        <v>45908</v>
      </c>
      <c r="O2324" s="54">
        <v>12164.99</v>
      </c>
      <c r="P2324" s="25" t="s">
        <v>2520</v>
      </c>
      <c r="Q2324" s="25" t="s">
        <v>3409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hidden="1" x14ac:dyDescent="0.25">
      <c r="A2325" s="25">
        <f t="shared" si="279"/>
        <v>2324</v>
      </c>
      <c r="B2325" s="25" t="s">
        <v>3330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/>
      <c r="J2325" s="25">
        <v>1</v>
      </c>
      <c r="K2325" s="25">
        <v>1</v>
      </c>
      <c r="L2325" s="25">
        <f t="shared" si="275"/>
        <v>0</v>
      </c>
      <c r="M2325" s="25" t="s">
        <v>3561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hidden="1" x14ac:dyDescent="0.25">
      <c r="A2326" s="25">
        <f t="shared" si="279"/>
        <v>2325</v>
      </c>
      <c r="B2326" s="25" t="s">
        <v>3330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/>
      <c r="J2326" s="25">
        <v>2</v>
      </c>
      <c r="K2326" s="25">
        <v>2</v>
      </c>
      <c r="L2326" s="25">
        <f t="shared" si="275"/>
        <v>0</v>
      </c>
      <c r="M2326" s="25" t="s">
        <v>3335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hidden="1" x14ac:dyDescent="0.25">
      <c r="A2327" s="25">
        <f t="shared" si="279"/>
        <v>2326</v>
      </c>
      <c r="B2327" s="25" t="s">
        <v>3330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/>
      <c r="J2327" s="25">
        <v>1</v>
      </c>
      <c r="K2327" s="25">
        <v>1</v>
      </c>
      <c r="L2327" s="25">
        <f t="shared" si="275"/>
        <v>0</v>
      </c>
      <c r="M2327" s="25" t="s">
        <v>3353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hidden="1" x14ac:dyDescent="0.25">
      <c r="A2328" s="25">
        <f t="shared" si="279"/>
        <v>2327</v>
      </c>
      <c r="B2328" s="25" t="s">
        <v>3330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/>
      <c r="J2328" s="25">
        <v>1</v>
      </c>
      <c r="K2328" s="25">
        <v>1</v>
      </c>
      <c r="L2328" s="25">
        <f t="shared" si="275"/>
        <v>0</v>
      </c>
      <c r="M2328" s="25" t="s">
        <v>3353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hidden="1" x14ac:dyDescent="0.25">
      <c r="A2329" s="25">
        <f t="shared" si="279"/>
        <v>2328</v>
      </c>
      <c r="B2329" s="25" t="s">
        <v>3330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/>
      <c r="J2329" s="25">
        <v>2</v>
      </c>
      <c r="K2329" s="25">
        <v>2</v>
      </c>
      <c r="L2329" s="25">
        <f t="shared" si="275"/>
        <v>0</v>
      </c>
      <c r="M2329" s="25" t="s">
        <v>3571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3573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hidden="1" x14ac:dyDescent="0.25">
      <c r="A2330" s="25">
        <f t="shared" si="279"/>
        <v>2329</v>
      </c>
      <c r="B2330" s="25" t="s">
        <v>3330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/>
      <c r="J2330" s="25">
        <v>1</v>
      </c>
      <c r="K2330" s="25">
        <v>1</v>
      </c>
      <c r="L2330" s="25">
        <f t="shared" si="275"/>
        <v>0</v>
      </c>
      <c r="M2330" s="25" t="s">
        <v>3571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3573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hidden="1" x14ac:dyDescent="0.25">
      <c r="A2331" s="25">
        <f t="shared" si="279"/>
        <v>2330</v>
      </c>
      <c r="B2331" s="25" t="s">
        <v>3330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/>
      <c r="J2331" s="25">
        <v>1</v>
      </c>
      <c r="K2331" s="25">
        <v>1</v>
      </c>
      <c r="L2331" s="25">
        <f t="shared" si="275"/>
        <v>0</v>
      </c>
      <c r="M2331" s="25" t="s">
        <v>3421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hidden="1" x14ac:dyDescent="0.25">
      <c r="A2332" s="25">
        <f t="shared" si="279"/>
        <v>2331</v>
      </c>
      <c r="B2332" s="25" t="s">
        <v>3330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/>
      <c r="J2332" s="25">
        <v>1</v>
      </c>
      <c r="K2332" s="25">
        <v>1</v>
      </c>
      <c r="L2332" s="25">
        <f t="shared" si="275"/>
        <v>0</v>
      </c>
      <c r="M2332" s="25" t="s">
        <v>3421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hidden="1" x14ac:dyDescent="0.25">
      <c r="A2333" s="25">
        <f t="shared" si="279"/>
        <v>2332</v>
      </c>
      <c r="B2333" s="25" t="s">
        <v>3330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/>
      <c r="J2333" s="25">
        <v>1</v>
      </c>
      <c r="K2333" s="25">
        <v>1</v>
      </c>
      <c r="L2333" s="25">
        <f t="shared" si="275"/>
        <v>0</v>
      </c>
      <c r="M2333" s="25" t="s">
        <v>3421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hidden="1" x14ac:dyDescent="0.25">
      <c r="A2334" s="25">
        <f t="shared" si="279"/>
        <v>2333</v>
      </c>
      <c r="B2334" s="25" t="s">
        <v>3330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/>
      <c r="J2334" s="25">
        <v>1</v>
      </c>
      <c r="K2334" s="25">
        <v>1</v>
      </c>
      <c r="L2334" s="25">
        <f t="shared" si="275"/>
        <v>0</v>
      </c>
      <c r="M2334" s="25" t="s">
        <v>3421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hidden="1" x14ac:dyDescent="0.25">
      <c r="A2335" s="25">
        <f t="shared" si="279"/>
        <v>2334</v>
      </c>
      <c r="B2335" s="25" t="s">
        <v>3330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/>
      <c r="J2335" s="25">
        <v>1</v>
      </c>
      <c r="K2335" s="25">
        <v>1</v>
      </c>
      <c r="L2335" s="25">
        <f t="shared" si="275"/>
        <v>0</v>
      </c>
      <c r="M2335" s="25" t="s">
        <v>3421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hidden="1" x14ac:dyDescent="0.25">
      <c r="A2336" s="25">
        <f t="shared" si="279"/>
        <v>2335</v>
      </c>
      <c r="B2336" s="25" t="s">
        <v>3330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/>
      <c r="J2336" s="25">
        <v>1</v>
      </c>
      <c r="K2336" s="25">
        <v>1</v>
      </c>
      <c r="L2336" s="25">
        <f t="shared" si="275"/>
        <v>0</v>
      </c>
      <c r="M2336" s="25" t="s">
        <v>3421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hidden="1" x14ac:dyDescent="0.25">
      <c r="A2337" s="25">
        <f t="shared" si="279"/>
        <v>2336</v>
      </c>
      <c r="B2337" s="25" t="s">
        <v>3330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/>
      <c r="J2337" s="25">
        <v>1</v>
      </c>
      <c r="K2337" s="25">
        <v>1</v>
      </c>
      <c r="L2337" s="25">
        <f t="shared" si="275"/>
        <v>0</v>
      </c>
      <c r="M2337" s="25" t="s">
        <v>3368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3357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hidden="1" x14ac:dyDescent="0.25">
      <c r="A2338" s="25">
        <f t="shared" si="279"/>
        <v>2337</v>
      </c>
      <c r="B2338" s="25" t="s">
        <v>3330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/>
      <c r="J2338" s="25">
        <v>1</v>
      </c>
      <c r="K2338" s="25">
        <v>1</v>
      </c>
      <c r="L2338" s="25">
        <f t="shared" si="275"/>
        <v>0</v>
      </c>
      <c r="M2338" s="25" t="s">
        <v>3338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hidden="1" x14ac:dyDescent="0.25">
      <c r="A2339" s="25">
        <f t="shared" si="279"/>
        <v>2338</v>
      </c>
      <c r="B2339" s="25" t="s">
        <v>3330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/>
      <c r="J2339" s="25">
        <v>1</v>
      </c>
      <c r="K2339" s="25">
        <v>1</v>
      </c>
      <c r="L2339" s="25">
        <f t="shared" si="275"/>
        <v>0</v>
      </c>
      <c r="M2339" s="25" t="s">
        <v>3334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hidden="1" x14ac:dyDescent="0.25">
      <c r="A2340" s="25">
        <f t="shared" si="279"/>
        <v>2339</v>
      </c>
      <c r="B2340" s="25" t="s">
        <v>3330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/>
      <c r="J2340" s="25">
        <v>1</v>
      </c>
      <c r="K2340" s="25">
        <v>1</v>
      </c>
      <c r="L2340" s="25">
        <f t="shared" si="275"/>
        <v>0</v>
      </c>
      <c r="M2340" s="25" t="s">
        <v>3334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hidden="1" x14ac:dyDescent="0.25">
      <c r="A2341" s="25">
        <f t="shared" si="279"/>
        <v>2340</v>
      </c>
      <c r="B2341" s="25" t="s">
        <v>3330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/>
      <c r="J2341" s="25">
        <v>1</v>
      </c>
      <c r="K2341" s="25">
        <v>1</v>
      </c>
      <c r="L2341" s="25">
        <f t="shared" si="275"/>
        <v>0</v>
      </c>
      <c r="M2341" s="25" t="s">
        <v>3337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hidden="1" x14ac:dyDescent="0.25">
      <c r="A2342" s="25">
        <f t="shared" si="279"/>
        <v>2341</v>
      </c>
      <c r="B2342" s="25" t="s">
        <v>3330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/>
      <c r="J2342" s="25">
        <v>2</v>
      </c>
      <c r="K2342" s="25">
        <v>2</v>
      </c>
      <c r="L2342" s="25">
        <f t="shared" si="275"/>
        <v>0</v>
      </c>
      <c r="M2342" s="25" t="s">
        <v>3417</v>
      </c>
      <c r="N2342" s="45">
        <v>45908</v>
      </c>
      <c r="O2342" s="54">
        <v>90763</v>
      </c>
      <c r="P2342" s="25" t="s">
        <v>2520</v>
      </c>
      <c r="Q2342" s="25" t="s">
        <v>3409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hidden="1" x14ac:dyDescent="0.25">
      <c r="A2343" s="25">
        <f t="shared" si="279"/>
        <v>2342</v>
      </c>
      <c r="B2343" s="25" t="s">
        <v>3330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/>
      <c r="J2343" s="25">
        <v>1</v>
      </c>
      <c r="K2343" s="25">
        <v>1</v>
      </c>
      <c r="L2343" s="25">
        <f t="shared" si="275"/>
        <v>0</v>
      </c>
      <c r="M2343" s="25" t="s">
        <v>3341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hidden="1" x14ac:dyDescent="0.25">
      <c r="A2344" s="25">
        <f t="shared" si="279"/>
        <v>2343</v>
      </c>
      <c r="B2344" s="25" t="s">
        <v>3346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/>
      <c r="J2344" s="25">
        <v>1</v>
      </c>
      <c r="K2344" s="25">
        <v>1</v>
      </c>
      <c r="L2344" s="25">
        <f t="shared" si="275"/>
        <v>0</v>
      </c>
      <c r="M2344" s="25" t="s">
        <v>3381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hidden="1" x14ac:dyDescent="0.25">
      <c r="A2345" s="25">
        <f t="shared" si="279"/>
        <v>2344</v>
      </c>
      <c r="B2345" s="25" t="s">
        <v>3346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/>
      <c r="J2345" s="25">
        <v>1</v>
      </c>
      <c r="K2345" s="25">
        <v>1</v>
      </c>
      <c r="L2345" s="25">
        <f t="shared" si="275"/>
        <v>0</v>
      </c>
      <c r="M2345" s="25" t="s">
        <v>3381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hidden="1" x14ac:dyDescent="0.25">
      <c r="A2346" s="25">
        <f t="shared" si="279"/>
        <v>2345</v>
      </c>
      <c r="B2346" s="25" t="s">
        <v>3346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/>
      <c r="J2346" s="25">
        <v>1</v>
      </c>
      <c r="K2346" s="25">
        <v>1</v>
      </c>
      <c r="L2346" s="25">
        <f t="shared" si="275"/>
        <v>0</v>
      </c>
      <c r="M2346" s="25" t="s">
        <v>3381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hidden="1" x14ac:dyDescent="0.25">
      <c r="A2347" s="25">
        <f t="shared" si="279"/>
        <v>2346</v>
      </c>
      <c r="B2347" s="25" t="s">
        <v>3346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/>
      <c r="J2347" s="25">
        <v>1</v>
      </c>
      <c r="K2347" s="25">
        <v>1</v>
      </c>
      <c r="L2347" s="25">
        <f t="shared" si="275"/>
        <v>0</v>
      </c>
      <c r="M2347" s="25" t="s">
        <v>3381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hidden="1" x14ac:dyDescent="0.25">
      <c r="A2348" s="25">
        <f t="shared" si="279"/>
        <v>2347</v>
      </c>
      <c r="B2348" s="25" t="s">
        <v>3346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/>
      <c r="J2348" s="25">
        <v>1</v>
      </c>
      <c r="K2348" s="25">
        <v>1</v>
      </c>
      <c r="L2348" s="25">
        <f t="shared" si="275"/>
        <v>0</v>
      </c>
      <c r="M2348" s="25" t="s">
        <v>3381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hidden="1" x14ac:dyDescent="0.25">
      <c r="A2349" s="25">
        <f t="shared" si="279"/>
        <v>2348</v>
      </c>
      <c r="B2349" s="25" t="s">
        <v>3346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/>
      <c r="J2349" s="25">
        <v>1</v>
      </c>
      <c r="K2349" s="25">
        <v>1</v>
      </c>
      <c r="L2349" s="25">
        <f t="shared" si="275"/>
        <v>0</v>
      </c>
      <c r="M2349" s="25" t="s">
        <v>3381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hidden="1" x14ac:dyDescent="0.25">
      <c r="A2350" s="25">
        <f t="shared" si="279"/>
        <v>2349</v>
      </c>
      <c r="B2350" s="25" t="s">
        <v>3346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/>
      <c r="J2350" s="25">
        <v>1</v>
      </c>
      <c r="K2350" s="25">
        <v>1</v>
      </c>
      <c r="L2350" s="25">
        <f t="shared" si="275"/>
        <v>0</v>
      </c>
      <c r="M2350" s="25" t="s">
        <v>3381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hidden="1" x14ac:dyDescent="0.25">
      <c r="A2351" s="25">
        <f t="shared" si="279"/>
        <v>2350</v>
      </c>
      <c r="B2351" s="25" t="s">
        <v>3346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/>
      <c r="J2351" s="25">
        <v>1</v>
      </c>
      <c r="K2351" s="25">
        <v>1</v>
      </c>
      <c r="L2351" s="25">
        <f t="shared" si="275"/>
        <v>0</v>
      </c>
      <c r="M2351" s="25" t="s">
        <v>3381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hidden="1" x14ac:dyDescent="0.25">
      <c r="A2352" s="25">
        <f t="shared" si="279"/>
        <v>2351</v>
      </c>
      <c r="B2352" s="25" t="s">
        <v>3346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/>
      <c r="J2352" s="25">
        <v>1</v>
      </c>
      <c r="K2352" s="25">
        <v>1</v>
      </c>
      <c r="L2352" s="25">
        <f t="shared" si="275"/>
        <v>0</v>
      </c>
      <c r="M2352" s="25" t="s">
        <v>3381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hidden="1" x14ac:dyDescent="0.25">
      <c r="A2353" s="25">
        <f t="shared" si="279"/>
        <v>2352</v>
      </c>
      <c r="B2353" s="25" t="s">
        <v>3346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/>
      <c r="J2353" s="25">
        <v>1</v>
      </c>
      <c r="K2353" s="25">
        <v>1</v>
      </c>
      <c r="L2353" s="25">
        <f t="shared" si="275"/>
        <v>0</v>
      </c>
      <c r="M2353" s="25" t="s">
        <v>3436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hidden="1" x14ac:dyDescent="0.25">
      <c r="A2354" s="25">
        <f t="shared" si="279"/>
        <v>2353</v>
      </c>
      <c r="B2354" s="25" t="s">
        <v>3346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/>
      <c r="J2354" s="25">
        <v>1</v>
      </c>
      <c r="K2354" s="25">
        <v>1</v>
      </c>
      <c r="L2354" s="25">
        <f t="shared" si="275"/>
        <v>0</v>
      </c>
      <c r="M2354" s="25" t="s">
        <v>3436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hidden="1" x14ac:dyDescent="0.25">
      <c r="A2355" s="25">
        <f t="shared" si="279"/>
        <v>2354</v>
      </c>
      <c r="B2355" s="25" t="s">
        <v>3346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/>
      <c r="J2355" s="25">
        <v>1</v>
      </c>
      <c r="K2355" s="25">
        <v>1</v>
      </c>
      <c r="L2355" s="25">
        <f t="shared" si="275"/>
        <v>0</v>
      </c>
      <c r="M2355" s="25" t="s">
        <v>3436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hidden="1" x14ac:dyDescent="0.25">
      <c r="A2356" s="25">
        <f t="shared" si="279"/>
        <v>2355</v>
      </c>
      <c r="B2356" s="25" t="s">
        <v>3346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/>
      <c r="J2356" s="25">
        <v>1</v>
      </c>
      <c r="K2356" s="25">
        <v>1</v>
      </c>
      <c r="L2356" s="25">
        <f t="shared" si="275"/>
        <v>0</v>
      </c>
      <c r="M2356" s="25" t="s">
        <v>3436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hidden="1" x14ac:dyDescent="0.25">
      <c r="A2357" s="25">
        <f t="shared" si="279"/>
        <v>2356</v>
      </c>
      <c r="B2357" s="25" t="s">
        <v>3346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/>
      <c r="J2357" s="25">
        <v>1</v>
      </c>
      <c r="K2357" s="25">
        <v>1</v>
      </c>
      <c r="L2357" s="25">
        <f t="shared" si="275"/>
        <v>0</v>
      </c>
      <c r="M2357" s="25" t="s">
        <v>3436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hidden="1" x14ac:dyDescent="0.25">
      <c r="A2358" s="25">
        <f t="shared" si="279"/>
        <v>2357</v>
      </c>
      <c r="B2358" s="25" t="s">
        <v>3346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/>
      <c r="J2358" s="25">
        <v>1</v>
      </c>
      <c r="K2358" s="25">
        <v>1</v>
      </c>
      <c r="L2358" s="25">
        <f t="shared" si="275"/>
        <v>0</v>
      </c>
      <c r="M2358" s="25" t="s">
        <v>3384</v>
      </c>
      <c r="N2358" s="45">
        <v>45906</v>
      </c>
      <c r="O2358" s="54">
        <v>27342</v>
      </c>
      <c r="P2358" s="25" t="s">
        <v>3344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hidden="1" x14ac:dyDescent="0.25">
      <c r="A2359" s="25">
        <f t="shared" si="279"/>
        <v>2358</v>
      </c>
      <c r="B2359" s="25" t="s">
        <v>3346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/>
      <c r="J2359" s="25">
        <v>1</v>
      </c>
      <c r="K2359" s="25">
        <v>1</v>
      </c>
      <c r="L2359" s="25">
        <f t="shared" si="275"/>
        <v>0</v>
      </c>
      <c r="M2359" s="25" t="s">
        <v>3436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hidden="1" x14ac:dyDescent="0.25">
      <c r="A2360" s="25">
        <f t="shared" si="279"/>
        <v>2359</v>
      </c>
      <c r="B2360" s="25" t="s">
        <v>3346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/>
      <c r="J2360" s="25">
        <v>1</v>
      </c>
      <c r="K2360" s="25">
        <v>1</v>
      </c>
      <c r="L2360" s="25">
        <f t="shared" si="275"/>
        <v>0</v>
      </c>
      <c r="M2360" s="25" t="s">
        <v>3436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hidden="1" x14ac:dyDescent="0.25">
      <c r="A2361" s="25">
        <f t="shared" si="279"/>
        <v>2360</v>
      </c>
      <c r="B2361" s="25" t="s">
        <v>3346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/>
      <c r="J2361" s="25">
        <v>1</v>
      </c>
      <c r="K2361" s="25">
        <v>1</v>
      </c>
      <c r="L2361" s="25">
        <f t="shared" si="275"/>
        <v>0</v>
      </c>
      <c r="M2361" s="25" t="s">
        <v>3388</v>
      </c>
      <c r="N2361" s="45">
        <v>45906</v>
      </c>
      <c r="O2361" s="54">
        <v>51847.5</v>
      </c>
      <c r="P2361" s="25" t="s">
        <v>3345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hidden="1" x14ac:dyDescent="0.25">
      <c r="A2362" s="25">
        <f t="shared" si="279"/>
        <v>2361</v>
      </c>
      <c r="B2362" s="25" t="s">
        <v>3346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/>
      <c r="J2362" s="25">
        <v>1</v>
      </c>
      <c r="K2362" s="25">
        <v>1</v>
      </c>
      <c r="L2362" s="25">
        <f t="shared" si="275"/>
        <v>0</v>
      </c>
      <c r="M2362" s="25" t="s">
        <v>3490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3491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hidden="1" x14ac:dyDescent="0.25">
      <c r="A2363" s="25">
        <f t="shared" si="279"/>
        <v>2362</v>
      </c>
      <c r="B2363" s="25" t="s">
        <v>3346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/>
      <c r="J2363" s="25">
        <v>1</v>
      </c>
      <c r="K2363" s="25">
        <v>1</v>
      </c>
      <c r="L2363" s="25">
        <f t="shared" si="275"/>
        <v>0</v>
      </c>
      <c r="M2363" s="25" t="s">
        <v>3387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hidden="1" x14ac:dyDescent="0.25">
      <c r="A2364" s="25">
        <f t="shared" si="279"/>
        <v>2363</v>
      </c>
      <c r="B2364" s="25" t="s">
        <v>3346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/>
      <c r="J2364" s="25">
        <v>4</v>
      </c>
      <c r="K2364" s="25">
        <v>4</v>
      </c>
      <c r="L2364" s="25">
        <f t="shared" si="275"/>
        <v>0</v>
      </c>
      <c r="M2364" s="25" t="s">
        <v>3395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hidden="1" x14ac:dyDescent="0.25">
      <c r="A2365" s="25">
        <f t="shared" si="279"/>
        <v>2364</v>
      </c>
      <c r="B2365" s="25" t="s">
        <v>3346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/>
      <c r="J2365" s="25">
        <v>4</v>
      </c>
      <c r="K2365" s="25">
        <v>4</v>
      </c>
      <c r="L2365" s="25">
        <f t="shared" si="275"/>
        <v>0</v>
      </c>
      <c r="M2365" s="25" t="s">
        <v>3378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hidden="1" x14ac:dyDescent="0.25">
      <c r="A2366" s="25">
        <f t="shared" si="279"/>
        <v>2365</v>
      </c>
      <c r="B2366" s="25" t="s">
        <v>3346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/>
      <c r="J2366" s="25">
        <v>1</v>
      </c>
      <c r="K2366" s="25">
        <v>1</v>
      </c>
      <c r="L2366" s="25">
        <f t="shared" si="275"/>
        <v>0</v>
      </c>
      <c r="M2366" s="25" t="s">
        <v>3381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hidden="1" x14ac:dyDescent="0.25">
      <c r="A2367" s="25">
        <f t="shared" si="279"/>
        <v>2366</v>
      </c>
      <c r="B2367" s="25" t="s">
        <v>3346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/>
      <c r="J2367" s="25">
        <v>1</v>
      </c>
      <c r="K2367" s="25">
        <v>1</v>
      </c>
      <c r="L2367" s="25">
        <f t="shared" si="275"/>
        <v>0</v>
      </c>
      <c r="M2367" s="25" t="s">
        <v>3381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hidden="1" x14ac:dyDescent="0.25">
      <c r="A2368" s="25">
        <f t="shared" si="279"/>
        <v>2367</v>
      </c>
      <c r="B2368" s="25" t="s">
        <v>3346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/>
      <c r="J2368" s="25">
        <v>1</v>
      </c>
      <c r="K2368" s="25">
        <v>1</v>
      </c>
      <c r="L2368" s="25">
        <f t="shared" si="275"/>
        <v>0</v>
      </c>
      <c r="M2368" s="25" t="s">
        <v>3381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hidden="1" x14ac:dyDescent="0.25">
      <c r="A2369" s="25">
        <f t="shared" si="279"/>
        <v>2368</v>
      </c>
      <c r="B2369" s="25" t="s">
        <v>3346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/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3398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hidden="1" x14ac:dyDescent="0.25">
      <c r="A2370" s="25">
        <f t="shared" si="279"/>
        <v>2369</v>
      </c>
      <c r="B2370" s="25" t="s">
        <v>3346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/>
      <c r="J2370" s="25">
        <v>1</v>
      </c>
      <c r="K2370" s="25">
        <v>1</v>
      </c>
      <c r="L2370" s="25">
        <f t="shared" si="275"/>
        <v>0</v>
      </c>
      <c r="M2370" s="25" t="s">
        <v>3652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3691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hidden="1" x14ac:dyDescent="0.25">
      <c r="A2371" s="25">
        <f t="shared" si="279"/>
        <v>2370</v>
      </c>
      <c r="B2371" s="25" t="s">
        <v>3346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/>
      <c r="J2371" s="25">
        <v>1</v>
      </c>
      <c r="K2371" s="25">
        <v>1</v>
      </c>
      <c r="L2371" s="25">
        <f t="shared" si="275"/>
        <v>0</v>
      </c>
      <c r="M2371" s="25" t="s">
        <v>3652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3691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hidden="1" x14ac:dyDescent="0.25">
      <c r="A2372" s="25">
        <f t="shared" si="279"/>
        <v>2371</v>
      </c>
      <c r="B2372" s="25" t="s">
        <v>3346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/>
      <c r="J2372" s="25">
        <v>1</v>
      </c>
      <c r="K2372" s="25">
        <v>1</v>
      </c>
      <c r="L2372" s="25">
        <f t="shared" ref="L2372:L2435" si="282">J2372-K2372</f>
        <v>0</v>
      </c>
      <c r="M2372" s="25" t="s">
        <v>3652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3691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hidden="1" x14ac:dyDescent="0.25">
      <c r="A2373" s="25">
        <f t="shared" ref="A2373:A2436" si="286">A2372+1</f>
        <v>2372</v>
      </c>
      <c r="B2373" s="25" t="s">
        <v>3346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/>
      <c r="J2373" s="25">
        <v>1</v>
      </c>
      <c r="K2373" s="25">
        <v>1</v>
      </c>
      <c r="L2373" s="25">
        <f t="shared" si="282"/>
        <v>0</v>
      </c>
      <c r="M2373" s="25" t="s">
        <v>3652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3691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hidden="1" x14ac:dyDescent="0.25">
      <c r="A2374" s="25">
        <f t="shared" si="286"/>
        <v>2373</v>
      </c>
      <c r="B2374" s="25" t="s">
        <v>3346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/>
      <c r="J2374" s="25">
        <v>1</v>
      </c>
      <c r="K2374" s="25">
        <v>1</v>
      </c>
      <c r="L2374" s="25">
        <f t="shared" si="282"/>
        <v>0</v>
      </c>
      <c r="M2374" s="25" t="s">
        <v>3652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3691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hidden="1" x14ac:dyDescent="0.25">
      <c r="A2375" s="25">
        <f t="shared" si="286"/>
        <v>2374</v>
      </c>
      <c r="B2375" s="25" t="s">
        <v>3346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/>
      <c r="J2375" s="25">
        <v>1</v>
      </c>
      <c r="K2375" s="25">
        <v>1</v>
      </c>
      <c r="L2375" s="25">
        <f t="shared" si="282"/>
        <v>0</v>
      </c>
      <c r="M2375" s="25" t="s">
        <v>3652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3691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hidden="1" x14ac:dyDescent="0.25">
      <c r="A2376" s="25">
        <f t="shared" si="286"/>
        <v>2375</v>
      </c>
      <c r="B2376" s="25" t="s">
        <v>3346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/>
      <c r="J2376" s="25">
        <v>1</v>
      </c>
      <c r="K2376" s="25">
        <v>1</v>
      </c>
      <c r="L2376" s="25">
        <f t="shared" si="282"/>
        <v>0</v>
      </c>
      <c r="M2376" s="25" t="s">
        <v>3652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3691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hidden="1" x14ac:dyDescent="0.25">
      <c r="A2377" s="25">
        <f t="shared" si="286"/>
        <v>2376</v>
      </c>
      <c r="B2377" s="25" t="s">
        <v>3346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/>
      <c r="J2377" s="25">
        <v>1</v>
      </c>
      <c r="K2377" s="25">
        <v>1</v>
      </c>
      <c r="L2377" s="25">
        <f t="shared" si="282"/>
        <v>0</v>
      </c>
      <c r="M2377" s="25" t="s">
        <v>3652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3691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hidden="1" x14ac:dyDescent="0.25">
      <c r="A2378" s="25">
        <f t="shared" si="286"/>
        <v>2377</v>
      </c>
      <c r="B2378" s="25" t="s">
        <v>3346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/>
      <c r="J2378" s="25">
        <v>1</v>
      </c>
      <c r="K2378" s="25">
        <v>1</v>
      </c>
      <c r="L2378" s="25">
        <f t="shared" si="282"/>
        <v>0</v>
      </c>
      <c r="M2378" s="25" t="s">
        <v>3652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3691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hidden="1" x14ac:dyDescent="0.25">
      <c r="A2379" s="25">
        <f t="shared" si="286"/>
        <v>2378</v>
      </c>
      <c r="B2379" s="25" t="s">
        <v>3346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/>
      <c r="J2379" s="25">
        <v>1</v>
      </c>
      <c r="K2379" s="25">
        <v>1</v>
      </c>
      <c r="L2379" s="25">
        <f t="shared" si="282"/>
        <v>0</v>
      </c>
      <c r="M2379" s="25" t="s">
        <v>3652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3691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hidden="1" x14ac:dyDescent="0.25">
      <c r="A2380" s="25">
        <f t="shared" si="286"/>
        <v>2379</v>
      </c>
      <c r="B2380" s="25" t="s">
        <v>3346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/>
      <c r="J2380" s="25">
        <v>1</v>
      </c>
      <c r="K2380" s="25">
        <v>1</v>
      </c>
      <c r="L2380" s="25">
        <f t="shared" si="282"/>
        <v>0</v>
      </c>
      <c r="M2380" s="25" t="s">
        <v>3652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3691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hidden="1" x14ac:dyDescent="0.25">
      <c r="A2381" s="25">
        <f t="shared" si="286"/>
        <v>2380</v>
      </c>
      <c r="B2381" s="25" t="s">
        <v>3346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/>
      <c r="J2381" s="25">
        <v>1</v>
      </c>
      <c r="K2381" s="25">
        <v>1</v>
      </c>
      <c r="L2381" s="25">
        <f t="shared" si="282"/>
        <v>0</v>
      </c>
      <c r="M2381" s="25" t="s">
        <v>3652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3691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hidden="1" x14ac:dyDescent="0.25">
      <c r="A2382" s="25">
        <f t="shared" si="286"/>
        <v>2381</v>
      </c>
      <c r="B2382" s="25" t="s">
        <v>3346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/>
      <c r="J2382" s="25">
        <v>1</v>
      </c>
      <c r="K2382" s="25">
        <v>1</v>
      </c>
      <c r="L2382" s="25">
        <f t="shared" si="282"/>
        <v>0</v>
      </c>
      <c r="M2382" s="25" t="s">
        <v>3652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3691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hidden="1" x14ac:dyDescent="0.25">
      <c r="A2383" s="25">
        <f t="shared" si="286"/>
        <v>2382</v>
      </c>
      <c r="B2383" s="25" t="s">
        <v>3346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/>
      <c r="J2383" s="25">
        <v>2</v>
      </c>
      <c r="K2383" s="25">
        <v>2</v>
      </c>
      <c r="L2383" s="25">
        <f t="shared" si="282"/>
        <v>0</v>
      </c>
      <c r="M2383" s="25" t="s">
        <v>3397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hidden="1" x14ac:dyDescent="0.25">
      <c r="A2384" s="25">
        <f t="shared" si="286"/>
        <v>2383</v>
      </c>
      <c r="B2384" s="25" t="s">
        <v>3346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/>
      <c r="J2384" s="25">
        <v>1</v>
      </c>
      <c r="K2384" s="25">
        <v>1</v>
      </c>
      <c r="L2384" s="25">
        <f t="shared" si="282"/>
        <v>0</v>
      </c>
      <c r="M2384" s="25" t="s">
        <v>3652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3691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hidden="1" x14ac:dyDescent="0.25">
      <c r="A2385" s="25">
        <f t="shared" si="286"/>
        <v>2384</v>
      </c>
      <c r="B2385" s="25" t="s">
        <v>3347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/>
      <c r="J2385" s="25">
        <v>1</v>
      </c>
      <c r="K2385" s="25">
        <v>1</v>
      </c>
      <c r="L2385" s="25">
        <f t="shared" si="282"/>
        <v>0</v>
      </c>
      <c r="M2385" s="25" t="s">
        <v>3396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hidden="1" x14ac:dyDescent="0.25">
      <c r="A2386" s="25">
        <f t="shared" si="286"/>
        <v>2385</v>
      </c>
      <c r="B2386" s="25" t="s">
        <v>3347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/>
      <c r="J2386" s="25">
        <v>2</v>
      </c>
      <c r="K2386" s="25">
        <v>2</v>
      </c>
      <c r="L2386" s="25">
        <f t="shared" si="282"/>
        <v>0</v>
      </c>
      <c r="M2386" s="25" t="s">
        <v>3351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hidden="1" x14ac:dyDescent="0.25">
      <c r="A2387" s="25">
        <f t="shared" si="286"/>
        <v>2386</v>
      </c>
      <c r="B2387" s="25" t="s">
        <v>3347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/>
      <c r="J2387" s="25">
        <v>1</v>
      </c>
      <c r="K2387" s="25">
        <v>1</v>
      </c>
      <c r="L2387" s="25">
        <f t="shared" si="282"/>
        <v>0</v>
      </c>
      <c r="M2387" s="25" t="s">
        <v>3351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hidden="1" x14ac:dyDescent="0.25">
      <c r="A2388" s="25">
        <f t="shared" si="286"/>
        <v>2387</v>
      </c>
      <c r="B2388" s="25" t="s">
        <v>3347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/>
      <c r="J2388" s="25">
        <v>2</v>
      </c>
      <c r="K2388" s="25">
        <v>2</v>
      </c>
      <c r="L2388" s="25">
        <f t="shared" si="282"/>
        <v>0</v>
      </c>
      <c r="M2388" s="25" t="s">
        <v>3396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hidden="1" x14ac:dyDescent="0.25">
      <c r="A2389" s="25">
        <f t="shared" si="286"/>
        <v>2388</v>
      </c>
      <c r="B2389" s="25" t="s">
        <v>3347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/>
      <c r="J2389" s="25">
        <v>2</v>
      </c>
      <c r="K2389" s="25">
        <v>2</v>
      </c>
      <c r="L2389" s="25">
        <f t="shared" si="282"/>
        <v>0</v>
      </c>
      <c r="M2389" s="25" t="s">
        <v>3395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hidden="1" x14ac:dyDescent="0.25">
      <c r="A2390" s="25">
        <f t="shared" si="286"/>
        <v>2389</v>
      </c>
      <c r="B2390" s="25" t="s">
        <v>3347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/>
      <c r="J2390" s="25">
        <v>1</v>
      </c>
      <c r="K2390" s="25">
        <v>1</v>
      </c>
      <c r="L2390" s="25">
        <f t="shared" si="282"/>
        <v>0</v>
      </c>
      <c r="M2390" s="25" t="s">
        <v>3351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hidden="1" x14ac:dyDescent="0.25">
      <c r="A2391" s="25">
        <f t="shared" si="286"/>
        <v>2390</v>
      </c>
      <c r="B2391" s="25" t="s">
        <v>3347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/>
      <c r="J2391" s="25">
        <v>2</v>
      </c>
      <c r="K2391" s="25">
        <v>2</v>
      </c>
      <c r="L2391" s="25">
        <f t="shared" si="282"/>
        <v>0</v>
      </c>
      <c r="M2391" s="25" t="s">
        <v>3351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hidden="1" x14ac:dyDescent="0.25">
      <c r="A2392" s="25">
        <f t="shared" si="286"/>
        <v>2391</v>
      </c>
      <c r="B2392" s="25" t="s">
        <v>3347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/>
      <c r="J2392" s="25">
        <v>1</v>
      </c>
      <c r="K2392" s="25">
        <v>1</v>
      </c>
      <c r="L2392" s="25">
        <f t="shared" si="282"/>
        <v>0</v>
      </c>
      <c r="M2392" s="25" t="s">
        <v>3396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hidden="1" x14ac:dyDescent="0.25">
      <c r="A2393" s="25">
        <f t="shared" si="286"/>
        <v>2392</v>
      </c>
      <c r="B2393" s="25" t="s">
        <v>3347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/>
      <c r="J2393" s="25">
        <v>4</v>
      </c>
      <c r="K2393" s="25">
        <v>4</v>
      </c>
      <c r="L2393" s="25">
        <f t="shared" si="282"/>
        <v>0</v>
      </c>
      <c r="M2393" s="25" t="s">
        <v>3351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hidden="1" x14ac:dyDescent="0.25">
      <c r="A2394" s="25">
        <f t="shared" si="286"/>
        <v>2393</v>
      </c>
      <c r="B2394" s="25" t="s">
        <v>3347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/>
      <c r="J2394" s="25">
        <v>2</v>
      </c>
      <c r="K2394" s="25">
        <v>2</v>
      </c>
      <c r="L2394" s="25">
        <f t="shared" si="282"/>
        <v>0</v>
      </c>
      <c r="M2394" s="25" t="s">
        <v>3395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hidden="1" x14ac:dyDescent="0.25">
      <c r="A2395" s="25">
        <f t="shared" si="286"/>
        <v>2394</v>
      </c>
      <c r="B2395" s="25" t="s">
        <v>3347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/>
      <c r="J2395" s="25">
        <v>1</v>
      </c>
      <c r="K2395" s="25">
        <v>1</v>
      </c>
      <c r="L2395" s="25">
        <f t="shared" si="282"/>
        <v>0</v>
      </c>
      <c r="M2395" s="25" t="s">
        <v>3559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hidden="1" x14ac:dyDescent="0.25">
      <c r="A2396" s="25">
        <f t="shared" si="286"/>
        <v>2395</v>
      </c>
      <c r="B2396" s="25" t="s">
        <v>3347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/>
      <c r="J2396" s="25">
        <v>2</v>
      </c>
      <c r="K2396" s="25">
        <v>2</v>
      </c>
      <c r="L2396" s="25">
        <f t="shared" si="282"/>
        <v>0</v>
      </c>
      <c r="M2396" s="25" t="s">
        <v>3395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hidden="1" x14ac:dyDescent="0.25">
      <c r="A2397" s="25">
        <f t="shared" si="286"/>
        <v>2396</v>
      </c>
      <c r="B2397" s="25" t="s">
        <v>3347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/>
      <c r="J2397" s="25">
        <v>1</v>
      </c>
      <c r="K2397" s="25">
        <v>1</v>
      </c>
      <c r="L2397" s="25">
        <f t="shared" si="282"/>
        <v>0</v>
      </c>
      <c r="M2397" s="25" t="s">
        <v>3395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hidden="1" x14ac:dyDescent="0.25">
      <c r="A2398" s="25">
        <f t="shared" si="286"/>
        <v>2397</v>
      </c>
      <c r="B2398" s="25" t="s">
        <v>3347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/>
      <c r="J2398" s="25">
        <v>1</v>
      </c>
      <c r="K2398" s="25">
        <v>1</v>
      </c>
      <c r="L2398" s="25">
        <f t="shared" si="282"/>
        <v>0</v>
      </c>
      <c r="M2398" s="25" t="s">
        <v>3351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hidden="1" x14ac:dyDescent="0.25">
      <c r="A2399" s="25">
        <f t="shared" si="286"/>
        <v>2398</v>
      </c>
      <c r="B2399" s="25" t="s">
        <v>3347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/>
      <c r="J2399" s="25">
        <v>1</v>
      </c>
      <c r="K2399" s="25">
        <v>1</v>
      </c>
      <c r="L2399" s="25">
        <f t="shared" si="282"/>
        <v>0</v>
      </c>
      <c r="M2399" s="25" t="s">
        <v>3395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hidden="1" x14ac:dyDescent="0.25">
      <c r="A2400" s="25">
        <f t="shared" si="286"/>
        <v>2399</v>
      </c>
      <c r="B2400" s="25" t="s">
        <v>3347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/>
      <c r="J2400" s="25">
        <v>1</v>
      </c>
      <c r="K2400" s="25">
        <v>1</v>
      </c>
      <c r="L2400" s="25">
        <f t="shared" si="282"/>
        <v>0</v>
      </c>
      <c r="M2400" s="25" t="s">
        <v>3559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hidden="1" x14ac:dyDescent="0.25">
      <c r="A2401" s="25">
        <f t="shared" si="286"/>
        <v>2400</v>
      </c>
      <c r="B2401" s="25" t="s">
        <v>3347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/>
      <c r="J2401" s="25">
        <v>1</v>
      </c>
      <c r="K2401" s="25">
        <v>1</v>
      </c>
      <c r="L2401" s="25">
        <f t="shared" si="282"/>
        <v>0</v>
      </c>
      <c r="M2401" s="25" t="s">
        <v>3559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hidden="1" x14ac:dyDescent="0.25">
      <c r="A2402" s="25">
        <f t="shared" si="286"/>
        <v>2401</v>
      </c>
      <c r="B2402" s="25" t="s">
        <v>3347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/>
      <c r="J2402" s="25">
        <v>2</v>
      </c>
      <c r="K2402" s="25">
        <v>2</v>
      </c>
      <c r="L2402" s="25">
        <f t="shared" si="282"/>
        <v>0</v>
      </c>
      <c r="M2402" s="25" t="s">
        <v>3395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hidden="1" x14ac:dyDescent="0.25">
      <c r="A2403" s="25">
        <f t="shared" si="286"/>
        <v>2402</v>
      </c>
      <c r="B2403" s="25" t="s">
        <v>3347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/>
      <c r="J2403" s="25">
        <v>2</v>
      </c>
      <c r="K2403" s="25">
        <v>2</v>
      </c>
      <c r="L2403" s="25">
        <f t="shared" si="282"/>
        <v>0</v>
      </c>
      <c r="M2403" s="25" t="s">
        <v>3395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hidden="1" x14ac:dyDescent="0.25">
      <c r="A2404" s="25">
        <f t="shared" si="286"/>
        <v>2403</v>
      </c>
      <c r="B2404" s="25" t="s">
        <v>3347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/>
      <c r="J2404" s="25">
        <v>4</v>
      </c>
      <c r="K2404" s="25">
        <v>4</v>
      </c>
      <c r="L2404" s="25">
        <f t="shared" si="282"/>
        <v>0</v>
      </c>
      <c r="M2404" s="25" t="s">
        <v>3395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hidden="1" x14ac:dyDescent="0.25">
      <c r="A2405" s="25">
        <f t="shared" si="286"/>
        <v>2404</v>
      </c>
      <c r="B2405" s="25" t="s">
        <v>3347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/>
      <c r="J2405" s="25">
        <v>1</v>
      </c>
      <c r="K2405" s="25">
        <v>1</v>
      </c>
      <c r="L2405" s="25">
        <f t="shared" si="282"/>
        <v>0</v>
      </c>
      <c r="M2405" s="25" t="s">
        <v>3351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hidden="1" x14ac:dyDescent="0.25">
      <c r="A2406" s="25">
        <f t="shared" si="286"/>
        <v>2405</v>
      </c>
      <c r="B2406" s="25" t="s">
        <v>3347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/>
      <c r="J2406" s="25">
        <v>2</v>
      </c>
      <c r="K2406" s="25">
        <v>2</v>
      </c>
      <c r="L2406" s="25">
        <f t="shared" si="282"/>
        <v>0</v>
      </c>
      <c r="M2406" s="25" t="s">
        <v>3351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hidden="1" x14ac:dyDescent="0.25">
      <c r="A2407" s="25">
        <f t="shared" si="286"/>
        <v>2406</v>
      </c>
      <c r="B2407" s="25" t="s">
        <v>3347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/>
      <c r="J2407" s="25">
        <v>1</v>
      </c>
      <c r="K2407" s="25">
        <v>1</v>
      </c>
      <c r="L2407" s="25">
        <f t="shared" si="282"/>
        <v>0</v>
      </c>
      <c r="M2407" s="25" t="s">
        <v>3559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hidden="1" x14ac:dyDescent="0.25">
      <c r="A2408" s="25">
        <f t="shared" si="286"/>
        <v>2407</v>
      </c>
      <c r="B2408" s="25" t="s">
        <v>3347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/>
      <c r="J2408" s="25">
        <v>1</v>
      </c>
      <c r="K2408" s="25">
        <v>1</v>
      </c>
      <c r="L2408" s="25">
        <f t="shared" si="282"/>
        <v>0</v>
      </c>
      <c r="M2408" s="25" t="s">
        <v>3395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hidden="1" x14ac:dyDescent="0.25">
      <c r="A2409" s="25">
        <f t="shared" si="286"/>
        <v>2408</v>
      </c>
      <c r="B2409" s="25" t="s">
        <v>3347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/>
      <c r="J2409" s="25">
        <v>1</v>
      </c>
      <c r="K2409" s="25">
        <v>1</v>
      </c>
      <c r="L2409" s="25">
        <f t="shared" si="282"/>
        <v>0</v>
      </c>
      <c r="M2409" s="25" t="s">
        <v>3416</v>
      </c>
      <c r="N2409" s="45">
        <v>45908</v>
      </c>
      <c r="O2409" s="54">
        <v>31573.5</v>
      </c>
      <c r="P2409" s="25" t="s">
        <v>899</v>
      </c>
      <c r="Q2409" s="25" t="s">
        <v>3407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hidden="1" x14ac:dyDescent="0.25">
      <c r="A2410" s="25">
        <f t="shared" si="286"/>
        <v>2409</v>
      </c>
      <c r="B2410" s="25" t="s">
        <v>3347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/>
      <c r="J2410" s="25">
        <v>2</v>
      </c>
      <c r="K2410" s="25">
        <v>2</v>
      </c>
      <c r="L2410" s="25">
        <f t="shared" si="282"/>
        <v>0</v>
      </c>
      <c r="M2410" s="25" t="s">
        <v>3395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hidden="1" x14ac:dyDescent="0.25">
      <c r="A2411" s="25">
        <f t="shared" si="286"/>
        <v>2410</v>
      </c>
      <c r="B2411" s="25" t="s">
        <v>3347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/>
      <c r="J2411" s="25">
        <v>1</v>
      </c>
      <c r="K2411" s="25">
        <v>1</v>
      </c>
      <c r="L2411" s="25">
        <f t="shared" si="282"/>
        <v>0</v>
      </c>
      <c r="M2411" s="25" t="s">
        <v>3559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hidden="1" x14ac:dyDescent="0.25">
      <c r="A2412" s="25">
        <f t="shared" si="286"/>
        <v>2411</v>
      </c>
      <c r="B2412" s="25" t="s">
        <v>3347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/>
      <c r="J2412" s="25">
        <v>3</v>
      </c>
      <c r="K2412" s="25">
        <v>3</v>
      </c>
      <c r="L2412" s="25">
        <f t="shared" si="282"/>
        <v>0</v>
      </c>
      <c r="M2412" s="25" t="s">
        <v>3395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hidden="1" x14ac:dyDescent="0.25">
      <c r="A2413" s="25">
        <f t="shared" si="286"/>
        <v>2412</v>
      </c>
      <c r="B2413" s="25" t="s">
        <v>3347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/>
      <c r="J2413" s="25">
        <v>1</v>
      </c>
      <c r="K2413" s="25">
        <v>1</v>
      </c>
      <c r="L2413" s="25">
        <f t="shared" si="282"/>
        <v>0</v>
      </c>
      <c r="M2413" s="25" t="s">
        <v>3559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hidden="1" x14ac:dyDescent="0.25">
      <c r="A2414" s="25">
        <f t="shared" si="286"/>
        <v>2413</v>
      </c>
      <c r="B2414" s="25" t="s">
        <v>3347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/>
      <c r="J2414" s="25">
        <v>1</v>
      </c>
      <c r="K2414" s="25">
        <v>1</v>
      </c>
      <c r="L2414" s="25">
        <f t="shared" si="282"/>
        <v>0</v>
      </c>
      <c r="M2414" s="25" t="s">
        <v>3395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hidden="1" x14ac:dyDescent="0.25">
      <c r="A2415" s="25">
        <f t="shared" si="286"/>
        <v>2414</v>
      </c>
      <c r="B2415" s="25" t="s">
        <v>3347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/>
      <c r="J2415" s="25">
        <v>1</v>
      </c>
      <c r="K2415" s="25">
        <v>1</v>
      </c>
      <c r="L2415" s="25">
        <f t="shared" si="282"/>
        <v>0</v>
      </c>
      <c r="M2415" s="25" t="s">
        <v>3559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hidden="1" x14ac:dyDescent="0.25">
      <c r="A2416" s="25">
        <f t="shared" si="286"/>
        <v>2415</v>
      </c>
      <c r="B2416" s="25" t="s">
        <v>3347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/>
      <c r="J2416" s="25">
        <v>1</v>
      </c>
      <c r="K2416" s="25">
        <v>1</v>
      </c>
      <c r="L2416" s="25">
        <f t="shared" si="282"/>
        <v>0</v>
      </c>
      <c r="M2416" s="25" t="s">
        <v>3395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hidden="1" x14ac:dyDescent="0.25">
      <c r="A2417" s="25">
        <f t="shared" si="286"/>
        <v>2416</v>
      </c>
      <c r="B2417" s="25" t="s">
        <v>3347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/>
      <c r="J2417" s="25">
        <v>1</v>
      </c>
      <c r="K2417" s="25">
        <v>1</v>
      </c>
      <c r="L2417" s="25">
        <f t="shared" si="282"/>
        <v>0</v>
      </c>
      <c r="M2417" s="25" t="s">
        <v>3395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hidden="1" x14ac:dyDescent="0.25">
      <c r="A2418" s="25">
        <f t="shared" si="286"/>
        <v>2417</v>
      </c>
      <c r="B2418" s="25" t="s">
        <v>3347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/>
      <c r="J2418" s="25">
        <v>1</v>
      </c>
      <c r="K2418" s="25">
        <v>1</v>
      </c>
      <c r="L2418" s="25">
        <f t="shared" si="282"/>
        <v>0</v>
      </c>
      <c r="M2418" s="25" t="s">
        <v>3396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hidden="1" x14ac:dyDescent="0.25">
      <c r="A2419" s="25">
        <f t="shared" si="286"/>
        <v>2418</v>
      </c>
      <c r="B2419" s="25" t="s">
        <v>3347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/>
      <c r="J2419" s="25">
        <v>2</v>
      </c>
      <c r="K2419" s="25">
        <v>2</v>
      </c>
      <c r="L2419" s="25">
        <f t="shared" si="282"/>
        <v>0</v>
      </c>
      <c r="M2419" s="25" t="s">
        <v>3395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hidden="1" x14ac:dyDescent="0.25">
      <c r="A2420" s="25">
        <f t="shared" si="286"/>
        <v>2419</v>
      </c>
      <c r="B2420" s="25" t="s">
        <v>3347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/>
      <c r="J2420" s="25">
        <v>1</v>
      </c>
      <c r="K2420" s="25">
        <v>1</v>
      </c>
      <c r="L2420" s="25">
        <f t="shared" si="282"/>
        <v>0</v>
      </c>
      <c r="M2420" s="25" t="s">
        <v>3396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hidden="1" x14ac:dyDescent="0.25">
      <c r="A2421" s="25">
        <f t="shared" si="286"/>
        <v>2420</v>
      </c>
      <c r="B2421" s="25" t="s">
        <v>3347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/>
      <c r="J2421" s="25">
        <v>1</v>
      </c>
      <c r="K2421" s="25">
        <v>1</v>
      </c>
      <c r="L2421" s="25">
        <f t="shared" si="282"/>
        <v>0</v>
      </c>
      <c r="M2421" s="25" t="s">
        <v>3396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hidden="1" x14ac:dyDescent="0.25">
      <c r="A2422" s="25">
        <f t="shared" si="286"/>
        <v>2421</v>
      </c>
      <c r="B2422" s="25" t="s">
        <v>3347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/>
      <c r="J2422" s="25">
        <v>1</v>
      </c>
      <c r="K2422" s="25">
        <v>1</v>
      </c>
      <c r="L2422" s="25">
        <f t="shared" si="282"/>
        <v>0</v>
      </c>
      <c r="M2422" s="25" t="s">
        <v>3396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hidden="1" x14ac:dyDescent="0.25">
      <c r="A2423" s="25">
        <f t="shared" si="286"/>
        <v>2422</v>
      </c>
      <c r="B2423" s="25" t="s">
        <v>3347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/>
      <c r="J2423" s="25">
        <v>1</v>
      </c>
      <c r="K2423" s="25">
        <v>1</v>
      </c>
      <c r="L2423" s="25">
        <f t="shared" si="282"/>
        <v>0</v>
      </c>
      <c r="M2423" s="25" t="s">
        <v>3395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hidden="1" x14ac:dyDescent="0.25">
      <c r="A2424" s="25">
        <f t="shared" si="286"/>
        <v>2423</v>
      </c>
      <c r="B2424" s="25" t="s">
        <v>3347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/>
      <c r="J2424" s="25">
        <v>1</v>
      </c>
      <c r="K2424" s="25">
        <v>1</v>
      </c>
      <c r="L2424" s="25">
        <f t="shared" si="282"/>
        <v>0</v>
      </c>
      <c r="M2424" s="25" t="s">
        <v>3395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hidden="1" x14ac:dyDescent="0.25">
      <c r="A2425" s="25">
        <f t="shared" si="286"/>
        <v>2424</v>
      </c>
      <c r="B2425" s="25" t="s">
        <v>3347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/>
      <c r="J2425" s="25">
        <v>2</v>
      </c>
      <c r="K2425" s="25">
        <v>2</v>
      </c>
      <c r="L2425" s="25">
        <f t="shared" si="282"/>
        <v>0</v>
      </c>
      <c r="M2425" s="25" t="s">
        <v>3395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hidden="1" x14ac:dyDescent="0.25">
      <c r="A2426" s="25">
        <f t="shared" si="286"/>
        <v>2425</v>
      </c>
      <c r="B2426" s="25" t="s">
        <v>3347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/>
      <c r="J2426" s="25">
        <v>1</v>
      </c>
      <c r="K2426" s="25">
        <v>1</v>
      </c>
      <c r="L2426" s="25">
        <f t="shared" si="282"/>
        <v>0</v>
      </c>
      <c r="M2426" s="25" t="s">
        <v>3396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hidden="1" x14ac:dyDescent="0.25">
      <c r="A2427" s="25">
        <f t="shared" si="286"/>
        <v>2426</v>
      </c>
      <c r="B2427" s="25" t="s">
        <v>3347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/>
      <c r="J2427" s="25">
        <v>1</v>
      </c>
      <c r="K2427" s="25">
        <v>1</v>
      </c>
      <c r="L2427" s="25">
        <f t="shared" si="282"/>
        <v>0</v>
      </c>
      <c r="M2427" s="25" t="s">
        <v>3396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hidden="1" x14ac:dyDescent="0.25">
      <c r="A2428" s="25">
        <f t="shared" si="286"/>
        <v>2427</v>
      </c>
      <c r="B2428" s="25" t="s">
        <v>3347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/>
      <c r="J2428" s="25">
        <v>2</v>
      </c>
      <c r="K2428" s="25">
        <v>2</v>
      </c>
      <c r="L2428" s="25">
        <f t="shared" si="282"/>
        <v>0</v>
      </c>
      <c r="M2428" s="25" t="s">
        <v>3395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hidden="1" x14ac:dyDescent="0.25">
      <c r="A2429" s="25">
        <f t="shared" si="286"/>
        <v>2428</v>
      </c>
      <c r="B2429" s="25" t="s">
        <v>3347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/>
      <c r="J2429" s="25">
        <v>1</v>
      </c>
      <c r="K2429" s="25">
        <v>1</v>
      </c>
      <c r="L2429" s="25">
        <f t="shared" si="282"/>
        <v>0</v>
      </c>
      <c r="M2429" s="25" t="s">
        <v>3396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hidden="1" x14ac:dyDescent="0.25">
      <c r="A2430" s="25">
        <f t="shared" si="286"/>
        <v>2429</v>
      </c>
      <c r="B2430" s="25" t="s">
        <v>3347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/>
      <c r="J2430" s="25">
        <v>1</v>
      </c>
      <c r="K2430" s="25">
        <v>1</v>
      </c>
      <c r="L2430" s="25">
        <f t="shared" si="282"/>
        <v>0</v>
      </c>
      <c r="M2430" s="25" t="s">
        <v>3395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hidden="1" x14ac:dyDescent="0.25">
      <c r="A2431" s="25">
        <f t="shared" si="286"/>
        <v>2430</v>
      </c>
      <c r="B2431" s="25" t="s">
        <v>3347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/>
      <c r="J2431" s="25">
        <v>2</v>
      </c>
      <c r="K2431" s="25">
        <v>2</v>
      </c>
      <c r="L2431" s="25">
        <f t="shared" si="282"/>
        <v>0</v>
      </c>
      <c r="M2431" s="25" t="s">
        <v>3396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hidden="1" x14ac:dyDescent="0.25">
      <c r="A2432" s="25">
        <f t="shared" si="286"/>
        <v>2431</v>
      </c>
      <c r="B2432" s="25" t="s">
        <v>3347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/>
      <c r="J2432" s="25">
        <v>1</v>
      </c>
      <c r="K2432" s="25">
        <v>1</v>
      </c>
      <c r="L2432" s="25">
        <f t="shared" si="282"/>
        <v>0</v>
      </c>
      <c r="M2432" s="25" t="s">
        <v>3376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hidden="1" x14ac:dyDescent="0.25">
      <c r="A2433" s="25">
        <f t="shared" si="286"/>
        <v>2432</v>
      </c>
      <c r="B2433" s="25" t="s">
        <v>3347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/>
      <c r="J2433" s="25">
        <v>1</v>
      </c>
      <c r="K2433" s="25">
        <v>1</v>
      </c>
      <c r="L2433" s="25">
        <f t="shared" si="282"/>
        <v>0</v>
      </c>
      <c r="M2433" s="25" t="s">
        <v>3376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hidden="1" x14ac:dyDescent="0.25">
      <c r="A2434" s="25">
        <f t="shared" si="286"/>
        <v>2433</v>
      </c>
      <c r="B2434" s="25" t="s">
        <v>3347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3376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hidden="1" x14ac:dyDescent="0.25">
      <c r="A2435" s="25">
        <f t="shared" si="286"/>
        <v>2434</v>
      </c>
      <c r="B2435" s="25" t="s">
        <v>3347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/>
      <c r="J2435" s="25">
        <v>1</v>
      </c>
      <c r="K2435" s="25">
        <v>1</v>
      </c>
      <c r="L2435" s="25">
        <f t="shared" si="282"/>
        <v>0</v>
      </c>
      <c r="M2435" s="25" t="s">
        <v>3559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hidden="1" x14ac:dyDescent="0.25">
      <c r="A2436" s="25">
        <f t="shared" si="286"/>
        <v>2435</v>
      </c>
      <c r="B2436" s="25" t="s">
        <v>3347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/>
      <c r="J2436" s="25">
        <v>1</v>
      </c>
      <c r="K2436" s="25">
        <v>1</v>
      </c>
      <c r="L2436" s="25">
        <f t="shared" ref="L2436:L2499" si="289">J2436-K2436</f>
        <v>0</v>
      </c>
      <c r="M2436" s="25" t="s">
        <v>3386</v>
      </c>
      <c r="N2436" s="45">
        <v>45906</v>
      </c>
      <c r="O2436" s="54">
        <v>74981.25</v>
      </c>
      <c r="P2436" s="25" t="s">
        <v>3385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hidden="1" x14ac:dyDescent="0.25">
      <c r="A2437" s="25">
        <f t="shared" ref="A2437:A2500" si="293">A2436+1</f>
        <v>2436</v>
      </c>
      <c r="B2437" s="25" t="s">
        <v>3347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/>
      <c r="J2437" s="25">
        <v>1</v>
      </c>
      <c r="K2437" s="25">
        <v>1</v>
      </c>
      <c r="L2437" s="25">
        <f t="shared" si="289"/>
        <v>0</v>
      </c>
      <c r="M2437" s="25" t="s">
        <v>3559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hidden="1" x14ac:dyDescent="0.25">
      <c r="A2438" s="25">
        <f t="shared" si="293"/>
        <v>2437</v>
      </c>
      <c r="B2438" s="25" t="s">
        <v>3347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/>
      <c r="J2438" s="25">
        <v>1</v>
      </c>
      <c r="K2438" s="25">
        <v>1</v>
      </c>
      <c r="L2438" s="25">
        <f t="shared" si="289"/>
        <v>0</v>
      </c>
      <c r="M2438" s="25" t="s">
        <v>3425</v>
      </c>
      <c r="N2438" s="45">
        <v>45908</v>
      </c>
      <c r="O2438" s="54">
        <v>9783</v>
      </c>
      <c r="P2438" s="25" t="s">
        <v>3348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hidden="1" x14ac:dyDescent="0.25">
      <c r="A2439" s="25">
        <f t="shared" si="293"/>
        <v>2438</v>
      </c>
      <c r="B2439" s="25" t="s">
        <v>3347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/>
      <c r="J2439" s="25">
        <v>1</v>
      </c>
      <c r="K2439" s="25">
        <v>1</v>
      </c>
      <c r="L2439" s="25">
        <f t="shared" si="289"/>
        <v>0</v>
      </c>
      <c r="M2439" s="25" t="s">
        <v>3559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hidden="1" x14ac:dyDescent="0.25">
      <c r="A2440" s="25">
        <f t="shared" si="293"/>
        <v>2439</v>
      </c>
      <c r="B2440" s="25" t="s">
        <v>3347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/>
      <c r="J2440" s="25">
        <v>1</v>
      </c>
      <c r="K2440" s="25">
        <v>1</v>
      </c>
      <c r="L2440" s="25">
        <f t="shared" si="289"/>
        <v>0</v>
      </c>
      <c r="M2440" s="25" t="s">
        <v>3374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hidden="1" x14ac:dyDescent="0.25">
      <c r="A2441" s="25">
        <f t="shared" si="293"/>
        <v>2440</v>
      </c>
      <c r="B2441" s="25" t="s">
        <v>3347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/>
      <c r="J2441" s="25">
        <v>1</v>
      </c>
      <c r="K2441" s="25">
        <v>1</v>
      </c>
      <c r="L2441" s="25">
        <f t="shared" si="289"/>
        <v>0</v>
      </c>
      <c r="M2441" s="25" t="s">
        <v>3559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hidden="1" x14ac:dyDescent="0.25">
      <c r="A2442" s="25">
        <f t="shared" si="293"/>
        <v>2441</v>
      </c>
      <c r="B2442" s="25" t="s">
        <v>3354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/>
      <c r="J2442" s="25">
        <v>1</v>
      </c>
      <c r="K2442" s="25">
        <v>1</v>
      </c>
      <c r="L2442" s="25">
        <f t="shared" si="289"/>
        <v>0</v>
      </c>
      <c r="M2442" s="25" t="s">
        <v>3433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hidden="1" x14ac:dyDescent="0.25">
      <c r="A2443" s="25">
        <f t="shared" si="293"/>
        <v>2442</v>
      </c>
      <c r="B2443" s="25" t="s">
        <v>3354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/>
      <c r="J2443" s="25">
        <v>1</v>
      </c>
      <c r="K2443" s="25">
        <v>1</v>
      </c>
      <c r="L2443" s="25">
        <f t="shared" si="289"/>
        <v>0</v>
      </c>
      <c r="M2443" s="25" t="s">
        <v>3434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hidden="1" x14ac:dyDescent="0.25">
      <c r="A2444" s="25">
        <f t="shared" si="293"/>
        <v>2443</v>
      </c>
      <c r="B2444" s="25" t="s">
        <v>3354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/>
      <c r="J2444" s="25">
        <v>1</v>
      </c>
      <c r="K2444" s="25">
        <v>1</v>
      </c>
      <c r="L2444" s="25">
        <f t="shared" si="289"/>
        <v>0</v>
      </c>
      <c r="M2444" s="25" t="s">
        <v>3424</v>
      </c>
      <c r="N2444" s="45">
        <v>45908</v>
      </c>
      <c r="O2444" s="66">
        <v>25393.5</v>
      </c>
      <c r="P2444" s="25" t="s">
        <v>3348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hidden="1" x14ac:dyDescent="0.25">
      <c r="A2445" s="25">
        <f t="shared" si="293"/>
        <v>2444</v>
      </c>
      <c r="B2445" s="25" t="s">
        <v>3354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/>
      <c r="J2445" s="25">
        <v>1</v>
      </c>
      <c r="K2445" s="25">
        <v>1</v>
      </c>
      <c r="L2445" s="25">
        <f t="shared" si="289"/>
        <v>0</v>
      </c>
      <c r="M2445" s="25" t="s">
        <v>3433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hidden="1" x14ac:dyDescent="0.25">
      <c r="A2446" s="25">
        <f t="shared" si="293"/>
        <v>2445</v>
      </c>
      <c r="B2446" s="25" t="s">
        <v>3354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/>
      <c r="J2446" s="25">
        <v>1</v>
      </c>
      <c r="K2446" s="25">
        <v>1</v>
      </c>
      <c r="L2446" s="25">
        <f t="shared" si="289"/>
        <v>0</v>
      </c>
      <c r="M2446" s="25" t="s">
        <v>3434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hidden="1" x14ac:dyDescent="0.25">
      <c r="A2447" s="25">
        <f t="shared" si="293"/>
        <v>2446</v>
      </c>
      <c r="B2447" s="25" t="s">
        <v>3354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/>
      <c r="J2447" s="25">
        <v>1</v>
      </c>
      <c r="K2447" s="25">
        <v>1</v>
      </c>
      <c r="L2447" s="25">
        <f t="shared" si="289"/>
        <v>0</v>
      </c>
      <c r="M2447" s="25" t="s">
        <v>3424</v>
      </c>
      <c r="N2447" s="45">
        <v>45908</v>
      </c>
      <c r="O2447" s="66">
        <v>23341.5</v>
      </c>
      <c r="P2447" s="25" t="s">
        <v>3348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hidden="1" x14ac:dyDescent="0.25">
      <c r="A2448" s="25">
        <f t="shared" si="293"/>
        <v>2447</v>
      </c>
      <c r="B2448" s="25" t="s">
        <v>3354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/>
      <c r="J2448" s="25">
        <v>1</v>
      </c>
      <c r="K2448" s="25">
        <v>1</v>
      </c>
      <c r="L2448" s="25">
        <f t="shared" si="289"/>
        <v>0</v>
      </c>
      <c r="M2448" s="25" t="s">
        <v>3433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hidden="1" x14ac:dyDescent="0.25">
      <c r="A2449" s="25">
        <f t="shared" si="293"/>
        <v>2448</v>
      </c>
      <c r="B2449" s="25" t="s">
        <v>3354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/>
      <c r="J2449" s="25">
        <v>1</v>
      </c>
      <c r="K2449" s="25">
        <v>1</v>
      </c>
      <c r="L2449" s="25">
        <f t="shared" si="289"/>
        <v>0</v>
      </c>
      <c r="M2449" s="25" t="s">
        <v>3434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hidden="1" x14ac:dyDescent="0.25">
      <c r="A2450" s="25">
        <f t="shared" si="293"/>
        <v>2449</v>
      </c>
      <c r="B2450" s="25" t="s">
        <v>3354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/>
      <c r="J2450" s="25">
        <v>1</v>
      </c>
      <c r="K2450" s="25">
        <v>1</v>
      </c>
      <c r="L2450" s="25">
        <f t="shared" si="289"/>
        <v>0</v>
      </c>
      <c r="M2450" s="25" t="s">
        <v>3424</v>
      </c>
      <c r="N2450" s="45">
        <v>45908</v>
      </c>
      <c r="O2450" s="66">
        <v>19836</v>
      </c>
      <c r="P2450" s="25" t="s">
        <v>3348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hidden="1" x14ac:dyDescent="0.25">
      <c r="A2451" s="25">
        <f t="shared" si="293"/>
        <v>2450</v>
      </c>
      <c r="B2451" s="25" t="s">
        <v>3354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/>
      <c r="J2451" s="25">
        <v>1</v>
      </c>
      <c r="K2451" s="25">
        <v>1</v>
      </c>
      <c r="L2451" s="25">
        <f t="shared" si="289"/>
        <v>0</v>
      </c>
      <c r="M2451" s="25" t="s">
        <v>3424</v>
      </c>
      <c r="N2451" s="45">
        <v>45908</v>
      </c>
      <c r="O2451" s="66">
        <v>4018.5</v>
      </c>
      <c r="P2451" s="25" t="s">
        <v>3348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hidden="1" x14ac:dyDescent="0.25">
      <c r="A2452" s="25">
        <f t="shared" si="293"/>
        <v>2451</v>
      </c>
      <c r="B2452" s="25" t="s">
        <v>3354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/>
      <c r="J2452" s="25">
        <v>1</v>
      </c>
      <c r="K2452" s="25">
        <v>1</v>
      </c>
      <c r="L2452" s="25">
        <f t="shared" si="289"/>
        <v>0</v>
      </c>
      <c r="M2452" s="25" t="s">
        <v>3424</v>
      </c>
      <c r="N2452" s="45">
        <v>45908</v>
      </c>
      <c r="O2452" s="66">
        <v>27274.5</v>
      </c>
      <c r="P2452" s="25" t="s">
        <v>3348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hidden="1" x14ac:dyDescent="0.25">
      <c r="A2453" s="25">
        <f t="shared" si="293"/>
        <v>2452</v>
      </c>
      <c r="B2453" s="25" t="s">
        <v>3354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/>
      <c r="J2453" s="25">
        <v>1</v>
      </c>
      <c r="K2453" s="25">
        <v>1</v>
      </c>
      <c r="L2453" s="25">
        <f t="shared" si="289"/>
        <v>0</v>
      </c>
      <c r="M2453" s="25" t="s">
        <v>3424</v>
      </c>
      <c r="N2453" s="45">
        <v>45908</v>
      </c>
      <c r="O2453" s="66">
        <v>18382.5</v>
      </c>
      <c r="P2453" s="25" t="s">
        <v>3348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hidden="1" x14ac:dyDescent="0.25">
      <c r="A2454" s="25">
        <f t="shared" si="293"/>
        <v>2453</v>
      </c>
      <c r="B2454" s="25" t="s">
        <v>3354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/>
      <c r="J2454" s="25">
        <v>1</v>
      </c>
      <c r="K2454" s="25">
        <v>1</v>
      </c>
      <c r="L2454" s="25">
        <f t="shared" si="289"/>
        <v>0</v>
      </c>
      <c r="M2454" s="25" t="s">
        <v>3425</v>
      </c>
      <c r="N2454" s="45">
        <v>45908</v>
      </c>
      <c r="O2454" s="54">
        <v>20691</v>
      </c>
      <c r="P2454" s="25" t="s">
        <v>3348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hidden="1" x14ac:dyDescent="0.25">
      <c r="A2455" s="25">
        <f t="shared" si="293"/>
        <v>2454</v>
      </c>
      <c r="B2455" s="25" t="s">
        <v>3354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/>
      <c r="J2455" s="25">
        <v>1</v>
      </c>
      <c r="K2455" s="25">
        <v>1</v>
      </c>
      <c r="L2455" s="25">
        <f t="shared" si="289"/>
        <v>0</v>
      </c>
      <c r="M2455" s="25" t="s">
        <v>3434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hidden="1" x14ac:dyDescent="0.25">
      <c r="A2456" s="25">
        <f t="shared" si="293"/>
        <v>2455</v>
      </c>
      <c r="B2456" s="25" t="s">
        <v>3354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/>
      <c r="J2456" s="25">
        <v>1</v>
      </c>
      <c r="K2456" s="25">
        <v>1</v>
      </c>
      <c r="L2456" s="25">
        <f t="shared" si="289"/>
        <v>0</v>
      </c>
      <c r="M2456" s="25" t="s">
        <v>3424</v>
      </c>
      <c r="N2456" s="45">
        <v>45908</v>
      </c>
      <c r="O2456" s="66">
        <v>20691</v>
      </c>
      <c r="P2456" s="25" t="s">
        <v>3348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hidden="1" x14ac:dyDescent="0.25">
      <c r="A2457" s="25">
        <f t="shared" si="293"/>
        <v>2456</v>
      </c>
      <c r="B2457" s="25" t="s">
        <v>3354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/>
      <c r="J2457" s="25">
        <v>1</v>
      </c>
      <c r="K2457" s="25">
        <v>1</v>
      </c>
      <c r="L2457" s="25">
        <f t="shared" si="289"/>
        <v>0</v>
      </c>
      <c r="M2457" s="25" t="s">
        <v>3424</v>
      </c>
      <c r="N2457" s="45">
        <v>45908</v>
      </c>
      <c r="O2457" s="66">
        <v>18382.5</v>
      </c>
      <c r="P2457" s="25" t="s">
        <v>3348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hidden="1" x14ac:dyDescent="0.25">
      <c r="A2458" s="25">
        <f t="shared" si="293"/>
        <v>2457</v>
      </c>
      <c r="B2458" s="25" t="s">
        <v>3354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/>
      <c r="J2458" s="25">
        <v>1</v>
      </c>
      <c r="K2458" s="25">
        <v>1</v>
      </c>
      <c r="L2458" s="25">
        <f t="shared" si="289"/>
        <v>0</v>
      </c>
      <c r="M2458" s="25" t="s">
        <v>3425</v>
      </c>
      <c r="N2458" s="45">
        <v>45908</v>
      </c>
      <c r="O2458" s="54">
        <v>8037</v>
      </c>
      <c r="P2458" s="25" t="s">
        <v>3348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hidden="1" x14ac:dyDescent="0.25">
      <c r="A2459" s="25">
        <f t="shared" si="293"/>
        <v>2458</v>
      </c>
      <c r="B2459" s="25" t="s">
        <v>3354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/>
      <c r="J2459" s="25">
        <v>1</v>
      </c>
      <c r="K2459" s="25">
        <v>1</v>
      </c>
      <c r="L2459" s="25">
        <f t="shared" si="289"/>
        <v>0</v>
      </c>
      <c r="M2459" s="25" t="s">
        <v>3425</v>
      </c>
      <c r="N2459" s="45">
        <v>45908</v>
      </c>
      <c r="O2459" s="54">
        <v>19611</v>
      </c>
      <c r="P2459" s="25" t="s">
        <v>3348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hidden="1" x14ac:dyDescent="0.25">
      <c r="A2460" s="25">
        <f t="shared" si="293"/>
        <v>2459</v>
      </c>
      <c r="B2460" s="25" t="s">
        <v>3354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/>
      <c r="J2460" s="25">
        <v>2</v>
      </c>
      <c r="K2460" s="25">
        <v>2</v>
      </c>
      <c r="L2460" s="25">
        <f t="shared" si="289"/>
        <v>0</v>
      </c>
      <c r="M2460" s="25" t="s">
        <v>3425</v>
      </c>
      <c r="N2460" s="45">
        <v>45908</v>
      </c>
      <c r="O2460" s="54">
        <f>18382.5+13882.5</f>
        <v>32265</v>
      </c>
      <c r="P2460" s="25" t="s">
        <v>3348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hidden="1" x14ac:dyDescent="0.25">
      <c r="A2461" s="25">
        <f t="shared" si="293"/>
        <v>2460</v>
      </c>
      <c r="B2461" s="25" t="s">
        <v>3354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/>
      <c r="J2461" s="25">
        <v>1</v>
      </c>
      <c r="K2461" s="25">
        <v>1</v>
      </c>
      <c r="L2461" s="25">
        <f t="shared" si="289"/>
        <v>0</v>
      </c>
      <c r="M2461" s="25" t="s">
        <v>3425</v>
      </c>
      <c r="N2461" s="45">
        <v>45908</v>
      </c>
      <c r="O2461" s="54">
        <v>32233.5</v>
      </c>
      <c r="P2461" s="25" t="s">
        <v>3348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hidden="1" x14ac:dyDescent="0.25">
      <c r="A2462" s="25">
        <f t="shared" si="293"/>
        <v>2461</v>
      </c>
      <c r="B2462" s="25" t="s">
        <v>3354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/>
      <c r="J2462" s="25">
        <v>1</v>
      </c>
      <c r="K2462" s="25">
        <v>1</v>
      </c>
      <c r="L2462" s="25">
        <f t="shared" si="289"/>
        <v>0</v>
      </c>
      <c r="M2462" s="25" t="s">
        <v>3425</v>
      </c>
      <c r="N2462" s="45">
        <v>45908</v>
      </c>
      <c r="O2462" s="54">
        <v>8208</v>
      </c>
      <c r="P2462" s="25" t="s">
        <v>3348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hidden="1" x14ac:dyDescent="0.25">
      <c r="A2463" s="25">
        <f t="shared" si="293"/>
        <v>2462</v>
      </c>
      <c r="B2463" s="25" t="s">
        <v>3354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/>
      <c r="J2463" s="25">
        <v>1</v>
      </c>
      <c r="K2463" s="25">
        <v>1</v>
      </c>
      <c r="L2463" s="25">
        <f t="shared" si="289"/>
        <v>0</v>
      </c>
      <c r="M2463" s="25" t="s">
        <v>3432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hidden="1" x14ac:dyDescent="0.25">
      <c r="A2464" s="25">
        <f t="shared" si="293"/>
        <v>2463</v>
      </c>
      <c r="B2464" s="25" t="s">
        <v>3354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/>
      <c r="J2464" s="25">
        <v>2</v>
      </c>
      <c r="K2464" s="25">
        <v>2</v>
      </c>
      <c r="L2464" s="25">
        <f t="shared" si="289"/>
        <v>0</v>
      </c>
      <c r="M2464" s="25" t="s">
        <v>3425</v>
      </c>
      <c r="N2464" s="45">
        <v>45908</v>
      </c>
      <c r="O2464" s="54">
        <f>24453+22653</f>
        <v>47106</v>
      </c>
      <c r="P2464" s="25" t="s">
        <v>3348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hidden="1" x14ac:dyDescent="0.25">
      <c r="A2465" s="25">
        <f t="shared" si="293"/>
        <v>2464</v>
      </c>
      <c r="B2465" s="25" t="s">
        <v>3354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/>
      <c r="J2465" s="25">
        <v>1</v>
      </c>
      <c r="K2465" s="25">
        <v>1</v>
      </c>
      <c r="L2465" s="25">
        <f t="shared" si="289"/>
        <v>0</v>
      </c>
      <c r="M2465" s="25" t="s">
        <v>3425</v>
      </c>
      <c r="N2465" s="45">
        <v>45908</v>
      </c>
      <c r="O2465" s="54">
        <v>23085</v>
      </c>
      <c r="P2465" s="25" t="s">
        <v>3348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hidden="1" x14ac:dyDescent="0.25">
      <c r="A2466" s="25">
        <f t="shared" si="293"/>
        <v>2465</v>
      </c>
      <c r="B2466" s="25" t="s">
        <v>3354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/>
      <c r="J2466" s="25">
        <v>1</v>
      </c>
      <c r="K2466" s="25">
        <v>1</v>
      </c>
      <c r="L2466" s="25">
        <f t="shared" si="289"/>
        <v>0</v>
      </c>
      <c r="M2466" s="25" t="s">
        <v>3424</v>
      </c>
      <c r="N2466" s="45">
        <v>45908</v>
      </c>
      <c r="O2466" s="66">
        <v>23512.5</v>
      </c>
      <c r="P2466" s="25" t="s">
        <v>3348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hidden="1" x14ac:dyDescent="0.25">
      <c r="A2467" s="25">
        <f t="shared" si="293"/>
        <v>2466</v>
      </c>
      <c r="B2467" s="25" t="s">
        <v>3354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/>
      <c r="J2467" s="25">
        <v>1</v>
      </c>
      <c r="K2467" s="25">
        <v>1</v>
      </c>
      <c r="L2467" s="25">
        <f t="shared" si="289"/>
        <v>0</v>
      </c>
      <c r="M2467" s="25" t="s">
        <v>3434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hidden="1" x14ac:dyDescent="0.25">
      <c r="A2468" s="25">
        <f t="shared" si="293"/>
        <v>2467</v>
      </c>
      <c r="B2468" s="25" t="s">
        <v>3354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/>
      <c r="J2468" s="25">
        <v>2</v>
      </c>
      <c r="K2468" s="25">
        <v>2</v>
      </c>
      <c r="L2468" s="25">
        <f t="shared" si="289"/>
        <v>0</v>
      </c>
      <c r="M2468" s="25" t="s">
        <v>3425</v>
      </c>
      <c r="N2468" s="45">
        <v>45908</v>
      </c>
      <c r="O2468" s="54">
        <f>24453+24453</f>
        <v>48906</v>
      </c>
      <c r="P2468" s="25" t="s">
        <v>3348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hidden="1" x14ac:dyDescent="0.25">
      <c r="A2469" s="25">
        <f t="shared" si="293"/>
        <v>2468</v>
      </c>
      <c r="B2469" s="25" t="s">
        <v>3354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/>
      <c r="J2469" s="25">
        <v>1</v>
      </c>
      <c r="K2469" s="25">
        <v>1</v>
      </c>
      <c r="L2469" s="25">
        <f t="shared" si="289"/>
        <v>0</v>
      </c>
      <c r="M2469" s="25" t="s">
        <v>3425</v>
      </c>
      <c r="N2469" s="45">
        <v>45908</v>
      </c>
      <c r="O2469" s="54">
        <v>12055.5</v>
      </c>
      <c r="P2469" s="25" t="s">
        <v>3348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hidden="1" x14ac:dyDescent="0.25">
      <c r="A2470" s="25">
        <f t="shared" si="293"/>
        <v>2469</v>
      </c>
      <c r="B2470" s="25" t="s">
        <v>3354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/>
      <c r="J2470" s="25">
        <v>1</v>
      </c>
      <c r="K2470" s="25">
        <v>1</v>
      </c>
      <c r="L2470" s="25">
        <f t="shared" si="289"/>
        <v>0</v>
      </c>
      <c r="M2470" s="25" t="s">
        <v>3425</v>
      </c>
      <c r="N2470" s="45">
        <v>45908</v>
      </c>
      <c r="O2470" s="54">
        <v>31635</v>
      </c>
      <c r="P2470" s="25" t="s">
        <v>3348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hidden="1" x14ac:dyDescent="0.25">
      <c r="A2471" s="25">
        <f t="shared" si="293"/>
        <v>2470</v>
      </c>
      <c r="B2471" s="25" t="s">
        <v>3354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/>
      <c r="J2471" s="25">
        <v>1</v>
      </c>
      <c r="K2471" s="25">
        <v>1</v>
      </c>
      <c r="L2471" s="25">
        <f t="shared" si="289"/>
        <v>0</v>
      </c>
      <c r="M2471" s="25" t="s">
        <v>3424</v>
      </c>
      <c r="N2471" s="45">
        <v>45908</v>
      </c>
      <c r="O2471" s="66">
        <v>33088.5</v>
      </c>
      <c r="P2471" s="25" t="s">
        <v>3348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hidden="1" x14ac:dyDescent="0.25">
      <c r="A2472" s="25">
        <f t="shared" si="293"/>
        <v>2471</v>
      </c>
      <c r="B2472" s="25" t="s">
        <v>3354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/>
      <c r="J2472" s="25">
        <v>1</v>
      </c>
      <c r="K2472" s="25">
        <v>1</v>
      </c>
      <c r="L2472" s="25">
        <f t="shared" si="289"/>
        <v>0</v>
      </c>
      <c r="M2472" s="25" t="s">
        <v>3432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hidden="1" x14ac:dyDescent="0.25">
      <c r="A2473" s="25">
        <f t="shared" si="293"/>
        <v>2472</v>
      </c>
      <c r="B2473" s="25" t="s">
        <v>3354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/>
      <c r="J2473" s="25">
        <v>1</v>
      </c>
      <c r="K2473" s="25">
        <v>1</v>
      </c>
      <c r="L2473" s="25">
        <f t="shared" si="289"/>
        <v>0</v>
      </c>
      <c r="M2473" s="25" t="s">
        <v>3424</v>
      </c>
      <c r="N2473" s="45">
        <v>45908</v>
      </c>
      <c r="O2473" s="66">
        <v>28642.5</v>
      </c>
      <c r="P2473" s="25" t="s">
        <v>3348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hidden="1" x14ac:dyDescent="0.25">
      <c r="A2474" s="25">
        <f t="shared" si="293"/>
        <v>2473</v>
      </c>
      <c r="B2474" s="25" t="s">
        <v>3354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/>
      <c r="J2474" s="25">
        <v>1</v>
      </c>
      <c r="K2474" s="25">
        <v>1</v>
      </c>
      <c r="L2474" s="25">
        <f t="shared" si="289"/>
        <v>0</v>
      </c>
      <c r="M2474" s="25" t="s">
        <v>3434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hidden="1" x14ac:dyDescent="0.25">
      <c r="A2475" s="25">
        <f t="shared" si="293"/>
        <v>2474</v>
      </c>
      <c r="B2475" s="25" t="s">
        <v>3354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/>
      <c r="J2475" s="25">
        <v>1</v>
      </c>
      <c r="K2475" s="25">
        <v>1</v>
      </c>
      <c r="L2475" s="25">
        <f t="shared" si="289"/>
        <v>0</v>
      </c>
      <c r="M2475" s="25" t="s">
        <v>3425</v>
      </c>
      <c r="N2475" s="45">
        <v>45908</v>
      </c>
      <c r="O2475" s="54">
        <v>26419.5</v>
      </c>
      <c r="P2475" s="25" t="s">
        <v>3348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hidden="1" x14ac:dyDescent="0.25">
      <c r="A2476" s="25">
        <f t="shared" si="293"/>
        <v>2475</v>
      </c>
      <c r="B2476" s="25" t="s">
        <v>3354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/>
      <c r="J2476" s="25">
        <v>1</v>
      </c>
      <c r="K2476" s="25">
        <v>1</v>
      </c>
      <c r="L2476" s="25">
        <f t="shared" si="289"/>
        <v>0</v>
      </c>
      <c r="M2476" s="25" t="s">
        <v>3432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hidden="1" x14ac:dyDescent="0.25">
      <c r="A2477" s="25">
        <f t="shared" si="293"/>
        <v>2476</v>
      </c>
      <c r="B2477" s="25" t="s">
        <v>3354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/>
      <c r="J2477" s="25">
        <v>1</v>
      </c>
      <c r="K2477" s="25">
        <v>1</v>
      </c>
      <c r="L2477" s="25">
        <f t="shared" si="289"/>
        <v>0</v>
      </c>
      <c r="M2477" s="25" t="s">
        <v>3424</v>
      </c>
      <c r="N2477" s="45">
        <v>45908</v>
      </c>
      <c r="O2477" s="66">
        <v>26419.5</v>
      </c>
      <c r="P2477" s="25" t="s">
        <v>3348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hidden="1" x14ac:dyDescent="0.25">
      <c r="A2478" s="25">
        <f t="shared" si="293"/>
        <v>2477</v>
      </c>
      <c r="B2478" s="25" t="s">
        <v>3354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/>
      <c r="J2478" s="25">
        <v>1</v>
      </c>
      <c r="K2478" s="25">
        <v>1</v>
      </c>
      <c r="L2478" s="25">
        <f t="shared" si="289"/>
        <v>0</v>
      </c>
      <c r="M2478" s="25" t="s">
        <v>3425</v>
      </c>
      <c r="N2478" s="45">
        <v>45908</v>
      </c>
      <c r="O2478" s="54">
        <v>32661</v>
      </c>
      <c r="P2478" s="25" t="s">
        <v>3348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hidden="1" x14ac:dyDescent="0.25">
      <c r="A2479" s="25">
        <f t="shared" si="293"/>
        <v>2478</v>
      </c>
      <c r="B2479" s="25" t="s">
        <v>3354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/>
      <c r="J2479" s="25">
        <v>1</v>
      </c>
      <c r="K2479" s="25">
        <v>1</v>
      </c>
      <c r="L2479" s="25">
        <f t="shared" si="289"/>
        <v>0</v>
      </c>
      <c r="M2479" s="25" t="s">
        <v>3424</v>
      </c>
      <c r="N2479" s="45">
        <v>45908</v>
      </c>
      <c r="O2479" s="66">
        <v>32661</v>
      </c>
      <c r="P2479" s="25" t="s">
        <v>3348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hidden="1" x14ac:dyDescent="0.25">
      <c r="A2480" s="25">
        <f t="shared" si="293"/>
        <v>2479</v>
      </c>
      <c r="B2480" s="25" t="s">
        <v>3354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/>
      <c r="J2480" s="25">
        <v>1</v>
      </c>
      <c r="K2480" s="25">
        <v>1</v>
      </c>
      <c r="L2480" s="25">
        <f t="shared" si="289"/>
        <v>0</v>
      </c>
      <c r="M2480" s="25" t="s">
        <v>3425</v>
      </c>
      <c r="N2480" s="45">
        <v>45908</v>
      </c>
      <c r="O2480" s="54">
        <v>11029.5</v>
      </c>
      <c r="P2480" s="25" t="s">
        <v>3348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hidden="1" x14ac:dyDescent="0.25">
      <c r="A2481" s="25">
        <f t="shared" si="293"/>
        <v>2480</v>
      </c>
      <c r="B2481" s="25" t="s">
        <v>3354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/>
      <c r="J2481" s="25">
        <v>1</v>
      </c>
      <c r="K2481" s="25">
        <v>1</v>
      </c>
      <c r="L2481" s="25">
        <f t="shared" si="289"/>
        <v>0</v>
      </c>
      <c r="M2481" s="25" t="s">
        <v>3425</v>
      </c>
      <c r="N2481" s="45">
        <v>45908</v>
      </c>
      <c r="O2481" s="54">
        <v>30609</v>
      </c>
      <c r="P2481" s="25" t="s">
        <v>3348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hidden="1" x14ac:dyDescent="0.25">
      <c r="A2482" s="25">
        <f t="shared" si="293"/>
        <v>2481</v>
      </c>
      <c r="B2482" s="25" t="s">
        <v>3354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/>
      <c r="J2482" s="25">
        <v>1</v>
      </c>
      <c r="K2482" s="25">
        <v>1</v>
      </c>
      <c r="L2482" s="25">
        <f t="shared" si="289"/>
        <v>0</v>
      </c>
      <c r="M2482" s="25" t="s">
        <v>3556</v>
      </c>
      <c r="N2482" s="45">
        <v>45915</v>
      </c>
      <c r="O2482" s="54">
        <v>16391.25</v>
      </c>
      <c r="P2482" s="25" t="s">
        <v>27</v>
      </c>
      <c r="Q2482" s="25" t="s">
        <v>3568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hidden="1" x14ac:dyDescent="0.25">
      <c r="A2483" s="25">
        <f t="shared" si="293"/>
        <v>2482</v>
      </c>
      <c r="B2483" s="25" t="s">
        <v>3354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/>
      <c r="J2483" s="25">
        <v>1</v>
      </c>
      <c r="K2483" s="25">
        <v>1</v>
      </c>
      <c r="L2483" s="25">
        <f t="shared" si="289"/>
        <v>0</v>
      </c>
      <c r="M2483" s="25" t="s">
        <v>3424</v>
      </c>
      <c r="N2483" s="45">
        <v>45908</v>
      </c>
      <c r="O2483" s="66">
        <v>32062.5</v>
      </c>
      <c r="P2483" s="25" t="s">
        <v>3348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hidden="1" x14ac:dyDescent="0.25">
      <c r="A2484" s="25">
        <f t="shared" si="293"/>
        <v>2483</v>
      </c>
      <c r="B2484" s="25" t="s">
        <v>3354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/>
      <c r="J2484" s="25">
        <v>1</v>
      </c>
      <c r="K2484" s="25">
        <v>1</v>
      </c>
      <c r="L2484" s="25">
        <f t="shared" si="289"/>
        <v>0</v>
      </c>
      <c r="M2484" s="25" t="s">
        <v>3424</v>
      </c>
      <c r="N2484" s="45">
        <v>45908</v>
      </c>
      <c r="O2484" s="66">
        <v>24966</v>
      </c>
      <c r="P2484" s="25" t="s">
        <v>3348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hidden="1" x14ac:dyDescent="0.25">
      <c r="A2485" s="25">
        <f t="shared" si="293"/>
        <v>2484</v>
      </c>
      <c r="B2485" s="25" t="s">
        <v>3354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/>
      <c r="J2485" s="25">
        <v>1</v>
      </c>
      <c r="K2485" s="25">
        <v>1</v>
      </c>
      <c r="L2485" s="25">
        <f t="shared" si="289"/>
        <v>0</v>
      </c>
      <c r="M2485" s="25" t="s">
        <v>3430</v>
      </c>
      <c r="N2485" s="45">
        <v>45908</v>
      </c>
      <c r="O2485" s="54">
        <v>0</v>
      </c>
      <c r="P2485" s="25" t="s">
        <v>3348</v>
      </c>
      <c r="Q2485" s="25" t="s">
        <v>2078</v>
      </c>
      <c r="R2485" s="25" t="s">
        <v>638</v>
      </c>
      <c r="S2485" s="3">
        <v>4</v>
      </c>
      <c r="T2485" s="55" t="s">
        <v>3426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hidden="1" x14ac:dyDescent="0.25">
      <c r="A2486" s="25">
        <f t="shared" si="293"/>
        <v>2485</v>
      </c>
      <c r="B2486" s="25" t="s">
        <v>3354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/>
      <c r="J2486" s="25">
        <v>1</v>
      </c>
      <c r="K2486" s="25">
        <v>1</v>
      </c>
      <c r="L2486" s="25">
        <f t="shared" si="289"/>
        <v>0</v>
      </c>
      <c r="M2486" s="25" t="s">
        <v>3434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hidden="1" x14ac:dyDescent="0.25">
      <c r="A2487" s="25">
        <f t="shared" si="293"/>
        <v>2486</v>
      </c>
      <c r="B2487" s="25" t="s">
        <v>3354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/>
      <c r="J2487" s="25">
        <v>1</v>
      </c>
      <c r="K2487" s="25">
        <v>1</v>
      </c>
      <c r="L2487" s="25">
        <f t="shared" si="289"/>
        <v>0</v>
      </c>
      <c r="M2487" s="25" t="s">
        <v>3424</v>
      </c>
      <c r="N2487" s="45">
        <v>45908</v>
      </c>
      <c r="O2487" s="66">
        <v>25222.5</v>
      </c>
      <c r="P2487" s="25" t="s">
        <v>3348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hidden="1" x14ac:dyDescent="0.25">
      <c r="A2488" s="25">
        <f t="shared" si="293"/>
        <v>2487</v>
      </c>
      <c r="B2488" s="25" t="s">
        <v>3354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/>
      <c r="J2488" s="25">
        <v>1</v>
      </c>
      <c r="K2488" s="25">
        <v>1</v>
      </c>
      <c r="L2488" s="25">
        <f t="shared" si="289"/>
        <v>0</v>
      </c>
      <c r="M2488" s="25" t="s">
        <v>3415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hidden="1" x14ac:dyDescent="0.25">
      <c r="A2489" s="25">
        <f t="shared" si="293"/>
        <v>2488</v>
      </c>
      <c r="B2489" s="25" t="s">
        <v>3354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/>
      <c r="J2489" s="25">
        <v>1</v>
      </c>
      <c r="K2489" s="25">
        <v>1</v>
      </c>
      <c r="L2489" s="25">
        <f t="shared" si="289"/>
        <v>0</v>
      </c>
      <c r="M2489" s="25" t="s">
        <v>3370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hidden="1" x14ac:dyDescent="0.25">
      <c r="A2490" s="25">
        <f t="shared" si="293"/>
        <v>2489</v>
      </c>
      <c r="B2490" s="25" t="s">
        <v>3354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/>
      <c r="J2490" s="25">
        <v>1</v>
      </c>
      <c r="K2490" s="25">
        <v>1</v>
      </c>
      <c r="L2490" s="25">
        <f t="shared" si="289"/>
        <v>0</v>
      </c>
      <c r="M2490" s="25" t="s">
        <v>3373</v>
      </c>
      <c r="N2490" s="45">
        <v>45906</v>
      </c>
      <c r="O2490" s="54">
        <v>34284.449999999997</v>
      </c>
      <c r="P2490" s="25" t="s">
        <v>3356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hidden="1" x14ac:dyDescent="0.25">
      <c r="A2491" s="25">
        <f t="shared" si="293"/>
        <v>2490</v>
      </c>
      <c r="B2491" s="25" t="s">
        <v>3354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/>
      <c r="J2491" s="25">
        <v>1</v>
      </c>
      <c r="K2491" s="25">
        <v>1</v>
      </c>
      <c r="L2491" s="25">
        <f t="shared" si="289"/>
        <v>0</v>
      </c>
      <c r="M2491" s="25" t="s">
        <v>3373</v>
      </c>
      <c r="N2491" s="45">
        <v>45906</v>
      </c>
      <c r="O2491" s="54">
        <v>32360.9</v>
      </c>
      <c r="P2491" s="25" t="s">
        <v>3356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hidden="1" x14ac:dyDescent="0.25">
      <c r="A2492" s="25">
        <f t="shared" si="293"/>
        <v>2491</v>
      </c>
      <c r="B2492" s="25" t="s">
        <v>3354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/>
      <c r="J2492" s="25">
        <v>3</v>
      </c>
      <c r="K2492" s="25">
        <v>3</v>
      </c>
      <c r="L2492" s="25">
        <f t="shared" si="289"/>
        <v>0</v>
      </c>
      <c r="M2492" s="25" t="s">
        <v>3379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hidden="1" x14ac:dyDescent="0.25">
      <c r="A2493" s="25">
        <f t="shared" si="293"/>
        <v>2492</v>
      </c>
      <c r="B2493" s="25" t="s">
        <v>3354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/>
      <c r="J2493" s="25">
        <v>1</v>
      </c>
      <c r="K2493" s="25">
        <v>1</v>
      </c>
      <c r="L2493" s="25">
        <f t="shared" si="289"/>
        <v>0</v>
      </c>
      <c r="M2493" s="25" t="s">
        <v>3370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hidden="1" x14ac:dyDescent="0.25">
      <c r="A2494" s="25">
        <f t="shared" si="293"/>
        <v>2493</v>
      </c>
      <c r="B2494" s="25" t="s">
        <v>3354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/>
      <c r="J2494" s="25">
        <v>1</v>
      </c>
      <c r="K2494" s="25">
        <v>1</v>
      </c>
      <c r="L2494" s="25">
        <f t="shared" si="289"/>
        <v>0</v>
      </c>
      <c r="M2494" s="25" t="s">
        <v>3380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hidden="1" x14ac:dyDescent="0.25">
      <c r="A2495" s="25">
        <f t="shared" si="293"/>
        <v>2494</v>
      </c>
      <c r="B2495" s="25" t="s">
        <v>3354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/>
      <c r="J2495" s="25">
        <v>5</v>
      </c>
      <c r="K2495" s="25">
        <v>5</v>
      </c>
      <c r="L2495" s="25">
        <f t="shared" si="289"/>
        <v>0</v>
      </c>
      <c r="M2495" s="25" t="s">
        <v>3379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hidden="1" x14ac:dyDescent="0.25">
      <c r="A2496" s="25">
        <f t="shared" si="293"/>
        <v>2495</v>
      </c>
      <c r="B2496" s="25" t="s">
        <v>3354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/>
      <c r="J2496" s="25">
        <v>1</v>
      </c>
      <c r="K2496" s="25">
        <v>1</v>
      </c>
      <c r="L2496" s="25">
        <f t="shared" si="289"/>
        <v>0</v>
      </c>
      <c r="M2496" s="25" t="s">
        <v>3380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hidden="1" x14ac:dyDescent="0.25">
      <c r="A2497" s="25">
        <f t="shared" si="293"/>
        <v>2496</v>
      </c>
      <c r="B2497" s="25" t="s">
        <v>3354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/>
      <c r="J2497" s="25">
        <v>2</v>
      </c>
      <c r="K2497" s="25">
        <v>2</v>
      </c>
      <c r="L2497" s="25">
        <f t="shared" si="289"/>
        <v>0</v>
      </c>
      <c r="M2497" s="25" t="s">
        <v>3391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hidden="1" x14ac:dyDescent="0.25">
      <c r="A2498" s="25">
        <f t="shared" si="293"/>
        <v>2497</v>
      </c>
      <c r="B2498" s="25" t="s">
        <v>3354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/>
      <c r="J2498" s="25">
        <v>1</v>
      </c>
      <c r="K2498" s="25">
        <v>1</v>
      </c>
      <c r="L2498" s="25">
        <f t="shared" si="289"/>
        <v>0</v>
      </c>
      <c r="M2498" s="25" t="s">
        <v>3370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hidden="1" x14ac:dyDescent="0.25">
      <c r="A2499" s="25">
        <f t="shared" si="293"/>
        <v>2498</v>
      </c>
      <c r="B2499" s="25" t="s">
        <v>3354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/>
      <c r="J2499" s="25">
        <v>1</v>
      </c>
      <c r="K2499" s="25">
        <v>1</v>
      </c>
      <c r="L2499" s="25">
        <f t="shared" si="289"/>
        <v>0</v>
      </c>
      <c r="M2499" s="25" t="s">
        <v>3370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hidden="1" x14ac:dyDescent="0.25">
      <c r="A2500" s="25">
        <f t="shared" si="293"/>
        <v>2499</v>
      </c>
      <c r="B2500" s="25" t="s">
        <v>3354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/>
      <c r="J2500" s="25">
        <v>1</v>
      </c>
      <c r="K2500" s="25">
        <v>1</v>
      </c>
      <c r="L2500" s="25">
        <f t="shared" ref="L2500:L2565" si="296">J2500-K2500</f>
        <v>0</v>
      </c>
      <c r="M2500" s="25" t="s">
        <v>3380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5" si="297">IF(X2500="", "", X2500-N2500)</f>
        <v>2</v>
      </c>
      <c r="Z2500" s="25" t="str">
        <f t="shared" ref="Z2500:Z2565" si="298">IF(N2500="", "", TEXT(N2500, "dddd"))</f>
        <v>Saturday</v>
      </c>
      <c r="AA2500" s="25" t="str">
        <f t="shared" ref="AA2500:AA2565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hidden="1" x14ac:dyDescent="0.25">
      <c r="A2501" s="25">
        <f t="shared" ref="A2501:A2564" si="300">A2500+1</f>
        <v>2500</v>
      </c>
      <c r="B2501" s="25" t="s">
        <v>3354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4" si="301">F2501*J2501</f>
        <v>15769.599999999999</v>
      </c>
      <c r="H2501" s="25">
        <v>325606</v>
      </c>
      <c r="I2501" s="25"/>
      <c r="J2501" s="25">
        <v>1</v>
      </c>
      <c r="K2501" s="25">
        <v>1</v>
      </c>
      <c r="L2501" s="25">
        <f t="shared" si="296"/>
        <v>0</v>
      </c>
      <c r="M2501" s="25" t="s">
        <v>3431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hidden="1" x14ac:dyDescent="0.25">
      <c r="A2502" s="25">
        <f t="shared" si="300"/>
        <v>2501</v>
      </c>
      <c r="B2502" s="25" t="s">
        <v>3354</v>
      </c>
      <c r="C2502" s="45">
        <v>45898</v>
      </c>
      <c r="D2502" s="45">
        <v>45904</v>
      </c>
      <c r="E2502" s="8">
        <v>185.5</v>
      </c>
      <c r="F2502" s="8">
        <f t="shared" ref="F2502:F2551" si="302">IF(AB2502="DOLLAR",E2502*88,E2502)</f>
        <v>16324</v>
      </c>
      <c r="G2502" s="54">
        <f t="shared" si="301"/>
        <v>16324</v>
      </c>
      <c r="H2502" s="25">
        <v>325616</v>
      </c>
      <c r="I2502" s="25"/>
      <c r="J2502" s="25">
        <v>1</v>
      </c>
      <c r="K2502" s="25">
        <v>1</v>
      </c>
      <c r="L2502" s="25">
        <f t="shared" si="296"/>
        <v>0</v>
      </c>
      <c r="M2502" s="25" t="s">
        <v>3373</v>
      </c>
      <c r="N2502" s="45">
        <v>45906</v>
      </c>
      <c r="O2502" s="54">
        <v>29984.75</v>
      </c>
      <c r="P2502" s="25" t="s">
        <v>3356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hidden="1" x14ac:dyDescent="0.25">
      <c r="A2503" s="25">
        <f t="shared" si="300"/>
        <v>2502</v>
      </c>
      <c r="B2503" s="25" t="s">
        <v>3354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/>
      <c r="J2503" s="25">
        <v>1</v>
      </c>
      <c r="K2503" s="25">
        <v>1</v>
      </c>
      <c r="L2503" s="25">
        <f t="shared" si="296"/>
        <v>0</v>
      </c>
      <c r="M2503" s="25" t="s">
        <v>3653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hidden="1" x14ac:dyDescent="0.25">
      <c r="A2504" s="25">
        <f t="shared" si="300"/>
        <v>2503</v>
      </c>
      <c r="B2504" s="25" t="s">
        <v>3354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/>
      <c r="J2504" s="25">
        <v>1</v>
      </c>
      <c r="K2504" s="25">
        <v>1</v>
      </c>
      <c r="L2504" s="25">
        <f t="shared" si="296"/>
        <v>0</v>
      </c>
      <c r="M2504" s="25" t="s">
        <v>3370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hidden="1" x14ac:dyDescent="0.25">
      <c r="A2505" s="25">
        <f t="shared" si="300"/>
        <v>2504</v>
      </c>
      <c r="B2505" s="25" t="s">
        <v>3354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/>
      <c r="J2505" s="25">
        <v>1</v>
      </c>
      <c r="K2505" s="25"/>
      <c r="L2505" s="25">
        <f t="shared" si="296"/>
        <v>1</v>
      </c>
      <c r="M2505" s="25"/>
      <c r="N2505" s="45"/>
      <c r="O2505" s="54"/>
      <c r="P2505" s="25" t="s">
        <v>3711</v>
      </c>
      <c r="Q2505" s="25"/>
      <c r="R2505" s="25"/>
      <c r="S2505" s="3">
        <v>4</v>
      </c>
      <c r="T2505" s="55" t="s">
        <v>3492</v>
      </c>
      <c r="U2505" s="25" t="s">
        <v>19</v>
      </c>
      <c r="V2505" s="25" t="str">
        <f>VLOOKUP(P2505,'Customer List'!B:C,2,)</f>
        <v>Unknown</v>
      </c>
      <c r="W2505" s="56" t="s">
        <v>3712</v>
      </c>
      <c r="X2505" s="45"/>
      <c r="Y2505" s="25" t="str">
        <f t="shared" si="297"/>
        <v/>
      </c>
      <c r="Z2505" s="25" t="str">
        <f t="shared" si="298"/>
        <v/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Unknown</v>
      </c>
    </row>
    <row r="2506" spans="1:29" hidden="1" x14ac:dyDescent="0.25">
      <c r="A2506" s="25">
        <f t="shared" si="300"/>
        <v>2505</v>
      </c>
      <c r="B2506" s="25" t="s">
        <v>3354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/>
      <c r="J2506" s="25">
        <v>1</v>
      </c>
      <c r="K2506" s="25">
        <v>1</v>
      </c>
      <c r="L2506" s="25">
        <f t="shared" si="296"/>
        <v>0</v>
      </c>
      <c r="M2506" s="25" t="s">
        <v>3380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hidden="1" x14ac:dyDescent="0.25">
      <c r="A2507" s="25">
        <f t="shared" si="300"/>
        <v>2506</v>
      </c>
      <c r="B2507" s="25" t="s">
        <v>3354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/>
      <c r="J2507" s="25">
        <v>1</v>
      </c>
      <c r="K2507" s="25">
        <v>1</v>
      </c>
      <c r="L2507" s="25">
        <f t="shared" si="296"/>
        <v>0</v>
      </c>
      <c r="M2507" s="25" t="s">
        <v>3380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hidden="1" x14ac:dyDescent="0.25">
      <c r="A2508" s="25">
        <f t="shared" si="300"/>
        <v>2507</v>
      </c>
      <c r="B2508" s="25" t="s">
        <v>3354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/>
      <c r="J2508" s="25">
        <v>1</v>
      </c>
      <c r="K2508" s="25">
        <v>1</v>
      </c>
      <c r="L2508" s="25">
        <f t="shared" si="296"/>
        <v>0</v>
      </c>
      <c r="M2508" s="25" t="s">
        <v>3370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hidden="1" x14ac:dyDescent="0.25">
      <c r="A2509" s="25">
        <f t="shared" si="300"/>
        <v>2508</v>
      </c>
      <c r="B2509" s="25" t="s">
        <v>3354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/>
      <c r="J2509" s="25">
        <v>1</v>
      </c>
      <c r="K2509" s="25">
        <v>1</v>
      </c>
      <c r="L2509" s="25">
        <f t="shared" si="296"/>
        <v>0</v>
      </c>
      <c r="M2509" s="25" t="s">
        <v>3380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hidden="1" x14ac:dyDescent="0.25">
      <c r="A2510" s="25">
        <f t="shared" si="300"/>
        <v>2509</v>
      </c>
      <c r="B2510" s="25" t="s">
        <v>3354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/>
      <c r="J2510" s="25">
        <v>1</v>
      </c>
      <c r="K2510" s="25">
        <v>1</v>
      </c>
      <c r="L2510" s="25">
        <f t="shared" si="296"/>
        <v>0</v>
      </c>
      <c r="M2510" s="25" t="s">
        <v>3419</v>
      </c>
      <c r="N2510" s="45">
        <v>45908</v>
      </c>
      <c r="O2510" s="54">
        <v>38843</v>
      </c>
      <c r="P2510" s="25" t="s">
        <v>225</v>
      </c>
      <c r="Q2510" s="25" t="s">
        <v>3406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hidden="1" x14ac:dyDescent="0.25">
      <c r="A2511" s="25">
        <f t="shared" si="300"/>
        <v>2510</v>
      </c>
      <c r="B2511" s="25" t="s">
        <v>3354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/>
      <c r="J2511" s="25">
        <v>1</v>
      </c>
      <c r="K2511" s="25">
        <v>1</v>
      </c>
      <c r="L2511" s="25">
        <f t="shared" si="296"/>
        <v>0</v>
      </c>
      <c r="M2511" s="25" t="s">
        <v>3411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hidden="1" x14ac:dyDescent="0.25">
      <c r="A2512" s="25">
        <f t="shared" si="300"/>
        <v>2511</v>
      </c>
      <c r="B2512" s="25" t="s">
        <v>3354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/>
      <c r="J2512" s="25">
        <v>1</v>
      </c>
      <c r="K2512" s="25">
        <v>1</v>
      </c>
      <c r="L2512" s="25">
        <f t="shared" si="296"/>
        <v>0</v>
      </c>
      <c r="M2512" s="25" t="s">
        <v>3380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hidden="1" x14ac:dyDescent="0.25">
      <c r="A2513" s="25">
        <f t="shared" si="300"/>
        <v>2512</v>
      </c>
      <c r="B2513" s="25" t="s">
        <v>3354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/>
      <c r="J2513" s="25">
        <v>1</v>
      </c>
      <c r="K2513" s="25">
        <v>1</v>
      </c>
      <c r="L2513" s="25">
        <f t="shared" si="296"/>
        <v>0</v>
      </c>
      <c r="M2513" s="25" t="s">
        <v>3415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hidden="1" x14ac:dyDescent="0.25">
      <c r="A2514" s="25">
        <f t="shared" si="300"/>
        <v>2513</v>
      </c>
      <c r="B2514" s="25" t="s">
        <v>3354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/>
      <c r="J2514" s="25">
        <v>4</v>
      </c>
      <c r="K2514" s="25">
        <v>4</v>
      </c>
      <c r="L2514" s="25">
        <f t="shared" si="296"/>
        <v>0</v>
      </c>
      <c r="M2514" s="25" t="s">
        <v>3383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hidden="1" x14ac:dyDescent="0.25">
      <c r="A2515" s="25">
        <f t="shared" si="300"/>
        <v>2514</v>
      </c>
      <c r="B2515" s="25" t="s">
        <v>3354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/>
      <c r="J2515" s="25">
        <v>1</v>
      </c>
      <c r="K2515" s="25">
        <v>1</v>
      </c>
      <c r="L2515" s="25">
        <f t="shared" si="296"/>
        <v>0</v>
      </c>
      <c r="M2515" s="25" t="s">
        <v>3370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hidden="1" x14ac:dyDescent="0.25">
      <c r="A2516" s="25">
        <f t="shared" si="300"/>
        <v>2515</v>
      </c>
      <c r="B2516" s="25" t="s">
        <v>3354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/>
      <c r="J2516" s="25">
        <v>1</v>
      </c>
      <c r="K2516" s="25">
        <v>1</v>
      </c>
      <c r="L2516" s="25">
        <f t="shared" si="296"/>
        <v>0</v>
      </c>
      <c r="M2516" s="25" t="s">
        <v>3431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hidden="1" x14ac:dyDescent="0.25">
      <c r="A2517" s="25">
        <f t="shared" si="300"/>
        <v>2516</v>
      </c>
      <c r="B2517" s="25" t="s">
        <v>3354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/>
      <c r="J2517" s="25">
        <v>1</v>
      </c>
      <c r="K2517" s="25">
        <v>1</v>
      </c>
      <c r="L2517" s="25">
        <f t="shared" si="296"/>
        <v>0</v>
      </c>
      <c r="M2517" s="25" t="s">
        <v>3390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hidden="1" x14ac:dyDescent="0.25">
      <c r="A2518" s="25">
        <f t="shared" si="300"/>
        <v>2517</v>
      </c>
      <c r="B2518" s="25" t="s">
        <v>3354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/>
      <c r="J2518" s="25">
        <v>1</v>
      </c>
      <c r="K2518" s="25">
        <v>1</v>
      </c>
      <c r="L2518" s="25">
        <f t="shared" si="296"/>
        <v>0</v>
      </c>
      <c r="M2518" s="25" t="s">
        <v>3371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hidden="1" x14ac:dyDescent="0.25">
      <c r="A2519" s="25">
        <f t="shared" si="300"/>
        <v>2518</v>
      </c>
      <c r="B2519" s="25" t="s">
        <v>3354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/>
      <c r="J2519" s="25">
        <v>1</v>
      </c>
      <c r="K2519" s="25">
        <v>1</v>
      </c>
      <c r="L2519" s="25">
        <f t="shared" si="296"/>
        <v>0</v>
      </c>
      <c r="M2519" s="25" t="s">
        <v>3437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3372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hidden="1" x14ac:dyDescent="0.25">
      <c r="A2520" s="25">
        <f t="shared" si="300"/>
        <v>2519</v>
      </c>
      <c r="B2520" s="25" t="s">
        <v>3354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/>
      <c r="J2520" s="25">
        <v>1</v>
      </c>
      <c r="K2520" s="25">
        <v>1</v>
      </c>
      <c r="L2520" s="25">
        <f t="shared" si="296"/>
        <v>0</v>
      </c>
      <c r="M2520" s="25" t="s">
        <v>3418</v>
      </c>
      <c r="N2520" s="45">
        <v>45908</v>
      </c>
      <c r="O2520" s="54">
        <v>15949.5</v>
      </c>
      <c r="P2520" s="25" t="s">
        <v>3355</v>
      </c>
      <c r="Q2520" s="25" t="s">
        <v>3408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hidden="1" x14ac:dyDescent="0.25">
      <c r="A2521" s="25">
        <f t="shared" si="300"/>
        <v>2520</v>
      </c>
      <c r="B2521" s="25" t="s">
        <v>3354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/>
      <c r="J2521" s="25">
        <v>1</v>
      </c>
      <c r="K2521" s="25">
        <v>1</v>
      </c>
      <c r="L2521" s="25">
        <f t="shared" si="296"/>
        <v>0</v>
      </c>
      <c r="M2521" s="25" t="s">
        <v>3379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hidden="1" x14ac:dyDescent="0.25">
      <c r="A2522" s="25">
        <f t="shared" si="300"/>
        <v>2521</v>
      </c>
      <c r="B2522" s="25" t="s">
        <v>3354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/>
      <c r="J2522" s="25">
        <v>3</v>
      </c>
      <c r="K2522" s="25">
        <v>3</v>
      </c>
      <c r="L2522" s="25">
        <f t="shared" si="296"/>
        <v>0</v>
      </c>
      <c r="M2522" s="25" t="s">
        <v>3425</v>
      </c>
      <c r="N2522" s="45">
        <v>45908</v>
      </c>
      <c r="O2522" s="54">
        <f>7609.5+7609.5</f>
        <v>15219</v>
      </c>
      <c r="P2522" s="25" t="s">
        <v>3348</v>
      </c>
      <c r="Q2522" s="25" t="s">
        <v>2078</v>
      </c>
      <c r="R2522" s="25" t="s">
        <v>638</v>
      </c>
      <c r="S2522" s="3">
        <v>-20</v>
      </c>
      <c r="T2522" s="55" t="s">
        <v>3427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hidden="1" x14ac:dyDescent="0.25">
      <c r="A2523" s="25">
        <f t="shared" si="300"/>
        <v>2522</v>
      </c>
      <c r="B2523" s="25" t="s">
        <v>3354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/>
      <c r="J2523" s="25">
        <v>1</v>
      </c>
      <c r="K2523" s="25">
        <v>1</v>
      </c>
      <c r="L2523" s="25">
        <f t="shared" si="296"/>
        <v>0</v>
      </c>
      <c r="M2523" s="25" t="s">
        <v>3382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hidden="1" x14ac:dyDescent="0.25">
      <c r="A2524" s="25">
        <f t="shared" si="300"/>
        <v>2523</v>
      </c>
      <c r="B2524" s="25" t="s">
        <v>3354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/>
      <c r="J2524" s="25">
        <v>1</v>
      </c>
      <c r="K2524" s="25">
        <v>1</v>
      </c>
      <c r="L2524" s="25">
        <f t="shared" si="296"/>
        <v>0</v>
      </c>
      <c r="M2524" s="25" t="s">
        <v>3435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3360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hidden="1" x14ac:dyDescent="0.25">
      <c r="A2525" s="25">
        <f t="shared" si="300"/>
        <v>2524</v>
      </c>
      <c r="B2525" s="25" t="s">
        <v>3354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3430</v>
      </c>
      <c r="N2525" s="45">
        <v>45908</v>
      </c>
      <c r="O2525" s="54">
        <v>0</v>
      </c>
      <c r="P2525" s="25" t="s">
        <v>3348</v>
      </c>
      <c r="Q2525" s="25" t="s">
        <v>2078</v>
      </c>
      <c r="R2525" s="25" t="s">
        <v>638</v>
      </c>
      <c r="S2525" s="3">
        <v>4</v>
      </c>
      <c r="T2525" s="55" t="s">
        <v>3426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hidden="1" x14ac:dyDescent="0.25">
      <c r="A2526" s="25">
        <f t="shared" si="300"/>
        <v>2525</v>
      </c>
      <c r="B2526" s="25" t="s">
        <v>3354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3731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 t="s">
        <v>606</v>
      </c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hidden="1" x14ac:dyDescent="0.25">
      <c r="A2527" s="25">
        <f t="shared" si="300"/>
        <v>2526</v>
      </c>
      <c r="B2527" s="25" t="s">
        <v>3354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/>
      <c r="J2527" s="25">
        <v>1</v>
      </c>
      <c r="K2527" s="25">
        <v>1</v>
      </c>
      <c r="L2527" s="25">
        <f t="shared" si="296"/>
        <v>0</v>
      </c>
      <c r="M2527" s="25" t="s">
        <v>3430</v>
      </c>
      <c r="N2527" s="45">
        <v>45908</v>
      </c>
      <c r="O2527" s="54">
        <v>0</v>
      </c>
      <c r="P2527" s="25" t="s">
        <v>3348</v>
      </c>
      <c r="Q2527" s="25" t="s">
        <v>2078</v>
      </c>
      <c r="R2527" s="25" t="s">
        <v>638</v>
      </c>
      <c r="S2527" s="3">
        <v>4</v>
      </c>
      <c r="T2527" s="55" t="s">
        <v>3426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hidden="1" x14ac:dyDescent="0.25">
      <c r="A2528" s="25">
        <f t="shared" si="300"/>
        <v>2527</v>
      </c>
      <c r="B2528" s="25" t="s">
        <v>3354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/>
      <c r="J2528" s="25">
        <v>1</v>
      </c>
      <c r="K2528" s="25">
        <v>1</v>
      </c>
      <c r="L2528" s="25">
        <f t="shared" si="296"/>
        <v>0</v>
      </c>
      <c r="M2528" s="25" t="s">
        <v>3429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hidden="1" x14ac:dyDescent="0.25">
      <c r="A2529" s="25">
        <f t="shared" si="300"/>
        <v>2528</v>
      </c>
      <c r="B2529" s="25" t="s">
        <v>3354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/>
      <c r="J2529" s="25">
        <v>1</v>
      </c>
      <c r="K2529" s="25">
        <v>1</v>
      </c>
      <c r="L2529" s="25">
        <f t="shared" si="296"/>
        <v>0</v>
      </c>
      <c r="M2529" s="25" t="s">
        <v>3430</v>
      </c>
      <c r="N2529" s="45">
        <v>45908</v>
      </c>
      <c r="O2529" s="54">
        <v>0</v>
      </c>
      <c r="P2529" s="25" t="s">
        <v>3348</v>
      </c>
      <c r="Q2529" s="25" t="s">
        <v>2078</v>
      </c>
      <c r="R2529" s="25" t="s">
        <v>638</v>
      </c>
      <c r="S2529" s="3">
        <v>4</v>
      </c>
      <c r="T2529" s="55" t="s">
        <v>3426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hidden="1" x14ac:dyDescent="0.25">
      <c r="A2530" s="25">
        <f t="shared" si="300"/>
        <v>2529</v>
      </c>
      <c r="B2530" s="25" t="s">
        <v>3354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/>
      <c r="J2530" s="25">
        <v>1</v>
      </c>
      <c r="K2530" s="25">
        <v>1</v>
      </c>
      <c r="L2530" s="25">
        <f t="shared" si="296"/>
        <v>0</v>
      </c>
      <c r="M2530" s="25" t="s">
        <v>3428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hidden="1" x14ac:dyDescent="0.25">
      <c r="A2531" s="25">
        <f t="shared" si="300"/>
        <v>2530</v>
      </c>
      <c r="B2531" s="25" t="s">
        <v>3354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/>
      <c r="J2531" s="25">
        <v>1</v>
      </c>
      <c r="K2531" s="25">
        <v>1</v>
      </c>
      <c r="L2531" s="25">
        <f t="shared" si="296"/>
        <v>0</v>
      </c>
      <c r="M2531" s="25" t="s">
        <v>3425</v>
      </c>
      <c r="N2531" s="45">
        <v>45908</v>
      </c>
      <c r="O2531" s="54">
        <v>21546</v>
      </c>
      <c r="P2531" s="25" t="s">
        <v>3348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hidden="1" x14ac:dyDescent="0.25">
      <c r="A2532" s="25">
        <f t="shared" si="300"/>
        <v>2531</v>
      </c>
      <c r="B2532" s="25" t="s">
        <v>3354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/>
      <c r="J2532" s="25">
        <v>1</v>
      </c>
      <c r="K2532" s="25">
        <v>1</v>
      </c>
      <c r="L2532" s="25">
        <f t="shared" si="296"/>
        <v>0</v>
      </c>
      <c r="M2532" s="25" t="s">
        <v>3437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3372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hidden="1" x14ac:dyDescent="0.25">
      <c r="A2533" s="25">
        <f t="shared" si="300"/>
        <v>2532</v>
      </c>
      <c r="B2533" s="25" t="s">
        <v>3354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/>
      <c r="J2533" s="25">
        <v>1</v>
      </c>
      <c r="K2533" s="25">
        <v>1</v>
      </c>
      <c r="L2533" s="25">
        <f t="shared" si="296"/>
        <v>0</v>
      </c>
      <c r="M2533" s="25" t="s">
        <v>3382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hidden="1" x14ac:dyDescent="0.25">
      <c r="A2534" s="25">
        <f t="shared" si="300"/>
        <v>2533</v>
      </c>
      <c r="B2534" s="25" t="s">
        <v>3354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/>
      <c r="J2534" s="25">
        <v>1</v>
      </c>
      <c r="K2534" s="25">
        <v>1</v>
      </c>
      <c r="L2534" s="25">
        <f t="shared" si="296"/>
        <v>0</v>
      </c>
      <c r="M2534" s="25" t="s">
        <v>3383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hidden="1" x14ac:dyDescent="0.25">
      <c r="A2535" s="25">
        <f t="shared" si="300"/>
        <v>2534</v>
      </c>
      <c r="B2535" s="25" t="s">
        <v>3354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/>
      <c r="J2535" s="25">
        <v>1</v>
      </c>
      <c r="K2535" s="25">
        <v>1</v>
      </c>
      <c r="L2535" s="25">
        <f t="shared" si="296"/>
        <v>0</v>
      </c>
      <c r="M2535" s="25" t="s">
        <v>3375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hidden="1" x14ac:dyDescent="0.25">
      <c r="A2536" s="25">
        <f t="shared" si="300"/>
        <v>2535</v>
      </c>
      <c r="B2536" s="25" t="s">
        <v>3354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/>
      <c r="J2536" s="25">
        <v>1</v>
      </c>
      <c r="K2536" s="25">
        <v>1</v>
      </c>
      <c r="L2536" s="25">
        <f t="shared" si="296"/>
        <v>0</v>
      </c>
      <c r="M2536" s="25" t="s">
        <v>3425</v>
      </c>
      <c r="N2536" s="45">
        <v>45908</v>
      </c>
      <c r="O2536" s="54">
        <v>13594.5</v>
      </c>
      <c r="P2536" s="25" t="s">
        <v>3348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hidden="1" x14ac:dyDescent="0.25">
      <c r="A2537" s="25">
        <f t="shared" si="300"/>
        <v>2536</v>
      </c>
      <c r="B2537" s="25" t="s">
        <v>3354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/>
      <c r="J2537" s="25">
        <v>1</v>
      </c>
      <c r="K2537" s="25">
        <v>1</v>
      </c>
      <c r="L2537" s="25">
        <f t="shared" si="296"/>
        <v>0</v>
      </c>
      <c r="M2537" s="25" t="s">
        <v>3389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hidden="1" x14ac:dyDescent="0.25">
      <c r="A2538" s="25">
        <f t="shared" si="300"/>
        <v>2537</v>
      </c>
      <c r="B2538" s="25" t="s">
        <v>3354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/>
      <c r="J2538" s="25">
        <v>1</v>
      </c>
      <c r="K2538" s="25">
        <v>1</v>
      </c>
      <c r="L2538" s="25">
        <f t="shared" si="296"/>
        <v>0</v>
      </c>
      <c r="M2538" s="25" t="s">
        <v>3371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hidden="1" x14ac:dyDescent="0.25">
      <c r="A2539" s="25">
        <f t="shared" si="300"/>
        <v>2538</v>
      </c>
      <c r="B2539" s="25" t="s">
        <v>1956</v>
      </c>
      <c r="C2539" s="45" t="s">
        <v>3358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6177.6</v>
      </c>
      <c r="H2539" s="25">
        <v>420701</v>
      </c>
      <c r="I2539" s="25" t="s">
        <v>1256</v>
      </c>
      <c r="J2539" s="25">
        <v>2</v>
      </c>
      <c r="K2539" s="25"/>
      <c r="L2539" s="25">
        <f t="shared" si="296"/>
        <v>2</v>
      </c>
      <c r="M2539" s="25"/>
      <c r="N2539" s="45"/>
      <c r="O2539" s="54"/>
      <c r="P2539" s="25" t="s">
        <v>1149</v>
      </c>
      <c r="Q2539" s="25"/>
      <c r="R2539" s="25"/>
      <c r="S2539" s="3">
        <v>4</v>
      </c>
      <c r="T2539" s="55" t="s">
        <v>3359</v>
      </c>
      <c r="U2539" s="25" t="s">
        <v>19</v>
      </c>
      <c r="V2539" s="25" t="str">
        <f>VLOOKUP(P2539,'Customer List'!B:C,2,)</f>
        <v>STOCK</v>
      </c>
      <c r="W2539" s="56" t="s">
        <v>1149</v>
      </c>
      <c r="X2539" s="45"/>
      <c r="Y2539" s="25" t="str">
        <f t="shared" si="297"/>
        <v/>
      </c>
      <c r="Z2539" s="25" t="str">
        <f t="shared" si="298"/>
        <v/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STOCK</v>
      </c>
    </row>
    <row r="2540" spans="1:29" hidden="1" x14ac:dyDescent="0.25">
      <c r="A2540" s="25">
        <f t="shared" si="300"/>
        <v>2539</v>
      </c>
      <c r="B2540" s="25" t="s">
        <v>1956</v>
      </c>
      <c r="C2540" s="45" t="s">
        <v>3358</v>
      </c>
      <c r="D2540" s="45">
        <v>45808</v>
      </c>
      <c r="E2540" s="8">
        <v>22.4</v>
      </c>
      <c r="F2540" s="8">
        <f t="shared" si="302"/>
        <v>1971.1999999999998</v>
      </c>
      <c r="G2540" s="54">
        <f t="shared" si="301"/>
        <v>3942.3999999999996</v>
      </c>
      <c r="H2540" s="25" t="s">
        <v>363</v>
      </c>
      <c r="I2540" s="25" t="s">
        <v>364</v>
      </c>
      <c r="J2540" s="25">
        <v>2</v>
      </c>
      <c r="K2540" s="25">
        <v>2</v>
      </c>
      <c r="L2540" s="25">
        <f t="shared" si="296"/>
        <v>0</v>
      </c>
      <c r="M2540" s="25" t="s">
        <v>3610</v>
      </c>
      <c r="N2540" s="45">
        <v>45917</v>
      </c>
      <c r="O2540" s="54">
        <v>0</v>
      </c>
      <c r="P2540" s="25" t="s">
        <v>255</v>
      </c>
      <c r="Q2540" s="25" t="s">
        <v>2078</v>
      </c>
      <c r="R2540" s="25" t="s">
        <v>849</v>
      </c>
      <c r="S2540" s="3">
        <v>4</v>
      </c>
      <c r="T2540" s="55" t="s">
        <v>3609</v>
      </c>
      <c r="U2540" s="25" t="s">
        <v>321</v>
      </c>
      <c r="V2540" s="25" t="str">
        <f>VLOOKUP(P2540,'Customer List'!B:C,2,)</f>
        <v>Delhi</v>
      </c>
      <c r="W2540" s="56"/>
      <c r="X2540" s="45"/>
      <c r="Y2540" s="25" t="str">
        <f t="shared" si="297"/>
        <v/>
      </c>
      <c r="Z2540" s="25" t="str">
        <f t="shared" si="298"/>
        <v>Wednesday</v>
      </c>
      <c r="AA2540" s="25" t="str">
        <f t="shared" si="299"/>
        <v/>
      </c>
      <c r="AB2540" s="25" t="str">
        <f>VLOOKUP(U2540,'Currency Sheet'!A:C,3,)</f>
        <v>DOLLAR</v>
      </c>
      <c r="AC2540" s="67" t="str">
        <f>VLOOKUP(P2540,'Customer List'!B:D,3,)</f>
        <v>Local</v>
      </c>
    </row>
    <row r="2541" spans="1:29" hidden="1" x14ac:dyDescent="0.25">
      <c r="A2541" s="25">
        <f t="shared" si="300"/>
        <v>2540</v>
      </c>
      <c r="B2541" s="25" t="s">
        <v>1956</v>
      </c>
      <c r="C2541" s="45" t="s">
        <v>3358</v>
      </c>
      <c r="D2541" s="45">
        <v>45808</v>
      </c>
      <c r="E2541" s="8">
        <v>81</v>
      </c>
      <c r="F2541" s="8">
        <f t="shared" si="302"/>
        <v>7128</v>
      </c>
      <c r="G2541" s="54">
        <f t="shared" si="301"/>
        <v>14256</v>
      </c>
      <c r="H2541" s="25" t="s">
        <v>350</v>
      </c>
      <c r="I2541" s="25" t="s">
        <v>351</v>
      </c>
      <c r="J2541" s="25">
        <v>2</v>
      </c>
      <c r="K2541" s="25">
        <v>2</v>
      </c>
      <c r="L2541" s="25">
        <f t="shared" si="296"/>
        <v>0</v>
      </c>
      <c r="M2541" s="25" t="s">
        <v>3684</v>
      </c>
      <c r="N2541" s="45">
        <v>45919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610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Friday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hidden="1" x14ac:dyDescent="0.25">
      <c r="A2542" s="25">
        <f t="shared" si="300"/>
        <v>2541</v>
      </c>
      <c r="B2542" s="25" t="s">
        <v>1956</v>
      </c>
      <c r="C2542" s="45">
        <v>45884</v>
      </c>
      <c r="D2542" s="45">
        <v>45890</v>
      </c>
      <c r="E2542" s="8">
        <v>164.5</v>
      </c>
      <c r="F2542" s="8">
        <f t="shared" si="302"/>
        <v>14476</v>
      </c>
      <c r="G2542" s="54">
        <f t="shared" si="301"/>
        <v>28952</v>
      </c>
      <c r="H2542" s="25">
        <v>424602</v>
      </c>
      <c r="I2542" s="25" t="s">
        <v>1245</v>
      </c>
      <c r="J2542" s="25">
        <v>2</v>
      </c>
      <c r="K2542" s="25"/>
      <c r="L2542" s="25">
        <f t="shared" si="296"/>
        <v>2</v>
      </c>
      <c r="M2542" s="25"/>
      <c r="N2542" s="45"/>
      <c r="O2542" s="54"/>
      <c r="P2542" s="25" t="s">
        <v>1149</v>
      </c>
      <c r="Q2542" s="25"/>
      <c r="R2542" s="25"/>
      <c r="S2542" s="3">
        <v>4</v>
      </c>
      <c r="T2542" s="55" t="s">
        <v>3359</v>
      </c>
      <c r="U2542" s="25" t="s">
        <v>19</v>
      </c>
      <c r="V2542" s="25" t="str">
        <f>VLOOKUP(P2542,'Customer List'!B:C,2,)</f>
        <v>STOCK</v>
      </c>
      <c r="W2542" s="56" t="s">
        <v>1149</v>
      </c>
      <c r="X2542" s="45"/>
      <c r="Y2542" s="25" t="str">
        <f t="shared" si="297"/>
        <v/>
      </c>
      <c r="Z2542" s="25" t="str">
        <f t="shared" si="298"/>
        <v/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STOCK</v>
      </c>
    </row>
    <row r="2543" spans="1:29" hidden="1" x14ac:dyDescent="0.25">
      <c r="A2543" s="25">
        <f t="shared" si="300"/>
        <v>2542</v>
      </c>
      <c r="B2543" s="25" t="s">
        <v>3706</v>
      </c>
      <c r="C2543" s="45">
        <v>45903</v>
      </c>
      <c r="D2543" s="45">
        <v>45903</v>
      </c>
      <c r="E2543" s="8">
        <v>1854.75</v>
      </c>
      <c r="F2543" s="8">
        <f t="shared" si="302"/>
        <v>1854.75</v>
      </c>
      <c r="G2543" s="54">
        <f t="shared" si="301"/>
        <v>1854.75</v>
      </c>
      <c r="H2543" s="25" t="s">
        <v>3707</v>
      </c>
      <c r="I2543" s="25"/>
      <c r="J2543" s="25">
        <v>1</v>
      </c>
      <c r="K2543" s="25">
        <v>1</v>
      </c>
      <c r="L2543" s="25">
        <f t="shared" si="296"/>
        <v>0</v>
      </c>
      <c r="M2543" s="25" t="s">
        <v>3708</v>
      </c>
      <c r="N2543" s="45">
        <v>45920</v>
      </c>
      <c r="O2543" s="54">
        <v>2349.35</v>
      </c>
      <c r="P2543" s="25" t="s">
        <v>3710</v>
      </c>
      <c r="Q2543" s="25" t="s">
        <v>2078</v>
      </c>
      <c r="R2543" s="25" t="s">
        <v>849</v>
      </c>
      <c r="S2543" s="3">
        <v>4</v>
      </c>
      <c r="T2543" s="55"/>
      <c r="U2543" s="25" t="s">
        <v>3709</v>
      </c>
      <c r="V2543" s="25" t="str">
        <f>VLOOKUP(P2543,'Customer List'!B:C,2,)</f>
        <v>DELHI</v>
      </c>
      <c r="W2543" s="56"/>
      <c r="X2543" s="45"/>
      <c r="Y2543" s="25" t="str">
        <f t="shared" ref="Y2543" si="303">IF(X2543="", "", X2543-N2543)</f>
        <v/>
      </c>
      <c r="Z2543" s="25" t="str">
        <f t="shared" ref="Z2543" si="304">IF(N2543="", "", TEXT(N2543, "dddd"))</f>
        <v>Saturday</v>
      </c>
      <c r="AA2543" s="25" t="str">
        <f t="shared" ref="AA2543" si="305">IF(X2543="", "", TEXT(X2543, "dddd"))</f>
        <v/>
      </c>
      <c r="AB2543" s="25" t="str">
        <f>VLOOKUP(U2543,'Currency Sheet'!A:C,3,)</f>
        <v>INR</v>
      </c>
      <c r="AC2543" s="67" t="str">
        <f>VLOOKUP(P2543,'Customer List'!B:D,3,)</f>
        <v>Local</v>
      </c>
    </row>
    <row r="2544" spans="1:29" hidden="1" x14ac:dyDescent="0.25">
      <c r="A2544" s="25">
        <f t="shared" si="300"/>
        <v>2543</v>
      </c>
      <c r="B2544" s="25"/>
      <c r="C2544" s="45"/>
      <c r="D2544" s="45">
        <v>45905</v>
      </c>
      <c r="E2544" s="8">
        <v>519.79999999999995</v>
      </c>
      <c r="F2544" s="8">
        <f t="shared" si="302"/>
        <v>45742.399999999994</v>
      </c>
      <c r="G2544" s="54">
        <f t="shared" si="301"/>
        <v>45742.399999999994</v>
      </c>
      <c r="H2544" s="25" t="s">
        <v>591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3392</v>
      </c>
      <c r="N2544" s="45">
        <v>45906</v>
      </c>
      <c r="O2544" s="54">
        <v>64355.199999999997</v>
      </c>
      <c r="P2544" s="25" t="s">
        <v>461</v>
      </c>
      <c r="Q2544" s="25">
        <v>58155320355</v>
      </c>
      <c r="R2544" s="25" t="s">
        <v>41</v>
      </c>
      <c r="S2544" s="3">
        <v>-20</v>
      </c>
      <c r="T2544" s="55"/>
      <c r="U2544" s="25" t="s">
        <v>612</v>
      </c>
      <c r="V2544" s="25" t="str">
        <f>VLOOKUP(P2544,'Customer List'!B:C,2,)</f>
        <v>Hyderabad</v>
      </c>
      <c r="W2544" s="56"/>
      <c r="X2544" s="45">
        <v>45908</v>
      </c>
      <c r="Y2544" s="25">
        <f t="shared" si="297"/>
        <v>2</v>
      </c>
      <c r="Z2544" s="25" t="str">
        <f t="shared" si="298"/>
        <v>Saturday</v>
      </c>
      <c r="AA2544" s="25" t="str">
        <f t="shared" si="299"/>
        <v>Monday</v>
      </c>
      <c r="AB2544" s="25" t="str">
        <f>VLOOKUP(U2544,'Currency Sheet'!A:C,3,)</f>
        <v>DOLLAR</v>
      </c>
      <c r="AC2544" s="67" t="str">
        <f>VLOOKUP(P2544,'Customer List'!B:D,3,)</f>
        <v>OutStation</v>
      </c>
    </row>
    <row r="2545" spans="1:29" hidden="1" x14ac:dyDescent="0.25">
      <c r="A2545" s="25">
        <f t="shared" si="300"/>
        <v>2544</v>
      </c>
      <c r="B2545" s="25">
        <v>178223</v>
      </c>
      <c r="C2545" s="45">
        <v>45902</v>
      </c>
      <c r="D2545" s="45">
        <v>45905</v>
      </c>
      <c r="E2545" s="8">
        <v>2558.8000000000002</v>
      </c>
      <c r="F2545" s="8">
        <f t="shared" si="302"/>
        <v>225174.40000000002</v>
      </c>
      <c r="G2545" s="54">
        <f t="shared" si="301"/>
        <v>225174.40000000002</v>
      </c>
      <c r="H2545" s="25" t="s">
        <v>3361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3393</v>
      </c>
      <c r="N2545" s="45">
        <v>45906</v>
      </c>
      <c r="O2545" s="54">
        <v>320871.59999999998</v>
      </c>
      <c r="P2545" s="25" t="s">
        <v>461</v>
      </c>
      <c r="Q2545" s="25">
        <v>58155320355</v>
      </c>
      <c r="R2545" s="25" t="s">
        <v>41</v>
      </c>
      <c r="S2545" s="3">
        <v>4</v>
      </c>
      <c r="T2545" s="55"/>
      <c r="U2545" s="25" t="s">
        <v>424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hidden="1" x14ac:dyDescent="0.25">
      <c r="A2546" s="25">
        <f t="shared" si="300"/>
        <v>2545</v>
      </c>
      <c r="B2546" s="25">
        <v>178223</v>
      </c>
      <c r="C2546" s="45">
        <v>45902</v>
      </c>
      <c r="D2546" s="45">
        <v>45905</v>
      </c>
      <c r="E2546" s="8">
        <v>172</v>
      </c>
      <c r="F2546" s="8">
        <f t="shared" si="302"/>
        <v>15136</v>
      </c>
      <c r="G2546" s="54">
        <f t="shared" si="301"/>
        <v>15136</v>
      </c>
      <c r="H2546" s="25" t="s">
        <v>3362</v>
      </c>
      <c r="I2546" s="25"/>
      <c r="J2546" s="25">
        <v>1</v>
      </c>
      <c r="K2546" s="25">
        <v>1</v>
      </c>
      <c r="L2546" s="25">
        <f t="shared" si="296"/>
        <v>0</v>
      </c>
      <c r="M2546" s="25" t="s">
        <v>3394</v>
      </c>
      <c r="N2546" s="45">
        <v>45906</v>
      </c>
      <c r="O2546" s="54">
        <v>12642</v>
      </c>
      <c r="P2546" s="25" t="s">
        <v>2076</v>
      </c>
      <c r="Q2546" s="25">
        <v>58155324010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Kolkata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hidden="1" x14ac:dyDescent="0.25">
      <c r="A2547" s="25">
        <f t="shared" si="300"/>
        <v>2546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3363</v>
      </c>
      <c r="I2547" s="25"/>
      <c r="J2547" s="25">
        <v>1</v>
      </c>
      <c r="K2547" s="25">
        <v>1</v>
      </c>
      <c r="L2547" s="25">
        <f t="shared" si="296"/>
        <v>0</v>
      </c>
      <c r="M2547" s="25" t="s">
        <v>3413</v>
      </c>
      <c r="N2547" s="45">
        <v>45908</v>
      </c>
      <c r="O2547" s="54">
        <v>12642</v>
      </c>
      <c r="P2547" s="25" t="s">
        <v>618</v>
      </c>
      <c r="Q2547" s="25">
        <v>58155355554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Bhuvneshwar</v>
      </c>
      <c r="W2547" s="56"/>
      <c r="X2547" s="45">
        <v>45910</v>
      </c>
      <c r="Y2547" s="25">
        <f t="shared" si="297"/>
        <v>2</v>
      </c>
      <c r="Z2547" s="25" t="str">
        <f t="shared" si="298"/>
        <v>Monday</v>
      </c>
      <c r="AA2547" s="25" t="str">
        <f t="shared" si="299"/>
        <v>Wednesday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hidden="1" x14ac:dyDescent="0.25">
      <c r="A2548" s="25">
        <f t="shared" si="300"/>
        <v>2547</v>
      </c>
      <c r="B2548" s="25" t="s">
        <v>3364</v>
      </c>
      <c r="C2548" s="45">
        <v>45902</v>
      </c>
      <c r="D2548" s="45">
        <v>45905</v>
      </c>
      <c r="E2548" s="8">
        <v>514.5</v>
      </c>
      <c r="F2548" s="8">
        <f t="shared" si="302"/>
        <v>45276</v>
      </c>
      <c r="G2548" s="54">
        <f t="shared" si="301"/>
        <v>45276</v>
      </c>
      <c r="H2548" s="25" t="s">
        <v>3365</v>
      </c>
      <c r="I2548" s="25"/>
      <c r="J2548" s="25">
        <v>1</v>
      </c>
      <c r="K2548" s="25">
        <v>1</v>
      </c>
      <c r="L2548" s="25">
        <f t="shared" si="296"/>
        <v>0</v>
      </c>
      <c r="M2548" s="25" t="s">
        <v>3423</v>
      </c>
      <c r="N2548" s="45">
        <v>45908</v>
      </c>
      <c r="O2548" s="54">
        <v>72030</v>
      </c>
      <c r="P2548" s="25" t="s">
        <v>946</v>
      </c>
      <c r="Q2548" s="25">
        <v>58155356346</v>
      </c>
      <c r="R2548" s="25" t="s">
        <v>41</v>
      </c>
      <c r="S2548" s="3">
        <v>4</v>
      </c>
      <c r="T2548" s="55"/>
      <c r="U2548" s="25" t="s">
        <v>3367</v>
      </c>
      <c r="V2548" s="25" t="str">
        <f>VLOOKUP(P2548,'Customer List'!B:C,2,)</f>
        <v>Banglore</v>
      </c>
      <c r="W2548" s="56"/>
      <c r="X2548" s="45">
        <v>45909</v>
      </c>
      <c r="Y2548" s="25">
        <f t="shared" si="297"/>
        <v>1</v>
      </c>
      <c r="Z2548" s="25" t="str">
        <f t="shared" si="298"/>
        <v>Monday</v>
      </c>
      <c r="AA2548" s="25" t="str">
        <f t="shared" si="299"/>
        <v>Tuesday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hidden="1" x14ac:dyDescent="0.25">
      <c r="A2549" s="25">
        <f t="shared" si="300"/>
        <v>2548</v>
      </c>
      <c r="B2549" s="25" t="s">
        <v>3364</v>
      </c>
      <c r="C2549" s="45">
        <v>45902</v>
      </c>
      <c r="D2549" s="45">
        <v>45908</v>
      </c>
      <c r="E2549" s="8">
        <v>1883</v>
      </c>
      <c r="F2549" s="8">
        <f t="shared" si="302"/>
        <v>165704</v>
      </c>
      <c r="G2549" s="54">
        <f t="shared" si="301"/>
        <v>165704</v>
      </c>
      <c r="H2549" s="25" t="s">
        <v>3366</v>
      </c>
      <c r="I2549" s="25"/>
      <c r="J2549" s="25">
        <v>1</v>
      </c>
      <c r="K2549" s="25">
        <v>1</v>
      </c>
      <c r="L2549" s="25">
        <f t="shared" si="296"/>
        <v>0</v>
      </c>
      <c r="M2549" s="25" t="s">
        <v>3414</v>
      </c>
      <c r="N2549" s="45">
        <v>45908</v>
      </c>
      <c r="O2549" s="54">
        <v>282450</v>
      </c>
      <c r="P2549" s="25" t="s">
        <v>900</v>
      </c>
      <c r="Q2549" s="25">
        <v>58155355355</v>
      </c>
      <c r="R2549" s="25" t="s">
        <v>41</v>
      </c>
      <c r="S2549" s="3">
        <v>4</v>
      </c>
      <c r="T2549" s="55"/>
      <c r="U2549" s="25" t="s">
        <v>3367</v>
      </c>
      <c r="V2549" s="25" t="str">
        <f>VLOOKUP(P2549,'Customer List'!B:C,2,)</f>
        <v>Mumbai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hidden="1" x14ac:dyDescent="0.25">
      <c r="A2550" s="25">
        <f t="shared" si="300"/>
        <v>2549</v>
      </c>
      <c r="B2550" s="25" t="s">
        <v>3399</v>
      </c>
      <c r="C2550" s="45">
        <v>45903</v>
      </c>
      <c r="D2550" s="45">
        <v>45908</v>
      </c>
      <c r="E2550" s="8">
        <v>40.799999999999997</v>
      </c>
      <c r="F2550" s="8">
        <f t="shared" si="302"/>
        <v>3590.3999999999996</v>
      </c>
      <c r="G2550" s="54">
        <f t="shared" si="301"/>
        <v>3590.3999999999996</v>
      </c>
      <c r="H2550" s="25" t="s">
        <v>3400</v>
      </c>
      <c r="I2550" s="25"/>
      <c r="J2550" s="25">
        <v>1</v>
      </c>
      <c r="K2550" s="25">
        <v>1</v>
      </c>
      <c r="L2550" s="25">
        <f t="shared" si="296"/>
        <v>0</v>
      </c>
      <c r="M2550" s="25" t="s">
        <v>3410</v>
      </c>
      <c r="N2550" s="45">
        <v>45908</v>
      </c>
      <c r="O2550" s="54">
        <v>6165.9</v>
      </c>
      <c r="P2550" s="25" t="s">
        <v>3401</v>
      </c>
      <c r="Q2550" s="25">
        <v>58155354983</v>
      </c>
      <c r="R2550" s="25" t="s">
        <v>41</v>
      </c>
      <c r="S2550" s="3" t="s">
        <v>300</v>
      </c>
      <c r="T2550" s="55"/>
      <c r="U2550" s="25" t="s">
        <v>508</v>
      </c>
      <c r="V2550" s="25" t="str">
        <f>VLOOKUP(P2550,'Customer List'!B:C,2,)</f>
        <v>Chennai</v>
      </c>
      <c r="W2550" s="56"/>
      <c r="X2550" s="45">
        <v>45910</v>
      </c>
      <c r="Y2550" s="25">
        <f t="shared" si="297"/>
        <v>2</v>
      </c>
      <c r="Z2550" s="25" t="str">
        <f t="shared" si="298"/>
        <v>Monday</v>
      </c>
      <c r="AA2550" s="25" t="str">
        <f t="shared" si="299"/>
        <v>Wednesday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hidden="1" x14ac:dyDescent="0.25">
      <c r="A2551" s="25">
        <f t="shared" si="300"/>
        <v>2550</v>
      </c>
      <c r="B2551" s="25" t="s">
        <v>3399</v>
      </c>
      <c r="C2551" s="45">
        <v>45903</v>
      </c>
      <c r="D2551" s="45">
        <v>45908</v>
      </c>
      <c r="E2551" s="8">
        <v>44.8</v>
      </c>
      <c r="F2551" s="8">
        <f t="shared" si="302"/>
        <v>3942.3999999999996</v>
      </c>
      <c r="G2551" s="54">
        <f t="shared" si="301"/>
        <v>7884.7999999999993</v>
      </c>
      <c r="H2551" s="25" t="s">
        <v>681</v>
      </c>
      <c r="I2551" s="25"/>
      <c r="J2551" s="25">
        <v>2</v>
      </c>
      <c r="K2551" s="25">
        <v>2</v>
      </c>
      <c r="L2551" s="25">
        <f t="shared" si="296"/>
        <v>0</v>
      </c>
      <c r="M2551" s="25" t="s">
        <v>3412</v>
      </c>
      <c r="N2551" s="45">
        <v>45908</v>
      </c>
      <c r="O2551" s="54">
        <v>12555</v>
      </c>
      <c r="P2551" s="25" t="s">
        <v>2497</v>
      </c>
      <c r="Q2551" s="25">
        <v>58155354832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45909</v>
      </c>
      <c r="Y2551" s="25">
        <f t="shared" si="297"/>
        <v>1</v>
      </c>
      <c r="Z2551" s="25" t="str">
        <f t="shared" si="298"/>
        <v>Monday</v>
      </c>
      <c r="AA2551" s="25" t="str">
        <f t="shared" si="299"/>
        <v>Tuesday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hidden="1" x14ac:dyDescent="0.25">
      <c r="A2552" s="25">
        <f t="shared" si="300"/>
        <v>2551</v>
      </c>
      <c r="B2552" s="25" t="s">
        <v>3403</v>
      </c>
      <c r="C2552" s="45">
        <v>45902</v>
      </c>
      <c r="D2552" s="45">
        <v>45908</v>
      </c>
      <c r="E2552" s="8">
        <v>50</v>
      </c>
      <c r="F2552" s="8">
        <f t="shared" ref="F2552:F2617" si="306">IF(AB2552="DOLLAR",E2552*88,E2552)</f>
        <v>4400</v>
      </c>
      <c r="G2552" s="54">
        <f t="shared" si="301"/>
        <v>4400</v>
      </c>
      <c r="H2552" s="25" t="s">
        <v>3404</v>
      </c>
      <c r="I2552" s="25"/>
      <c r="J2552" s="25">
        <v>1</v>
      </c>
      <c r="K2552" s="25">
        <v>1</v>
      </c>
      <c r="L2552" s="25">
        <f t="shared" si="296"/>
        <v>0</v>
      </c>
      <c r="M2552" s="25" t="s">
        <v>3420</v>
      </c>
      <c r="N2552" s="45">
        <v>45908</v>
      </c>
      <c r="O2552" s="54">
        <v>7000</v>
      </c>
      <c r="P2552" s="25" t="s">
        <v>173</v>
      </c>
      <c r="Q2552" s="25">
        <v>58155355834</v>
      </c>
      <c r="R2552" s="25" t="s">
        <v>41</v>
      </c>
      <c r="S2552" s="3">
        <v>-20</v>
      </c>
      <c r="T2552" s="55"/>
      <c r="U2552" s="25" t="s">
        <v>576</v>
      </c>
      <c r="V2552" s="25" t="str">
        <f>VLOOKUP(P2552,'Customer List'!B:C,2,)</f>
        <v>Kolkata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hidden="1" x14ac:dyDescent="0.25">
      <c r="A2553" s="25">
        <f t="shared" si="300"/>
        <v>2552</v>
      </c>
      <c r="B2553" s="25" t="s">
        <v>3403</v>
      </c>
      <c r="C2553" s="45">
        <v>45902</v>
      </c>
      <c r="D2553" s="45">
        <v>45908</v>
      </c>
      <c r="E2553" s="8">
        <v>50</v>
      </c>
      <c r="F2553" s="8">
        <f t="shared" si="306"/>
        <v>4400</v>
      </c>
      <c r="G2553" s="54">
        <f t="shared" si="301"/>
        <v>4400</v>
      </c>
      <c r="H2553" s="25" t="s">
        <v>3405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3420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hidden="1" x14ac:dyDescent="0.25">
      <c r="A2554" s="25">
        <f t="shared" si="300"/>
        <v>2553</v>
      </c>
      <c r="B2554" s="25" t="s">
        <v>3438</v>
      </c>
      <c r="C2554" s="45">
        <v>45877</v>
      </c>
      <c r="D2554" s="45">
        <v>45877</v>
      </c>
      <c r="E2554" s="8">
        <v>1530</v>
      </c>
      <c r="F2554" s="8">
        <f t="shared" si="306"/>
        <v>134640</v>
      </c>
      <c r="G2554" s="54">
        <f t="shared" si="301"/>
        <v>134640</v>
      </c>
      <c r="H2554" s="25">
        <v>900007707</v>
      </c>
      <c r="I2554" s="25" t="s">
        <v>3118</v>
      </c>
      <c r="J2554" s="25">
        <v>1</v>
      </c>
      <c r="K2554" s="25">
        <v>1</v>
      </c>
      <c r="L2554" s="25">
        <f t="shared" si="296"/>
        <v>0</v>
      </c>
      <c r="M2554" s="25" t="s">
        <v>3679</v>
      </c>
      <c r="N2554" s="45">
        <v>45920</v>
      </c>
      <c r="O2554" s="54">
        <v>214200</v>
      </c>
      <c r="P2554" s="25" t="s">
        <v>2291</v>
      </c>
      <c r="Q2554" s="25">
        <v>58155922436</v>
      </c>
      <c r="R2554" s="25" t="s">
        <v>41</v>
      </c>
      <c r="S2554" s="3">
        <v>4</v>
      </c>
      <c r="T2554" s="55"/>
      <c r="U2554" s="25" t="s">
        <v>19</v>
      </c>
      <c r="V2554" s="25" t="str">
        <f>VLOOKUP(P2554,'Customer List'!B:C,2,)</f>
        <v>CHENNAI</v>
      </c>
      <c r="W2554" s="56"/>
      <c r="X2554" s="45">
        <v>45922</v>
      </c>
      <c r="Y2554" s="25">
        <f t="shared" si="297"/>
        <v>2</v>
      </c>
      <c r="Z2554" s="25" t="str">
        <f t="shared" si="298"/>
        <v>Saturday</v>
      </c>
      <c r="AA2554" s="25" t="str">
        <f t="shared" si="299"/>
        <v>Monday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hidden="1" x14ac:dyDescent="0.25">
      <c r="A2555" s="25">
        <f t="shared" si="300"/>
        <v>2554</v>
      </c>
      <c r="B2555" s="25" t="s">
        <v>3438</v>
      </c>
      <c r="C2555" s="45">
        <v>45877</v>
      </c>
      <c r="D2555" s="45">
        <v>45877</v>
      </c>
      <c r="E2555" s="8">
        <v>1530</v>
      </c>
      <c r="F2555" s="8">
        <f t="shared" ref="F2555" si="307">IF(AB2555="DOLLAR",E2555*88,E2555)</f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/>
      <c r="L2555" s="25">
        <f t="shared" ref="L2555" si="308">J2555-K2555</f>
        <v>1</v>
      </c>
      <c r="M2555" s="25"/>
      <c r="N2555" s="45"/>
      <c r="O2555" s="54"/>
      <c r="P2555" s="25" t="s">
        <v>2291</v>
      </c>
      <c r="Q2555" s="25"/>
      <c r="R2555" s="25"/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 t="s">
        <v>711</v>
      </c>
      <c r="X2555" s="45"/>
      <c r="Y2555" s="25" t="str">
        <f t="shared" ref="Y2555" si="309">IF(X2555="", "", X2555-N2555)</f>
        <v/>
      </c>
      <c r="Z2555" s="25" t="str">
        <f t="shared" si="298"/>
        <v/>
      </c>
      <c r="AA2555" s="25" t="str">
        <f t="shared" ref="AA2555" si="310">IF(X2555="", "", TEXT(X2555, "dddd"))</f>
        <v/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hidden="1" x14ac:dyDescent="0.25">
      <c r="A2556" s="25">
        <f t="shared" si="300"/>
        <v>2555</v>
      </c>
      <c r="B2556" s="25" t="s">
        <v>3442</v>
      </c>
      <c r="C2556" s="45">
        <v>45905</v>
      </c>
      <c r="D2556" s="45">
        <v>45910</v>
      </c>
      <c r="E2556" s="8">
        <v>65.8</v>
      </c>
      <c r="F2556" s="8">
        <f t="shared" si="306"/>
        <v>5790.4</v>
      </c>
      <c r="G2556" s="54">
        <f t="shared" si="301"/>
        <v>5790.4</v>
      </c>
      <c r="H2556" s="25">
        <v>100429</v>
      </c>
      <c r="I2556" s="25"/>
      <c r="J2556" s="25">
        <v>1</v>
      </c>
      <c r="K2556" s="25">
        <v>1</v>
      </c>
      <c r="L2556" s="25">
        <f t="shared" si="296"/>
        <v>0</v>
      </c>
      <c r="M2556" s="25" t="s">
        <v>3543</v>
      </c>
      <c r="N2556" s="45">
        <v>45913</v>
      </c>
      <c r="O2556" s="54">
        <v>8037</v>
      </c>
      <c r="P2556" s="25" t="s">
        <v>618</v>
      </c>
      <c r="Q2556" s="25">
        <v>58155620725</v>
      </c>
      <c r="R2556" s="25" t="s">
        <v>41</v>
      </c>
      <c r="S2556" s="3">
        <v>4</v>
      </c>
      <c r="T2556" s="55"/>
      <c r="U2556" s="25" t="s">
        <v>19</v>
      </c>
      <c r="V2556" s="25" t="str">
        <f>VLOOKUP(P2556,'Customer List'!B:C,2,)</f>
        <v>Bhuvneshwar</v>
      </c>
      <c r="W2556" s="56"/>
      <c r="X2556" s="45">
        <v>45915</v>
      </c>
      <c r="Y2556" s="25">
        <f t="shared" si="297"/>
        <v>2</v>
      </c>
      <c r="Z2556" s="25" t="str">
        <f t="shared" si="298"/>
        <v>Saturday</v>
      </c>
      <c r="AA2556" s="25" t="str">
        <f t="shared" si="299"/>
        <v>Monday</v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hidden="1" x14ac:dyDescent="0.25">
      <c r="A2557" s="25">
        <f t="shared" si="300"/>
        <v>2556</v>
      </c>
      <c r="B2557" s="25" t="s">
        <v>3442</v>
      </c>
      <c r="C2557" s="45">
        <v>45905</v>
      </c>
      <c r="D2557" s="45">
        <v>45910</v>
      </c>
      <c r="E2557" s="8">
        <v>61.6</v>
      </c>
      <c r="F2557" s="8">
        <f t="shared" si="306"/>
        <v>5420.8</v>
      </c>
      <c r="G2557" s="54">
        <f t="shared" si="301"/>
        <v>5420.8</v>
      </c>
      <c r="H2557" s="25">
        <v>100527</v>
      </c>
      <c r="I2557" s="25"/>
      <c r="J2557" s="25">
        <v>1</v>
      </c>
      <c r="K2557" s="25">
        <v>1</v>
      </c>
      <c r="L2557" s="25">
        <f t="shared" si="296"/>
        <v>0</v>
      </c>
      <c r="M2557" s="25" t="s">
        <v>3639</v>
      </c>
      <c r="N2557" s="45">
        <v>45917</v>
      </c>
      <c r="O2557" s="54">
        <v>7106</v>
      </c>
      <c r="P2557" s="25" t="s">
        <v>43</v>
      </c>
      <c r="Q2557" s="25" t="s">
        <v>637</v>
      </c>
      <c r="R2557" s="25" t="s">
        <v>725</v>
      </c>
      <c r="S2557" s="3">
        <v>4</v>
      </c>
      <c r="T2557" s="55"/>
      <c r="U2557" s="25" t="s">
        <v>19</v>
      </c>
      <c r="V2557" s="25" t="str">
        <f>VLOOKUP(P2557,'Customer List'!B:C,2,)</f>
        <v>Faridabad</v>
      </c>
      <c r="W2557" s="56"/>
      <c r="X2557" s="45"/>
      <c r="Y2557" s="25" t="str">
        <f t="shared" si="297"/>
        <v/>
      </c>
      <c r="Z2557" s="25" t="str">
        <f t="shared" si="298"/>
        <v>Wednesday</v>
      </c>
      <c r="AA2557" s="25" t="str">
        <f t="shared" si="299"/>
        <v/>
      </c>
      <c r="AB2557" s="25" t="str">
        <f>VLOOKUP(U2557,'Currency Sheet'!A:C,3,)</f>
        <v>DOLLAR</v>
      </c>
      <c r="AC2557" s="67" t="str">
        <f>VLOOKUP(P2557,'Customer List'!B:D,3,)</f>
        <v>Local</v>
      </c>
    </row>
    <row r="2558" spans="1:29" hidden="1" x14ac:dyDescent="0.25">
      <c r="A2558" s="25">
        <f t="shared" si="300"/>
        <v>2557</v>
      </c>
      <c r="B2558" s="25" t="s">
        <v>3442</v>
      </c>
      <c r="C2558" s="45">
        <v>45905</v>
      </c>
      <c r="D2558" s="45">
        <v>45910</v>
      </c>
      <c r="E2558" s="8">
        <v>156.75</v>
      </c>
      <c r="F2558" s="8">
        <f t="shared" si="306"/>
        <v>13794</v>
      </c>
      <c r="G2558" s="54">
        <f t="shared" si="301"/>
        <v>13794</v>
      </c>
      <c r="H2558" s="25">
        <v>100747</v>
      </c>
      <c r="I2558" s="25"/>
      <c r="J2558" s="25">
        <v>1</v>
      </c>
      <c r="K2558" s="25">
        <v>1</v>
      </c>
      <c r="L2558" s="25">
        <f t="shared" si="296"/>
        <v>0</v>
      </c>
      <c r="M2558" s="25" t="s">
        <v>3543</v>
      </c>
      <c r="N2558" s="45">
        <v>45913</v>
      </c>
      <c r="O2558" s="54">
        <v>17869.5</v>
      </c>
      <c r="P2558" s="25" t="s">
        <v>618</v>
      </c>
      <c r="Q2558" s="25">
        <v>58155620725</v>
      </c>
      <c r="R2558" s="25" t="s">
        <v>41</v>
      </c>
      <c r="S2558" s="3">
        <v>4</v>
      </c>
      <c r="T2558" s="55"/>
      <c r="U2558" s="25" t="s">
        <v>19</v>
      </c>
      <c r="V2558" s="25" t="str">
        <f>VLOOKUP(P2558,'Customer List'!B:C,2,)</f>
        <v>Bhuvneshwar</v>
      </c>
      <c r="W2558" s="56"/>
      <c r="X2558" s="45">
        <v>45915</v>
      </c>
      <c r="Y2558" s="25">
        <f t="shared" si="297"/>
        <v>2</v>
      </c>
      <c r="Z2558" s="25" t="str">
        <f t="shared" si="298"/>
        <v>Saturday</v>
      </c>
      <c r="AA2558" s="25" t="str">
        <f t="shared" si="299"/>
        <v>Monday</v>
      </c>
      <c r="AB2558" s="25" t="str">
        <f>VLOOKUP(U2558,'Currency Sheet'!A:C,3,)</f>
        <v>DOLLAR</v>
      </c>
      <c r="AC2558" s="67" t="str">
        <f>VLOOKUP(P2558,'Customer List'!B:D,3,)</f>
        <v>OutStation</v>
      </c>
    </row>
    <row r="2559" spans="1:29" hidden="1" x14ac:dyDescent="0.25">
      <c r="A2559" s="25">
        <f t="shared" si="300"/>
        <v>2558</v>
      </c>
      <c r="B2559" s="25" t="s">
        <v>3442</v>
      </c>
      <c r="C2559" s="45">
        <v>45905</v>
      </c>
      <c r="D2559" s="45">
        <v>45910</v>
      </c>
      <c r="E2559" s="8">
        <v>73.5</v>
      </c>
      <c r="F2559" s="8">
        <f t="shared" si="306"/>
        <v>6468</v>
      </c>
      <c r="G2559" s="54">
        <f t="shared" si="301"/>
        <v>6468</v>
      </c>
      <c r="H2559" s="25">
        <v>101212</v>
      </c>
      <c r="I2559" s="25"/>
      <c r="J2559" s="25">
        <v>1</v>
      </c>
      <c r="K2559" s="25">
        <v>1</v>
      </c>
      <c r="L2559" s="25">
        <f t="shared" si="296"/>
        <v>0</v>
      </c>
      <c r="M2559" s="25" t="s">
        <v>3536</v>
      </c>
      <c r="N2559" s="45">
        <v>45913</v>
      </c>
      <c r="O2559" s="54">
        <v>11718</v>
      </c>
      <c r="P2559" s="25" t="s">
        <v>3443</v>
      </c>
      <c r="Q2559" s="25">
        <v>58155615291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BANGALORE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hidden="1" x14ac:dyDescent="0.25">
      <c r="A2560" s="25">
        <f t="shared" si="300"/>
        <v>2559</v>
      </c>
      <c r="B2560" s="25" t="s">
        <v>3442</v>
      </c>
      <c r="C2560" s="45">
        <v>45905</v>
      </c>
      <c r="D2560" s="45">
        <v>45910</v>
      </c>
      <c r="E2560" s="8">
        <v>25.2</v>
      </c>
      <c r="F2560" s="8">
        <f t="shared" si="306"/>
        <v>2217.6</v>
      </c>
      <c r="G2560" s="54">
        <f t="shared" si="301"/>
        <v>2217.6</v>
      </c>
      <c r="H2560" s="25">
        <v>101301</v>
      </c>
      <c r="I2560" s="25"/>
      <c r="J2560" s="25">
        <v>1</v>
      </c>
      <c r="K2560" s="25">
        <v>1</v>
      </c>
      <c r="L2560" s="25">
        <f t="shared" si="296"/>
        <v>0</v>
      </c>
      <c r="M2560" s="25" t="s">
        <v>3562</v>
      </c>
      <c r="N2560" s="45">
        <v>45915</v>
      </c>
      <c r="O2560" s="54">
        <v>4464</v>
      </c>
      <c r="P2560" s="25" t="s">
        <v>3444</v>
      </c>
      <c r="Q2560" s="25" t="s">
        <v>637</v>
      </c>
      <c r="R2560" s="25" t="s">
        <v>638</v>
      </c>
      <c r="S2560" s="3">
        <v>4</v>
      </c>
      <c r="T2560" s="55"/>
      <c r="U2560" s="25" t="s">
        <v>19</v>
      </c>
      <c r="V2560" s="25" t="str">
        <f>VLOOKUP(P2560,'Customer List'!B:C,2,)</f>
        <v>DELHI</v>
      </c>
      <c r="W2560" s="56"/>
      <c r="X2560" s="45"/>
      <c r="Y2560" s="25" t="str">
        <f t="shared" si="297"/>
        <v/>
      </c>
      <c r="Z2560" s="25" t="str">
        <f t="shared" si="298"/>
        <v>Monday</v>
      </c>
      <c r="AA2560" s="25" t="str">
        <f t="shared" si="299"/>
        <v/>
      </c>
      <c r="AB2560" s="25" t="str">
        <f>VLOOKUP(U2560,'Currency Sheet'!A:C,3,)</f>
        <v>DOLLAR</v>
      </c>
      <c r="AC2560" s="67" t="str">
        <f>VLOOKUP(P2560,'Customer List'!B:D,3,)</f>
        <v>Local</v>
      </c>
    </row>
    <row r="2561" spans="1:29" hidden="1" x14ac:dyDescent="0.25">
      <c r="A2561" s="25">
        <f t="shared" si="300"/>
        <v>2560</v>
      </c>
      <c r="B2561" s="25" t="s">
        <v>3442</v>
      </c>
      <c r="C2561" s="45">
        <v>45905</v>
      </c>
      <c r="D2561" s="45">
        <v>45910</v>
      </c>
      <c r="E2561" s="8">
        <v>86.8</v>
      </c>
      <c r="F2561" s="8">
        <f t="shared" si="306"/>
        <v>7638.4</v>
      </c>
      <c r="G2561" s="54">
        <f t="shared" si="301"/>
        <v>7638.4</v>
      </c>
      <c r="H2561" s="25">
        <v>101911</v>
      </c>
      <c r="I2561" s="25"/>
      <c r="J2561" s="25">
        <v>1</v>
      </c>
      <c r="K2561" s="25">
        <v>1</v>
      </c>
      <c r="L2561" s="25">
        <f t="shared" si="296"/>
        <v>0</v>
      </c>
      <c r="M2561" s="25" t="s">
        <v>3611</v>
      </c>
      <c r="N2561" s="45">
        <v>45917</v>
      </c>
      <c r="O2561" s="54">
        <v>18259</v>
      </c>
      <c r="P2561" s="25" t="s">
        <v>31</v>
      </c>
      <c r="Q2561" s="25"/>
      <c r="R2561" s="25"/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Wednesday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hidden="1" x14ac:dyDescent="0.25">
      <c r="A2562" s="25">
        <f t="shared" si="300"/>
        <v>2561</v>
      </c>
      <c r="B2562" s="25" t="s">
        <v>3442</v>
      </c>
      <c r="C2562" s="45">
        <v>45905</v>
      </c>
      <c r="D2562" s="45">
        <v>45910</v>
      </c>
      <c r="E2562" s="8">
        <v>109.2</v>
      </c>
      <c r="F2562" s="8">
        <f t="shared" si="306"/>
        <v>9609.6</v>
      </c>
      <c r="G2562" s="54">
        <f t="shared" si="301"/>
        <v>9609.6</v>
      </c>
      <c r="H2562" s="25">
        <v>102012</v>
      </c>
      <c r="I2562" s="25"/>
      <c r="J2562" s="25">
        <v>1</v>
      </c>
      <c r="K2562" s="25">
        <v>1</v>
      </c>
      <c r="L2562" s="25">
        <f t="shared" si="296"/>
        <v>0</v>
      </c>
      <c r="M2562" s="25" t="s">
        <v>3541</v>
      </c>
      <c r="N2562" s="45">
        <v>45913</v>
      </c>
      <c r="O2562" s="54">
        <v>11849.76</v>
      </c>
      <c r="P2562" s="25" t="s">
        <v>277</v>
      </c>
      <c r="Q2562" s="25">
        <v>58155615501</v>
      </c>
      <c r="R2562" s="25" t="s">
        <v>41</v>
      </c>
      <c r="S2562" s="3">
        <v>4</v>
      </c>
      <c r="T2562" s="55"/>
      <c r="U2562" s="25" t="s">
        <v>19</v>
      </c>
      <c r="V2562" s="25" t="str">
        <f>VLOOKUP(P2562,'Customer List'!B:C,2,)</f>
        <v>Pune</v>
      </c>
      <c r="W2562" s="56"/>
      <c r="X2562" s="45">
        <v>45915</v>
      </c>
      <c r="Y2562" s="25">
        <f t="shared" si="297"/>
        <v>2</v>
      </c>
      <c r="Z2562" s="25" t="str">
        <f t="shared" si="298"/>
        <v>Saturday</v>
      </c>
      <c r="AA2562" s="25" t="str">
        <f t="shared" si="299"/>
        <v>Monday</v>
      </c>
      <c r="AB2562" s="25" t="str">
        <f>VLOOKUP(U2562,'Currency Sheet'!A:C,3,)</f>
        <v>DOLLAR</v>
      </c>
      <c r="AC2562" s="67" t="str">
        <f>VLOOKUP(P2562,'Customer List'!B:D,3,)</f>
        <v>OutStation</v>
      </c>
    </row>
    <row r="2563" spans="1:29" hidden="1" x14ac:dyDescent="0.25">
      <c r="A2563" s="25">
        <f t="shared" si="300"/>
        <v>2562</v>
      </c>
      <c r="B2563" s="25" t="s">
        <v>3442</v>
      </c>
      <c r="C2563" s="45">
        <v>45905</v>
      </c>
      <c r="D2563" s="45">
        <v>45910</v>
      </c>
      <c r="E2563" s="8">
        <v>160.30000000000001</v>
      </c>
      <c r="F2563" s="8">
        <f t="shared" si="306"/>
        <v>14106.400000000001</v>
      </c>
      <c r="G2563" s="54">
        <f t="shared" si="301"/>
        <v>14106.400000000001</v>
      </c>
      <c r="H2563" s="25">
        <v>102020</v>
      </c>
      <c r="I2563" s="25"/>
      <c r="J2563" s="25">
        <v>1</v>
      </c>
      <c r="K2563" s="25">
        <v>1</v>
      </c>
      <c r="L2563" s="25">
        <f t="shared" si="296"/>
        <v>0</v>
      </c>
      <c r="M2563" s="25" t="s">
        <v>3541</v>
      </c>
      <c r="N2563" s="45">
        <v>45913</v>
      </c>
      <c r="O2563" s="54">
        <v>17394.84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hidden="1" x14ac:dyDescent="0.25">
      <c r="A2564" s="25">
        <f t="shared" si="300"/>
        <v>2563</v>
      </c>
      <c r="B2564" s="25" t="s">
        <v>3442</v>
      </c>
      <c r="C2564" s="45">
        <v>45905</v>
      </c>
      <c r="D2564" s="45">
        <v>45910</v>
      </c>
      <c r="E2564" s="8">
        <v>85.4</v>
      </c>
      <c r="F2564" s="8">
        <f t="shared" si="306"/>
        <v>7515.2000000000007</v>
      </c>
      <c r="G2564" s="54">
        <f t="shared" si="301"/>
        <v>7515.2000000000007</v>
      </c>
      <c r="H2564" s="25">
        <v>102507</v>
      </c>
      <c r="I2564" s="25"/>
      <c r="J2564" s="25">
        <v>1</v>
      </c>
      <c r="K2564" s="25">
        <v>1</v>
      </c>
      <c r="L2564" s="25">
        <f t="shared" si="296"/>
        <v>0</v>
      </c>
      <c r="M2564" s="25" t="s">
        <v>3536</v>
      </c>
      <c r="N2564" s="45">
        <v>45913</v>
      </c>
      <c r="O2564" s="54">
        <v>13615.2</v>
      </c>
      <c r="P2564" s="25" t="s">
        <v>3443</v>
      </c>
      <c r="Q2564" s="25">
        <v>58155615291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BANGALORE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hidden="1" x14ac:dyDescent="0.25">
      <c r="A2565" s="25">
        <f t="shared" ref="A2565:A2628" si="311">A2564+1</f>
        <v>2564</v>
      </c>
      <c r="B2565" s="25" t="s">
        <v>3442</v>
      </c>
      <c r="C2565" s="45">
        <v>45905</v>
      </c>
      <c r="D2565" s="45">
        <v>45910</v>
      </c>
      <c r="E2565" s="8">
        <v>123.2</v>
      </c>
      <c r="F2565" s="8">
        <f t="shared" si="306"/>
        <v>10841.6</v>
      </c>
      <c r="G2565" s="54">
        <f t="shared" ref="G2565:G2628" si="312">F2565*J2565</f>
        <v>10841.6</v>
      </c>
      <c r="H2565" s="25">
        <v>102913</v>
      </c>
      <c r="I2565" s="25"/>
      <c r="J2565" s="25">
        <v>1</v>
      </c>
      <c r="K2565" s="25">
        <v>1</v>
      </c>
      <c r="L2565" s="25">
        <f t="shared" si="296"/>
        <v>0</v>
      </c>
      <c r="M2565" s="25" t="s">
        <v>3536</v>
      </c>
      <c r="N2565" s="45">
        <v>45913</v>
      </c>
      <c r="O2565" s="54">
        <v>19641</v>
      </c>
      <c r="P2565" s="25" t="s">
        <v>3443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hidden="1" x14ac:dyDescent="0.25">
      <c r="A2566" s="25">
        <f t="shared" si="311"/>
        <v>2565</v>
      </c>
      <c r="B2566" s="25" t="s">
        <v>3442</v>
      </c>
      <c r="C2566" s="45">
        <v>45905</v>
      </c>
      <c r="D2566" s="45">
        <v>45910</v>
      </c>
      <c r="E2566" s="8">
        <v>32.9</v>
      </c>
      <c r="F2566" s="8">
        <f t="shared" si="306"/>
        <v>2895.2</v>
      </c>
      <c r="G2566" s="54">
        <f t="shared" si="312"/>
        <v>2895.2</v>
      </c>
      <c r="H2566" s="25">
        <v>103005</v>
      </c>
      <c r="I2566" s="25"/>
      <c r="J2566" s="25">
        <v>1</v>
      </c>
      <c r="K2566" s="25">
        <v>1</v>
      </c>
      <c r="L2566" s="25">
        <f t="shared" ref="L2566:L2630" si="313">J2566-K2566</f>
        <v>0</v>
      </c>
      <c r="M2566" s="25" t="s">
        <v>3639</v>
      </c>
      <c r="N2566" s="45">
        <v>45917</v>
      </c>
      <c r="O2566" s="54">
        <v>3795.25</v>
      </c>
      <c r="P2566" s="25" t="s">
        <v>43</v>
      </c>
      <c r="Q2566" s="25" t="s">
        <v>637</v>
      </c>
      <c r="R2566" s="25" t="s">
        <v>725</v>
      </c>
      <c r="S2566" s="3">
        <v>4</v>
      </c>
      <c r="T2566" s="55"/>
      <c r="U2566" s="25" t="s">
        <v>19</v>
      </c>
      <c r="V2566" s="25" t="str">
        <f>VLOOKUP(P2566,'Customer List'!B:C,2,)</f>
        <v>Faridabad</v>
      </c>
      <c r="W2566" s="56"/>
      <c r="X2566" s="45"/>
      <c r="Y2566" s="25" t="str">
        <f t="shared" ref="Y2566:Y2630" si="314">IF(X2566="", "", X2566-N2566)</f>
        <v/>
      </c>
      <c r="Z2566" s="25" t="str">
        <f t="shared" ref="Z2566:Z2630" si="315">IF(N2566="", "", TEXT(N2566, "dddd"))</f>
        <v>Wednesday</v>
      </c>
      <c r="AA2566" s="25" t="str">
        <f t="shared" ref="AA2566:AA2630" si="316">IF(X2566="", "", TEXT(X2566, "dddd"))</f>
        <v/>
      </c>
      <c r="AB2566" s="25" t="str">
        <f>VLOOKUP(U2566,'Currency Sheet'!A:C,3,)</f>
        <v>DOLLAR</v>
      </c>
      <c r="AC2566" s="67" t="str">
        <f>VLOOKUP(P2566,'Customer List'!B:D,3,)</f>
        <v>Local</v>
      </c>
    </row>
    <row r="2567" spans="1:29" hidden="1" x14ac:dyDescent="0.25">
      <c r="A2567" s="25">
        <f t="shared" si="311"/>
        <v>2566</v>
      </c>
      <c r="B2567" s="25" t="s">
        <v>3442</v>
      </c>
      <c r="C2567" s="45">
        <v>45905</v>
      </c>
      <c r="D2567" s="45">
        <v>45910</v>
      </c>
      <c r="E2567" s="8">
        <v>173.6</v>
      </c>
      <c r="F2567" s="8">
        <f t="shared" si="306"/>
        <v>15276.8</v>
      </c>
      <c r="G2567" s="54">
        <f t="shared" si="312"/>
        <v>15276.8</v>
      </c>
      <c r="H2567" s="25">
        <v>103028</v>
      </c>
      <c r="I2567" s="25"/>
      <c r="J2567" s="25">
        <v>1</v>
      </c>
      <c r="K2567" s="25">
        <v>1</v>
      </c>
      <c r="L2567" s="25">
        <f t="shared" si="313"/>
        <v>0</v>
      </c>
      <c r="M2567" s="25" t="s">
        <v>3541</v>
      </c>
      <c r="N2567" s="45">
        <v>45913</v>
      </c>
      <c r="O2567" s="54">
        <v>18838.080000000002</v>
      </c>
      <c r="P2567" s="25" t="s">
        <v>277</v>
      </c>
      <c r="Q2567" s="25">
        <v>58155615501</v>
      </c>
      <c r="R2567" s="25" t="s">
        <v>41</v>
      </c>
      <c r="S2567" s="3">
        <v>4</v>
      </c>
      <c r="T2567" s="55"/>
      <c r="U2567" s="25" t="s">
        <v>19</v>
      </c>
      <c r="V2567" s="25" t="str">
        <f>VLOOKUP(P2567,'Customer List'!B:C,2,)</f>
        <v>Pune</v>
      </c>
      <c r="W2567" s="56"/>
      <c r="X2567" s="45">
        <v>45915</v>
      </c>
      <c r="Y2567" s="25">
        <f t="shared" si="314"/>
        <v>2</v>
      </c>
      <c r="Z2567" s="25" t="str">
        <f t="shared" si="315"/>
        <v>Saturday</v>
      </c>
      <c r="AA2567" s="25" t="str">
        <f t="shared" si="316"/>
        <v>Monday</v>
      </c>
      <c r="AB2567" s="25" t="str">
        <f>VLOOKUP(U2567,'Currency Sheet'!A:C,3,)</f>
        <v>DOLLAR</v>
      </c>
      <c r="AC2567" s="67" t="str">
        <f>VLOOKUP(P2567,'Customer List'!B:D,3,)</f>
        <v>OutStation</v>
      </c>
    </row>
    <row r="2568" spans="1:29" hidden="1" x14ac:dyDescent="0.25">
      <c r="A2568" s="25">
        <f t="shared" si="311"/>
        <v>2567</v>
      </c>
      <c r="B2568" s="25" t="s">
        <v>3442</v>
      </c>
      <c r="C2568" s="45">
        <v>45905</v>
      </c>
      <c r="D2568" s="45">
        <v>45910</v>
      </c>
      <c r="E2568" s="8">
        <v>78.400000000000006</v>
      </c>
      <c r="F2568" s="8">
        <f t="shared" si="306"/>
        <v>6899.2000000000007</v>
      </c>
      <c r="G2568" s="54">
        <f t="shared" si="312"/>
        <v>6899.2000000000007</v>
      </c>
      <c r="H2568" s="25">
        <v>103031</v>
      </c>
      <c r="I2568" s="25"/>
      <c r="J2568" s="25">
        <v>1</v>
      </c>
      <c r="K2568" s="25">
        <v>1</v>
      </c>
      <c r="L2568" s="25">
        <f t="shared" si="313"/>
        <v>0</v>
      </c>
      <c r="M2568" s="25" t="s">
        <v>3543</v>
      </c>
      <c r="N2568" s="45">
        <v>45913</v>
      </c>
      <c r="O2568" s="54">
        <v>9576</v>
      </c>
      <c r="P2568" s="25" t="s">
        <v>618</v>
      </c>
      <c r="Q2568" s="25">
        <v>58155620725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Bhuvneshwar</v>
      </c>
      <c r="W2568" s="56"/>
      <c r="X2568" s="45">
        <v>45915</v>
      </c>
      <c r="Y2568" s="25">
        <f t="shared" si="314"/>
        <v>2</v>
      </c>
      <c r="Z2568" s="25" t="str">
        <f t="shared" si="315"/>
        <v>Saturday</v>
      </c>
      <c r="AA2568" s="25" t="str">
        <f t="shared" si="316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hidden="1" x14ac:dyDescent="0.25">
      <c r="A2569" s="25">
        <f t="shared" si="311"/>
        <v>2568</v>
      </c>
      <c r="B2569" s="25" t="s">
        <v>3442</v>
      </c>
      <c r="C2569" s="45">
        <v>45905</v>
      </c>
      <c r="D2569" s="45">
        <v>45910</v>
      </c>
      <c r="E2569" s="8">
        <v>65.8</v>
      </c>
      <c r="F2569" s="8">
        <f t="shared" si="306"/>
        <v>5790.4</v>
      </c>
      <c r="G2569" s="54">
        <f t="shared" si="312"/>
        <v>11580.8</v>
      </c>
      <c r="H2569" s="25">
        <v>103112</v>
      </c>
      <c r="I2569" s="25"/>
      <c r="J2569" s="25">
        <v>2</v>
      </c>
      <c r="K2569" s="25">
        <v>2</v>
      </c>
      <c r="L2569" s="25">
        <f t="shared" si="313"/>
        <v>0</v>
      </c>
      <c r="M2569" s="25" t="s">
        <v>3536</v>
      </c>
      <c r="N2569" s="45">
        <v>45913</v>
      </c>
      <c r="O2569" s="54">
        <v>20980.799999999999</v>
      </c>
      <c r="P2569" s="25" t="s">
        <v>3443</v>
      </c>
      <c r="Q2569" s="25">
        <v>58155615291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BANGALORE</v>
      </c>
      <c r="W2569" s="56"/>
      <c r="X2569" s="45">
        <v>45915</v>
      </c>
      <c r="Y2569" s="25">
        <f t="shared" si="314"/>
        <v>2</v>
      </c>
      <c r="Z2569" s="25" t="str">
        <f t="shared" si="315"/>
        <v>Saturday</v>
      </c>
      <c r="AA2569" s="25" t="str">
        <f t="shared" si="316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hidden="1" x14ac:dyDescent="0.25">
      <c r="A2570" s="25">
        <f t="shared" si="311"/>
        <v>2569</v>
      </c>
      <c r="B2570" s="25" t="s">
        <v>3442</v>
      </c>
      <c r="C2570" s="45">
        <v>45905</v>
      </c>
      <c r="D2570" s="45">
        <v>45910</v>
      </c>
      <c r="E2570" s="8">
        <v>137.19999999999999</v>
      </c>
      <c r="F2570" s="8">
        <f t="shared" si="306"/>
        <v>12073.599999999999</v>
      </c>
      <c r="G2570" s="54">
        <f t="shared" si="312"/>
        <v>12073.599999999999</v>
      </c>
      <c r="H2570" s="25">
        <v>103116</v>
      </c>
      <c r="I2570" s="25"/>
      <c r="J2570" s="25">
        <v>1</v>
      </c>
      <c r="K2570" s="25">
        <v>1</v>
      </c>
      <c r="L2570" s="25">
        <f t="shared" si="313"/>
        <v>0</v>
      </c>
      <c r="M2570" s="25" t="s">
        <v>3543</v>
      </c>
      <c r="N2570" s="45">
        <v>45913</v>
      </c>
      <c r="O2570" s="54">
        <v>16758</v>
      </c>
      <c r="P2570" s="25" t="s">
        <v>618</v>
      </c>
      <c r="Q2570" s="25">
        <v>58155620725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Bhuvneshwar</v>
      </c>
      <c r="W2570" s="56"/>
      <c r="X2570" s="45">
        <v>45915</v>
      </c>
      <c r="Y2570" s="25">
        <f t="shared" si="314"/>
        <v>2</v>
      </c>
      <c r="Z2570" s="25" t="str">
        <f t="shared" si="315"/>
        <v>Saturday</v>
      </c>
      <c r="AA2570" s="25" t="str">
        <f t="shared" si="316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hidden="1" x14ac:dyDescent="0.25">
      <c r="A2571" s="25">
        <f t="shared" si="311"/>
        <v>2570</v>
      </c>
      <c r="B2571" s="25" t="s">
        <v>3442</v>
      </c>
      <c r="C2571" s="45">
        <v>45905</v>
      </c>
      <c r="D2571" s="45">
        <v>45910</v>
      </c>
      <c r="E2571" s="8">
        <v>162.4</v>
      </c>
      <c r="F2571" s="8">
        <f t="shared" si="306"/>
        <v>14291.2</v>
      </c>
      <c r="G2571" s="54">
        <f t="shared" si="312"/>
        <v>14291.2</v>
      </c>
      <c r="H2571" s="25">
        <v>103226</v>
      </c>
      <c r="I2571" s="25"/>
      <c r="J2571" s="25">
        <v>1</v>
      </c>
      <c r="K2571" s="25">
        <v>1</v>
      </c>
      <c r="L2571" s="25">
        <f t="shared" si="313"/>
        <v>0</v>
      </c>
      <c r="M2571" s="25" t="s">
        <v>3541</v>
      </c>
      <c r="N2571" s="45">
        <v>45913</v>
      </c>
      <c r="O2571" s="54">
        <v>17622.72</v>
      </c>
      <c r="P2571" s="25" t="s">
        <v>277</v>
      </c>
      <c r="Q2571" s="25">
        <v>58155615501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Pune</v>
      </c>
      <c r="W2571" s="56"/>
      <c r="X2571" s="45">
        <v>45915</v>
      </c>
      <c r="Y2571" s="25">
        <f t="shared" si="314"/>
        <v>2</v>
      </c>
      <c r="Z2571" s="25" t="str">
        <f t="shared" si="315"/>
        <v>Saturday</v>
      </c>
      <c r="AA2571" s="25" t="str">
        <f t="shared" si="316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hidden="1" x14ac:dyDescent="0.25">
      <c r="A2572" s="25">
        <f t="shared" si="311"/>
        <v>2571</v>
      </c>
      <c r="B2572" s="25" t="s">
        <v>3442</v>
      </c>
      <c r="C2572" s="45">
        <v>45905</v>
      </c>
      <c r="D2572" s="45">
        <v>45910</v>
      </c>
      <c r="E2572" s="8">
        <v>196.5</v>
      </c>
      <c r="F2572" s="8">
        <f t="shared" si="306"/>
        <v>17292</v>
      </c>
      <c r="G2572" s="54">
        <f t="shared" si="312"/>
        <v>17292</v>
      </c>
      <c r="H2572" s="25">
        <v>104543</v>
      </c>
      <c r="I2572" s="25"/>
      <c r="J2572" s="25">
        <v>1</v>
      </c>
      <c r="K2572" s="25">
        <v>1</v>
      </c>
      <c r="L2572" s="25">
        <f t="shared" si="313"/>
        <v>0</v>
      </c>
      <c r="M2572" s="25" t="s">
        <v>3541</v>
      </c>
      <c r="N2572" s="45">
        <v>45913</v>
      </c>
      <c r="O2572" s="54">
        <v>19901.52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14"/>
        <v>2</v>
      </c>
      <c r="Z2572" s="25" t="str">
        <f t="shared" si="315"/>
        <v>Saturday</v>
      </c>
      <c r="AA2572" s="25" t="str">
        <f t="shared" si="316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hidden="1" x14ac:dyDescent="0.25">
      <c r="A2573" s="25">
        <f t="shared" si="311"/>
        <v>2572</v>
      </c>
      <c r="B2573" s="25" t="s">
        <v>3442</v>
      </c>
      <c r="C2573" s="45">
        <v>45905</v>
      </c>
      <c r="D2573" s="45">
        <v>45910</v>
      </c>
      <c r="E2573" s="8">
        <v>65.8</v>
      </c>
      <c r="F2573" s="8">
        <f t="shared" si="306"/>
        <v>5790.4</v>
      </c>
      <c r="G2573" s="54">
        <f t="shared" si="312"/>
        <v>5790.4</v>
      </c>
      <c r="H2573" s="25">
        <v>105015</v>
      </c>
      <c r="I2573" s="25"/>
      <c r="J2573" s="25">
        <v>1</v>
      </c>
      <c r="K2573" s="25">
        <v>1</v>
      </c>
      <c r="L2573" s="25">
        <f t="shared" si="313"/>
        <v>0</v>
      </c>
      <c r="M2573" s="25" t="s">
        <v>3543</v>
      </c>
      <c r="N2573" s="45">
        <v>45913</v>
      </c>
      <c r="O2573" s="54">
        <v>8037</v>
      </c>
      <c r="P2573" s="25" t="s">
        <v>618</v>
      </c>
      <c r="Q2573" s="25">
        <v>58155620725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Bhuvneshwar</v>
      </c>
      <c r="W2573" s="56"/>
      <c r="X2573" s="45">
        <v>45915</v>
      </c>
      <c r="Y2573" s="25">
        <f t="shared" si="314"/>
        <v>2</v>
      </c>
      <c r="Z2573" s="25" t="str">
        <f t="shared" si="315"/>
        <v>Saturday</v>
      </c>
      <c r="AA2573" s="25" t="str">
        <f t="shared" si="316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hidden="1" x14ac:dyDescent="0.25">
      <c r="A2574" s="25">
        <f t="shared" si="311"/>
        <v>2573</v>
      </c>
      <c r="B2574" s="25" t="s">
        <v>3442</v>
      </c>
      <c r="C2574" s="45">
        <v>45905</v>
      </c>
      <c r="D2574" s="45">
        <v>45910</v>
      </c>
      <c r="E2574" s="8">
        <v>30.8</v>
      </c>
      <c r="F2574" s="8">
        <f t="shared" si="306"/>
        <v>2710.4</v>
      </c>
      <c r="G2574" s="54">
        <f t="shared" si="312"/>
        <v>2710.4</v>
      </c>
      <c r="H2574" s="25">
        <v>115507</v>
      </c>
      <c r="I2574" s="25"/>
      <c r="J2574" s="25">
        <v>1</v>
      </c>
      <c r="K2574" s="25">
        <v>1</v>
      </c>
      <c r="L2574" s="25">
        <f t="shared" si="313"/>
        <v>0</v>
      </c>
      <c r="M2574" s="25" t="s">
        <v>3543</v>
      </c>
      <c r="N2574" s="45">
        <v>45913</v>
      </c>
      <c r="O2574" s="54">
        <v>3762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14"/>
        <v>2</v>
      </c>
      <c r="Z2574" s="25" t="str">
        <f t="shared" si="315"/>
        <v>Saturday</v>
      </c>
      <c r="AA2574" s="25" t="str">
        <f t="shared" si="316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hidden="1" x14ac:dyDescent="0.25">
      <c r="A2575" s="25">
        <f t="shared" si="311"/>
        <v>2574</v>
      </c>
      <c r="B2575" s="25" t="s">
        <v>3442</v>
      </c>
      <c r="C2575" s="45">
        <v>45905</v>
      </c>
      <c r="D2575" s="45">
        <v>45910</v>
      </c>
      <c r="E2575" s="8">
        <v>207.2</v>
      </c>
      <c r="F2575" s="8">
        <f t="shared" si="306"/>
        <v>18233.599999999999</v>
      </c>
      <c r="G2575" s="54">
        <f t="shared" si="312"/>
        <v>18233.599999999999</v>
      </c>
      <c r="H2575" s="25">
        <v>119808</v>
      </c>
      <c r="I2575" s="25"/>
      <c r="J2575" s="25">
        <v>1</v>
      </c>
      <c r="K2575" s="25">
        <v>1</v>
      </c>
      <c r="L2575" s="25">
        <f t="shared" si="313"/>
        <v>0</v>
      </c>
      <c r="M2575" s="25" t="s">
        <v>3541</v>
      </c>
      <c r="N2575" s="45">
        <v>45913</v>
      </c>
      <c r="O2575" s="54">
        <v>22484.16</v>
      </c>
      <c r="P2575" s="25" t="s">
        <v>277</v>
      </c>
      <c r="Q2575" s="25">
        <v>58155615501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Pune</v>
      </c>
      <c r="W2575" s="56"/>
      <c r="X2575" s="45">
        <v>45915</v>
      </c>
      <c r="Y2575" s="25">
        <f t="shared" si="314"/>
        <v>2</v>
      </c>
      <c r="Z2575" s="25" t="str">
        <f t="shared" si="315"/>
        <v>Saturday</v>
      </c>
      <c r="AA2575" s="25" t="str">
        <f t="shared" si="316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hidden="1" x14ac:dyDescent="0.25">
      <c r="A2576" s="25">
        <f t="shared" si="311"/>
        <v>2575</v>
      </c>
      <c r="B2576" s="25" t="s">
        <v>3442</v>
      </c>
      <c r="C2576" s="45">
        <v>45905</v>
      </c>
      <c r="D2576" s="45">
        <v>45910</v>
      </c>
      <c r="E2576" s="8">
        <v>185.5</v>
      </c>
      <c r="F2576" s="8">
        <f t="shared" si="306"/>
        <v>16324</v>
      </c>
      <c r="G2576" s="54">
        <f t="shared" si="312"/>
        <v>16324</v>
      </c>
      <c r="H2576" s="25">
        <v>121908</v>
      </c>
      <c r="I2576" s="25"/>
      <c r="J2576" s="25">
        <v>1</v>
      </c>
      <c r="K2576" s="25">
        <v>1</v>
      </c>
      <c r="L2576" s="25">
        <f t="shared" si="313"/>
        <v>0</v>
      </c>
      <c r="M2576" s="25" t="s">
        <v>3541</v>
      </c>
      <c r="N2576" s="45">
        <v>45913</v>
      </c>
      <c r="O2576" s="54">
        <v>20129.400000000001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14"/>
        <v>2</v>
      </c>
      <c r="Z2576" s="25" t="str">
        <f t="shared" si="315"/>
        <v>Saturday</v>
      </c>
      <c r="AA2576" s="25" t="str">
        <f t="shared" si="316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hidden="1" x14ac:dyDescent="0.25">
      <c r="A2577" s="25">
        <f t="shared" si="311"/>
        <v>2576</v>
      </c>
      <c r="B2577" s="25" t="s">
        <v>3442</v>
      </c>
      <c r="C2577" s="45">
        <v>45905</v>
      </c>
      <c r="D2577" s="45">
        <v>45910</v>
      </c>
      <c r="E2577" s="8">
        <v>206.25</v>
      </c>
      <c r="F2577" s="8">
        <f t="shared" si="306"/>
        <v>18150</v>
      </c>
      <c r="G2577" s="54">
        <f t="shared" si="312"/>
        <v>18150</v>
      </c>
      <c r="H2577" s="25">
        <v>123141</v>
      </c>
      <c r="I2577" s="25"/>
      <c r="J2577" s="25">
        <v>1</v>
      </c>
      <c r="K2577" s="25">
        <v>1</v>
      </c>
      <c r="L2577" s="25">
        <f t="shared" si="313"/>
        <v>0</v>
      </c>
      <c r="M2577" s="25" t="s">
        <v>3529</v>
      </c>
      <c r="N2577" s="45">
        <v>45913</v>
      </c>
      <c r="O2577" s="54">
        <v>31968.75</v>
      </c>
      <c r="P2577" s="25" t="s">
        <v>2055</v>
      </c>
      <c r="Q2577" s="25">
        <v>58155617516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Hyderabad</v>
      </c>
      <c r="W2577" s="56"/>
      <c r="X2577" s="45">
        <v>45915</v>
      </c>
      <c r="Y2577" s="25">
        <f t="shared" si="314"/>
        <v>2</v>
      </c>
      <c r="Z2577" s="25" t="str">
        <f t="shared" si="315"/>
        <v>Saturday</v>
      </c>
      <c r="AA2577" s="25" t="str">
        <f t="shared" si="316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hidden="1" x14ac:dyDescent="0.25">
      <c r="A2578" s="25">
        <f t="shared" si="311"/>
        <v>2577</v>
      </c>
      <c r="B2578" s="25" t="s">
        <v>3442</v>
      </c>
      <c r="C2578" s="45">
        <v>45905</v>
      </c>
      <c r="D2578" s="45">
        <v>45910</v>
      </c>
      <c r="E2578" s="8">
        <v>93.8</v>
      </c>
      <c r="F2578" s="8">
        <f t="shared" si="306"/>
        <v>8254.4</v>
      </c>
      <c r="G2578" s="54">
        <f t="shared" si="312"/>
        <v>8254.4</v>
      </c>
      <c r="H2578" s="25">
        <v>127607</v>
      </c>
      <c r="I2578" s="25"/>
      <c r="J2578" s="25">
        <v>1</v>
      </c>
      <c r="K2578" s="25">
        <v>1</v>
      </c>
      <c r="L2578" s="25">
        <f t="shared" si="313"/>
        <v>0</v>
      </c>
      <c r="M2578" s="25" t="s">
        <v>3611</v>
      </c>
      <c r="N2578" s="45">
        <v>45917</v>
      </c>
      <c r="O2578" s="54">
        <v>19731.5</v>
      </c>
      <c r="P2578" s="25" t="s">
        <v>31</v>
      </c>
      <c r="Q2578" s="25"/>
      <c r="R2578" s="25"/>
      <c r="S2578" s="3">
        <v>4</v>
      </c>
      <c r="T2578" s="55"/>
      <c r="U2578" s="25" t="s">
        <v>19</v>
      </c>
      <c r="V2578" s="25" t="str">
        <f>VLOOKUP(P2578,'Customer List'!B:C,2,)</f>
        <v>Delhi</v>
      </c>
      <c r="W2578" s="56"/>
      <c r="X2578" s="45"/>
      <c r="Y2578" s="25" t="str">
        <f t="shared" si="314"/>
        <v/>
      </c>
      <c r="Z2578" s="25" t="str">
        <f t="shared" si="315"/>
        <v>Wednesday</v>
      </c>
      <c r="AA2578" s="25" t="str">
        <f t="shared" si="316"/>
        <v/>
      </c>
      <c r="AB2578" s="25" t="str">
        <f>VLOOKUP(U2578,'Currency Sheet'!A:C,3,)</f>
        <v>DOLLAR</v>
      </c>
      <c r="AC2578" s="67" t="str">
        <f>VLOOKUP(P2578,'Customer List'!B:D,3,)</f>
        <v>Local</v>
      </c>
    </row>
    <row r="2579" spans="1:29" hidden="1" x14ac:dyDescent="0.25">
      <c r="A2579" s="25">
        <f t="shared" si="311"/>
        <v>2578</v>
      </c>
      <c r="B2579" s="25" t="s">
        <v>3442</v>
      </c>
      <c r="C2579" s="45">
        <v>45905</v>
      </c>
      <c r="D2579" s="45">
        <v>45910</v>
      </c>
      <c r="E2579" s="8">
        <v>93.8</v>
      </c>
      <c r="F2579" s="8">
        <f t="shared" si="306"/>
        <v>8254.4</v>
      </c>
      <c r="G2579" s="54">
        <f t="shared" si="312"/>
        <v>8254.4</v>
      </c>
      <c r="H2579" s="25">
        <v>128007</v>
      </c>
      <c r="I2579" s="25"/>
      <c r="J2579" s="25">
        <v>1</v>
      </c>
      <c r="K2579" s="25">
        <v>1</v>
      </c>
      <c r="L2579" s="25">
        <f t="shared" si="313"/>
        <v>0</v>
      </c>
      <c r="M2579" s="25" t="s">
        <v>3543</v>
      </c>
      <c r="N2579" s="45">
        <v>45913</v>
      </c>
      <c r="O2579" s="54">
        <v>11457</v>
      </c>
      <c r="P2579" s="25" t="s">
        <v>618</v>
      </c>
      <c r="Q2579" s="25">
        <v>58155620725</v>
      </c>
      <c r="R2579" s="25" t="s">
        <v>41</v>
      </c>
      <c r="S2579" s="3">
        <v>4</v>
      </c>
      <c r="T2579" s="55"/>
      <c r="U2579" s="25" t="s">
        <v>19</v>
      </c>
      <c r="V2579" s="25" t="str">
        <f>VLOOKUP(P2579,'Customer List'!B:C,2,)</f>
        <v>Bhuvneshwar</v>
      </c>
      <c r="W2579" s="56"/>
      <c r="X2579" s="45">
        <v>45915</v>
      </c>
      <c r="Y2579" s="25">
        <f t="shared" si="314"/>
        <v>2</v>
      </c>
      <c r="Z2579" s="25" t="str">
        <f t="shared" si="315"/>
        <v>Saturday</v>
      </c>
      <c r="AA2579" s="25" t="str">
        <f t="shared" si="316"/>
        <v>Monday</v>
      </c>
      <c r="AB2579" s="25" t="str">
        <f>VLOOKUP(U2579,'Currency Sheet'!A:C,3,)</f>
        <v>DOLLAR</v>
      </c>
      <c r="AC2579" s="67" t="str">
        <f>VLOOKUP(P2579,'Customer List'!B:D,3,)</f>
        <v>OutStation</v>
      </c>
    </row>
    <row r="2580" spans="1:29" hidden="1" x14ac:dyDescent="0.25">
      <c r="A2580" s="25">
        <f t="shared" si="311"/>
        <v>2579</v>
      </c>
      <c r="B2580" s="25" t="s">
        <v>3442</v>
      </c>
      <c r="C2580" s="45">
        <v>45905</v>
      </c>
      <c r="D2580" s="45">
        <v>45910</v>
      </c>
      <c r="E2580" s="8">
        <v>179.2</v>
      </c>
      <c r="F2580" s="8">
        <f t="shared" si="306"/>
        <v>15769.599999999999</v>
      </c>
      <c r="G2580" s="54">
        <f t="shared" si="312"/>
        <v>15769.599999999999</v>
      </c>
      <c r="H2580" s="25">
        <v>136402</v>
      </c>
      <c r="I2580" s="25"/>
      <c r="J2580" s="25">
        <v>1</v>
      </c>
      <c r="K2580" s="25">
        <v>1</v>
      </c>
      <c r="L2580" s="25">
        <f t="shared" si="313"/>
        <v>0</v>
      </c>
      <c r="M2580" s="25" t="s">
        <v>3541</v>
      </c>
      <c r="N2580" s="45">
        <v>45913</v>
      </c>
      <c r="O2580" s="54">
        <v>19445.759999999998</v>
      </c>
      <c r="P2580" s="25" t="s">
        <v>277</v>
      </c>
      <c r="Q2580" s="25">
        <v>58155615501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Pune</v>
      </c>
      <c r="W2580" s="56"/>
      <c r="X2580" s="45">
        <v>45915</v>
      </c>
      <c r="Y2580" s="25">
        <f t="shared" si="314"/>
        <v>2</v>
      </c>
      <c r="Z2580" s="25" t="str">
        <f t="shared" si="315"/>
        <v>Saturday</v>
      </c>
      <c r="AA2580" s="25" t="str">
        <f t="shared" si="316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hidden="1" x14ac:dyDescent="0.25">
      <c r="A2581" s="25">
        <f t="shared" si="311"/>
        <v>2580</v>
      </c>
      <c r="B2581" s="25" t="s">
        <v>3442</v>
      </c>
      <c r="C2581" s="45">
        <v>45905</v>
      </c>
      <c r="D2581" s="45">
        <v>45910</v>
      </c>
      <c r="E2581" s="8">
        <v>209.3</v>
      </c>
      <c r="F2581" s="8">
        <f t="shared" si="306"/>
        <v>18418.400000000001</v>
      </c>
      <c r="G2581" s="54">
        <f t="shared" si="312"/>
        <v>18418.400000000001</v>
      </c>
      <c r="H2581" s="25">
        <v>138214</v>
      </c>
      <c r="I2581" s="25"/>
      <c r="J2581" s="25">
        <v>1</v>
      </c>
      <c r="K2581" s="25">
        <v>1</v>
      </c>
      <c r="L2581" s="25">
        <f t="shared" si="313"/>
        <v>0</v>
      </c>
      <c r="M2581" s="25" t="s">
        <v>3536</v>
      </c>
      <c r="N2581" s="45">
        <v>45913</v>
      </c>
      <c r="O2581" s="54">
        <v>33368.400000000001</v>
      </c>
      <c r="P2581" s="25" t="s">
        <v>3443</v>
      </c>
      <c r="Q2581" s="25">
        <v>58155615291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BANGALORE</v>
      </c>
      <c r="W2581" s="56"/>
      <c r="X2581" s="45">
        <v>45915</v>
      </c>
      <c r="Y2581" s="25">
        <f t="shared" si="314"/>
        <v>2</v>
      </c>
      <c r="Z2581" s="25" t="str">
        <f t="shared" si="315"/>
        <v>Saturday</v>
      </c>
      <c r="AA2581" s="25" t="str">
        <f t="shared" si="316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hidden="1" x14ac:dyDescent="0.25">
      <c r="A2582" s="25">
        <f t="shared" si="311"/>
        <v>2581</v>
      </c>
      <c r="B2582" s="25" t="s">
        <v>3442</v>
      </c>
      <c r="C2582" s="45">
        <v>45905</v>
      </c>
      <c r="D2582" s="45">
        <v>45910</v>
      </c>
      <c r="E2582" s="8">
        <v>180.6</v>
      </c>
      <c r="F2582" s="8">
        <f t="shared" si="306"/>
        <v>15892.8</v>
      </c>
      <c r="G2582" s="54">
        <f t="shared" si="312"/>
        <v>15892.8</v>
      </c>
      <c r="H2582" s="25">
        <v>140902</v>
      </c>
      <c r="I2582" s="25"/>
      <c r="J2582" s="25">
        <v>1</v>
      </c>
      <c r="K2582" s="25">
        <v>1</v>
      </c>
      <c r="L2582" s="25">
        <f t="shared" si="313"/>
        <v>0</v>
      </c>
      <c r="M2582" s="25" t="s">
        <v>3541</v>
      </c>
      <c r="N2582" s="45">
        <v>45913</v>
      </c>
      <c r="O2582" s="54">
        <v>19597.68</v>
      </c>
      <c r="P2582" s="25" t="s">
        <v>277</v>
      </c>
      <c r="Q2582" s="25">
        <v>58155615501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Pune</v>
      </c>
      <c r="W2582" s="56"/>
      <c r="X2582" s="45">
        <v>45915</v>
      </c>
      <c r="Y2582" s="25">
        <f t="shared" si="314"/>
        <v>2</v>
      </c>
      <c r="Z2582" s="25" t="str">
        <f t="shared" si="315"/>
        <v>Saturday</v>
      </c>
      <c r="AA2582" s="25" t="str">
        <f t="shared" si="316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hidden="1" x14ac:dyDescent="0.25">
      <c r="A2583" s="25">
        <f t="shared" si="311"/>
        <v>2582</v>
      </c>
      <c r="B2583" s="25" t="s">
        <v>3442</v>
      </c>
      <c r="C2583" s="45">
        <v>45905</v>
      </c>
      <c r="D2583" s="45">
        <v>45910</v>
      </c>
      <c r="E2583" s="8">
        <v>95.2</v>
      </c>
      <c r="F2583" s="8">
        <f t="shared" si="306"/>
        <v>8377.6</v>
      </c>
      <c r="G2583" s="54">
        <f t="shared" si="312"/>
        <v>8377.6</v>
      </c>
      <c r="H2583" s="25">
        <v>141703</v>
      </c>
      <c r="I2583" s="25"/>
      <c r="J2583" s="25">
        <v>1</v>
      </c>
      <c r="K2583" s="25">
        <v>1</v>
      </c>
      <c r="L2583" s="25">
        <f t="shared" si="313"/>
        <v>0</v>
      </c>
      <c r="M2583" s="25" t="s">
        <v>3543</v>
      </c>
      <c r="N2583" s="45">
        <v>45913</v>
      </c>
      <c r="O2583" s="54">
        <v>11628</v>
      </c>
      <c r="P2583" s="25" t="s">
        <v>618</v>
      </c>
      <c r="Q2583" s="25">
        <v>58155620725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Bhuvneshwar</v>
      </c>
      <c r="W2583" s="56"/>
      <c r="X2583" s="45">
        <v>45915</v>
      </c>
      <c r="Y2583" s="25">
        <f t="shared" si="314"/>
        <v>2</v>
      </c>
      <c r="Z2583" s="25" t="str">
        <f t="shared" si="315"/>
        <v>Saturday</v>
      </c>
      <c r="AA2583" s="25" t="str">
        <f t="shared" si="316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hidden="1" x14ac:dyDescent="0.25">
      <c r="A2584" s="25">
        <f t="shared" si="311"/>
        <v>2583</v>
      </c>
      <c r="B2584" s="25" t="s">
        <v>3442</v>
      </c>
      <c r="C2584" s="45">
        <v>45905</v>
      </c>
      <c r="D2584" s="45">
        <v>45910</v>
      </c>
      <c r="E2584" s="8">
        <v>95.2</v>
      </c>
      <c r="F2584" s="8">
        <f t="shared" si="306"/>
        <v>8377.6</v>
      </c>
      <c r="G2584" s="54">
        <f t="shared" si="312"/>
        <v>8377.6</v>
      </c>
      <c r="H2584" s="25">
        <v>155512</v>
      </c>
      <c r="I2584" s="25"/>
      <c r="J2584" s="25">
        <v>1</v>
      </c>
      <c r="K2584" s="25">
        <v>1</v>
      </c>
      <c r="L2584" s="25">
        <f t="shared" si="313"/>
        <v>0</v>
      </c>
      <c r="M2584" s="25" t="s">
        <v>3611</v>
      </c>
      <c r="N2584" s="45">
        <v>45917</v>
      </c>
      <c r="O2584" s="54">
        <v>20026</v>
      </c>
      <c r="P2584" s="25" t="s">
        <v>31</v>
      </c>
      <c r="Q2584" s="25"/>
      <c r="R2584" s="25"/>
      <c r="S2584" s="3">
        <v>4</v>
      </c>
      <c r="T2584" s="55"/>
      <c r="U2584" s="25" t="s">
        <v>19</v>
      </c>
      <c r="V2584" s="25" t="str">
        <f>VLOOKUP(P2584,'Customer List'!B:C,2,)</f>
        <v>Delhi</v>
      </c>
      <c r="W2584" s="56"/>
      <c r="X2584" s="45"/>
      <c r="Y2584" s="25" t="str">
        <f t="shared" si="314"/>
        <v/>
      </c>
      <c r="Z2584" s="25" t="str">
        <f t="shared" si="315"/>
        <v>Wednesday</v>
      </c>
      <c r="AA2584" s="25" t="str">
        <f t="shared" si="316"/>
        <v/>
      </c>
      <c r="AB2584" s="25" t="str">
        <f>VLOOKUP(U2584,'Currency Sheet'!A:C,3,)</f>
        <v>DOLLAR</v>
      </c>
      <c r="AC2584" s="67" t="str">
        <f>VLOOKUP(P2584,'Customer List'!B:D,3,)</f>
        <v>Local</v>
      </c>
    </row>
    <row r="2585" spans="1:29" hidden="1" x14ac:dyDescent="0.25">
      <c r="A2585" s="25">
        <f t="shared" si="311"/>
        <v>2584</v>
      </c>
      <c r="B2585" s="25" t="s">
        <v>3442</v>
      </c>
      <c r="C2585" s="45">
        <v>45905</v>
      </c>
      <c r="D2585" s="45">
        <v>45910</v>
      </c>
      <c r="E2585" s="8">
        <v>81.900000000000006</v>
      </c>
      <c r="F2585" s="8">
        <f t="shared" si="306"/>
        <v>7207.2000000000007</v>
      </c>
      <c r="G2585" s="54">
        <f t="shared" si="312"/>
        <v>7207.2000000000007</v>
      </c>
      <c r="H2585" s="25">
        <v>155608</v>
      </c>
      <c r="I2585" s="25"/>
      <c r="J2585" s="25">
        <v>1</v>
      </c>
      <c r="K2585" s="25">
        <v>1</v>
      </c>
      <c r="L2585" s="25">
        <f t="shared" si="313"/>
        <v>0</v>
      </c>
      <c r="M2585" s="25" t="s">
        <v>3543</v>
      </c>
      <c r="N2585" s="45">
        <v>45913</v>
      </c>
      <c r="O2585" s="54">
        <v>10003.5</v>
      </c>
      <c r="P2585" s="25" t="s">
        <v>618</v>
      </c>
      <c r="Q2585" s="25">
        <v>58155620725</v>
      </c>
      <c r="R2585" s="25" t="s">
        <v>41</v>
      </c>
      <c r="S2585" s="3">
        <v>4</v>
      </c>
      <c r="T2585" s="55"/>
      <c r="U2585" s="25" t="s">
        <v>19</v>
      </c>
      <c r="V2585" s="25" t="str">
        <f>VLOOKUP(P2585,'Customer List'!B:C,2,)</f>
        <v>Bhuvneshwar</v>
      </c>
      <c r="W2585" s="56"/>
      <c r="X2585" s="45">
        <v>45915</v>
      </c>
      <c r="Y2585" s="25">
        <f t="shared" si="314"/>
        <v>2</v>
      </c>
      <c r="Z2585" s="25" t="str">
        <f t="shared" si="315"/>
        <v>Saturday</v>
      </c>
      <c r="AA2585" s="25" t="str">
        <f t="shared" si="316"/>
        <v>Monday</v>
      </c>
      <c r="AB2585" s="25" t="str">
        <f>VLOOKUP(U2585,'Currency Sheet'!A:C,3,)</f>
        <v>DOLLAR</v>
      </c>
      <c r="AC2585" s="67" t="str">
        <f>VLOOKUP(P2585,'Customer List'!B:D,3,)</f>
        <v>OutStation</v>
      </c>
    </row>
    <row r="2586" spans="1:29" hidden="1" x14ac:dyDescent="0.25">
      <c r="A2586" s="25">
        <f t="shared" si="311"/>
        <v>2585</v>
      </c>
      <c r="B2586" s="25" t="s">
        <v>3442</v>
      </c>
      <c r="C2586" s="45">
        <v>45905</v>
      </c>
      <c r="D2586" s="45">
        <v>45910</v>
      </c>
      <c r="E2586" s="8">
        <v>93.8</v>
      </c>
      <c r="F2586" s="8">
        <f t="shared" si="306"/>
        <v>8254.4</v>
      </c>
      <c r="G2586" s="54">
        <f t="shared" si="312"/>
        <v>8254.4</v>
      </c>
      <c r="H2586" s="25">
        <v>155903</v>
      </c>
      <c r="I2586" s="25"/>
      <c r="J2586" s="25">
        <v>1</v>
      </c>
      <c r="K2586" s="25">
        <v>1</v>
      </c>
      <c r="L2586" s="25">
        <f t="shared" si="313"/>
        <v>0</v>
      </c>
      <c r="M2586" s="25" t="s">
        <v>3639</v>
      </c>
      <c r="N2586" s="45">
        <v>45917</v>
      </c>
      <c r="O2586" s="54">
        <v>10820</v>
      </c>
      <c r="P2586" s="25" t="s">
        <v>43</v>
      </c>
      <c r="Q2586" s="25" t="s">
        <v>637</v>
      </c>
      <c r="R2586" s="25" t="s">
        <v>725</v>
      </c>
      <c r="S2586" s="3">
        <v>4</v>
      </c>
      <c r="T2586" s="55"/>
      <c r="U2586" s="25" t="s">
        <v>19</v>
      </c>
      <c r="V2586" s="25" t="str">
        <f>VLOOKUP(P2586,'Customer List'!B:C,2,)</f>
        <v>Faridabad</v>
      </c>
      <c r="W2586" s="56"/>
      <c r="X2586" s="45"/>
      <c r="Y2586" s="25" t="str">
        <f t="shared" si="314"/>
        <v/>
      </c>
      <c r="Z2586" s="25" t="str">
        <f t="shared" si="315"/>
        <v>Wednesday</v>
      </c>
      <c r="AA2586" s="25" t="str">
        <f t="shared" si="316"/>
        <v/>
      </c>
      <c r="AB2586" s="25" t="str">
        <f>VLOOKUP(U2586,'Currency Sheet'!A:C,3,)</f>
        <v>DOLLAR</v>
      </c>
      <c r="AC2586" s="67" t="str">
        <f>VLOOKUP(P2586,'Customer List'!B:D,3,)</f>
        <v>Local</v>
      </c>
    </row>
    <row r="2587" spans="1:29" hidden="1" x14ac:dyDescent="0.25">
      <c r="A2587" s="25">
        <f t="shared" si="311"/>
        <v>2586</v>
      </c>
      <c r="B2587" s="25" t="s">
        <v>3442</v>
      </c>
      <c r="C2587" s="45">
        <v>45905</v>
      </c>
      <c r="D2587" s="45">
        <v>45910</v>
      </c>
      <c r="E2587" s="8">
        <v>193.2</v>
      </c>
      <c r="F2587" s="8">
        <f t="shared" si="306"/>
        <v>17001.599999999999</v>
      </c>
      <c r="G2587" s="54">
        <f t="shared" si="312"/>
        <v>34003.199999999997</v>
      </c>
      <c r="H2587" s="25">
        <v>156604</v>
      </c>
      <c r="I2587" s="25"/>
      <c r="J2587" s="25">
        <v>2</v>
      </c>
      <c r="K2587" s="25">
        <v>2</v>
      </c>
      <c r="L2587" s="25">
        <f t="shared" si="313"/>
        <v>0</v>
      </c>
      <c r="M2587" s="25" t="s">
        <v>3528</v>
      </c>
      <c r="N2587" s="45">
        <v>45913</v>
      </c>
      <c r="O2587" s="54">
        <v>58180.800000000003</v>
      </c>
      <c r="P2587" s="25" t="s">
        <v>2055</v>
      </c>
      <c r="Q2587" s="25">
        <v>58155617516</v>
      </c>
      <c r="R2587" s="25" t="s">
        <v>41</v>
      </c>
      <c r="S2587" s="3">
        <v>4</v>
      </c>
      <c r="T2587" s="55"/>
      <c r="U2587" s="25" t="s">
        <v>19</v>
      </c>
      <c r="V2587" s="25" t="str">
        <f>VLOOKUP(P2587,'Customer List'!B:C,2,)</f>
        <v>Hyderabad</v>
      </c>
      <c r="W2587" s="56"/>
      <c r="X2587" s="45">
        <v>45915</v>
      </c>
      <c r="Y2587" s="25">
        <f t="shared" si="314"/>
        <v>2</v>
      </c>
      <c r="Z2587" s="25" t="str">
        <f t="shared" si="315"/>
        <v>Saturday</v>
      </c>
      <c r="AA2587" s="25" t="str">
        <f t="shared" si="316"/>
        <v>Monday</v>
      </c>
      <c r="AB2587" s="25" t="str">
        <f>VLOOKUP(U2587,'Currency Sheet'!A:C,3,)</f>
        <v>DOLLAR</v>
      </c>
      <c r="AC2587" s="67" t="str">
        <f>VLOOKUP(P2587,'Customer List'!B:D,3,)</f>
        <v>OutStation</v>
      </c>
    </row>
    <row r="2588" spans="1:29" hidden="1" x14ac:dyDescent="0.25">
      <c r="A2588" s="25">
        <f t="shared" si="311"/>
        <v>2587</v>
      </c>
      <c r="B2588" s="25" t="s">
        <v>3442</v>
      </c>
      <c r="C2588" s="45">
        <v>45905</v>
      </c>
      <c r="D2588" s="45">
        <v>45910</v>
      </c>
      <c r="E2588" s="8">
        <v>47.6</v>
      </c>
      <c r="F2588" s="8">
        <f t="shared" si="306"/>
        <v>4188.8</v>
      </c>
      <c r="G2588" s="54">
        <f t="shared" si="312"/>
        <v>4188.8</v>
      </c>
      <c r="H2588" s="25">
        <v>161203</v>
      </c>
      <c r="I2588" s="25"/>
      <c r="J2588" s="25">
        <v>1</v>
      </c>
      <c r="K2588" s="25">
        <v>1</v>
      </c>
      <c r="L2588" s="25">
        <f t="shared" si="313"/>
        <v>0</v>
      </c>
      <c r="M2588" s="25" t="s">
        <v>3639</v>
      </c>
      <c r="N2588" s="45">
        <v>45917</v>
      </c>
      <c r="O2588" s="54">
        <v>5491</v>
      </c>
      <c r="P2588" s="25" t="s">
        <v>43</v>
      </c>
      <c r="Q2588" s="25" t="s">
        <v>637</v>
      </c>
      <c r="R2588" s="25" t="s">
        <v>725</v>
      </c>
      <c r="S2588" s="3">
        <v>4</v>
      </c>
      <c r="T2588" s="55"/>
      <c r="U2588" s="25" t="s">
        <v>19</v>
      </c>
      <c r="V2588" s="25" t="str">
        <f>VLOOKUP(P2588,'Customer List'!B:C,2,)</f>
        <v>Faridabad</v>
      </c>
      <c r="W2588" s="56"/>
      <c r="X2588" s="45"/>
      <c r="Y2588" s="25" t="str">
        <f t="shared" si="314"/>
        <v/>
      </c>
      <c r="Z2588" s="25" t="str">
        <f t="shared" si="315"/>
        <v>Wednesday</v>
      </c>
      <c r="AA2588" s="25" t="str">
        <f t="shared" si="316"/>
        <v/>
      </c>
      <c r="AB2588" s="25" t="str">
        <f>VLOOKUP(U2588,'Currency Sheet'!A:C,3,)</f>
        <v>DOLLAR</v>
      </c>
      <c r="AC2588" s="67" t="str">
        <f>VLOOKUP(P2588,'Customer List'!B:D,3,)</f>
        <v>Local</v>
      </c>
    </row>
    <row r="2589" spans="1:29" hidden="1" x14ac:dyDescent="0.25">
      <c r="A2589" s="25">
        <f t="shared" si="311"/>
        <v>2588</v>
      </c>
      <c r="B2589" s="25" t="s">
        <v>3442</v>
      </c>
      <c r="C2589" s="45">
        <v>45905</v>
      </c>
      <c r="D2589" s="45">
        <v>45910</v>
      </c>
      <c r="E2589" s="8">
        <v>30.8</v>
      </c>
      <c r="F2589" s="8">
        <f t="shared" si="306"/>
        <v>2710.4</v>
      </c>
      <c r="G2589" s="54">
        <f t="shared" si="312"/>
        <v>2710.4</v>
      </c>
      <c r="H2589" s="25">
        <v>163503</v>
      </c>
      <c r="I2589" s="25"/>
      <c r="J2589" s="25">
        <v>1</v>
      </c>
      <c r="K2589" s="25">
        <v>1</v>
      </c>
      <c r="L2589" s="25">
        <f t="shared" si="313"/>
        <v>0</v>
      </c>
      <c r="M2589" s="25" t="s">
        <v>3639</v>
      </c>
      <c r="N2589" s="45">
        <v>45917</v>
      </c>
      <c r="O2589" s="54">
        <v>3553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14"/>
        <v/>
      </c>
      <c r="Z2589" s="25" t="str">
        <f t="shared" si="315"/>
        <v>Wednesday</v>
      </c>
      <c r="AA2589" s="25" t="str">
        <f t="shared" si="316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hidden="1" x14ac:dyDescent="0.25">
      <c r="A2590" s="25">
        <f t="shared" si="311"/>
        <v>2589</v>
      </c>
      <c r="B2590" s="25" t="s">
        <v>3442</v>
      </c>
      <c r="C2590" s="45">
        <v>45905</v>
      </c>
      <c r="D2590" s="45">
        <v>45910</v>
      </c>
      <c r="E2590" s="8">
        <v>50.4</v>
      </c>
      <c r="F2590" s="8">
        <f t="shared" si="306"/>
        <v>4435.2</v>
      </c>
      <c r="G2590" s="54">
        <f t="shared" si="312"/>
        <v>4435.2</v>
      </c>
      <c r="H2590" s="25">
        <v>300412</v>
      </c>
      <c r="I2590" s="25"/>
      <c r="J2590" s="25">
        <v>1</v>
      </c>
      <c r="K2590" s="25">
        <v>1</v>
      </c>
      <c r="L2590" s="25">
        <f t="shared" si="313"/>
        <v>0</v>
      </c>
      <c r="M2590" s="25" t="s">
        <v>3461</v>
      </c>
      <c r="N2590" s="45">
        <v>45911</v>
      </c>
      <c r="O2590" s="54">
        <v>6912</v>
      </c>
      <c r="P2590" s="25" t="s">
        <v>209</v>
      </c>
      <c r="Q2590" s="25" t="s">
        <v>1131</v>
      </c>
      <c r="R2590" s="25" t="s">
        <v>1131</v>
      </c>
      <c r="S2590" s="3">
        <v>4</v>
      </c>
      <c r="T2590" s="55"/>
      <c r="U2590" s="25" t="s">
        <v>19</v>
      </c>
      <c r="V2590" s="25" t="str">
        <f>VLOOKUP(P2590,'Customer List'!B:C,2,)</f>
        <v>Delhi</v>
      </c>
      <c r="W2590" s="56"/>
      <c r="X2590" s="45"/>
      <c r="Y2590" s="25" t="str">
        <f t="shared" si="314"/>
        <v/>
      </c>
      <c r="Z2590" s="25" t="str">
        <f t="shared" si="315"/>
        <v>Thursday</v>
      </c>
      <c r="AA2590" s="25" t="str">
        <f t="shared" si="316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hidden="1" x14ac:dyDescent="0.25">
      <c r="A2591" s="25">
        <f t="shared" si="311"/>
        <v>2590</v>
      </c>
      <c r="B2591" s="25" t="s">
        <v>3442</v>
      </c>
      <c r="C2591" s="45">
        <v>45905</v>
      </c>
      <c r="D2591" s="45">
        <v>45910</v>
      </c>
      <c r="E2591" s="8">
        <v>234.5</v>
      </c>
      <c r="F2591" s="8">
        <f t="shared" si="306"/>
        <v>20636</v>
      </c>
      <c r="G2591" s="54">
        <f t="shared" si="312"/>
        <v>20636</v>
      </c>
      <c r="H2591" s="25">
        <v>300428</v>
      </c>
      <c r="I2591" s="25"/>
      <c r="J2591" s="25">
        <v>1</v>
      </c>
      <c r="K2591" s="25">
        <v>1</v>
      </c>
      <c r="L2591" s="25">
        <f t="shared" si="313"/>
        <v>0</v>
      </c>
      <c r="M2591" s="25" t="s">
        <v>3544</v>
      </c>
      <c r="N2591" s="45">
        <v>45913</v>
      </c>
      <c r="O2591" s="54">
        <v>31825</v>
      </c>
      <c r="P2591" s="25" t="s">
        <v>618</v>
      </c>
      <c r="Q2591" s="25">
        <v>58155620725</v>
      </c>
      <c r="R2591" s="25" t="s">
        <v>41</v>
      </c>
      <c r="S2591" s="3">
        <v>4</v>
      </c>
      <c r="T2591" s="55"/>
      <c r="U2591" s="25" t="s">
        <v>19</v>
      </c>
      <c r="V2591" s="25" t="str">
        <f>VLOOKUP(P2591,'Customer List'!B:C,2,)</f>
        <v>Bhuvneshwar</v>
      </c>
      <c r="W2591" s="56"/>
      <c r="X2591" s="45">
        <v>45915</v>
      </c>
      <c r="Y2591" s="25">
        <f t="shared" si="314"/>
        <v>2</v>
      </c>
      <c r="Z2591" s="25" t="str">
        <f t="shared" si="315"/>
        <v>Saturday</v>
      </c>
      <c r="AA2591" s="25" t="str">
        <f t="shared" si="316"/>
        <v>Monday</v>
      </c>
      <c r="AB2591" s="25" t="str">
        <f>VLOOKUP(U2591,'Currency Sheet'!A:C,3,)</f>
        <v>DOLLAR</v>
      </c>
      <c r="AC2591" s="67" t="str">
        <f>VLOOKUP(P2591,'Customer List'!B:D,3,)</f>
        <v>OutStation</v>
      </c>
    </row>
    <row r="2592" spans="1:29" hidden="1" x14ac:dyDescent="0.25">
      <c r="A2592" s="25">
        <f t="shared" si="311"/>
        <v>2591</v>
      </c>
      <c r="B2592" s="25" t="s">
        <v>3442</v>
      </c>
      <c r="C2592" s="45">
        <v>45905</v>
      </c>
      <c r="D2592" s="45">
        <v>45910</v>
      </c>
      <c r="E2592" s="8">
        <v>46.2</v>
      </c>
      <c r="F2592" s="8">
        <f t="shared" si="306"/>
        <v>4065.6000000000004</v>
      </c>
      <c r="G2592" s="54">
        <f t="shared" si="312"/>
        <v>4065.6000000000004</v>
      </c>
      <c r="H2592" s="25">
        <v>300508</v>
      </c>
      <c r="I2592" s="25"/>
      <c r="J2592" s="25">
        <v>1</v>
      </c>
      <c r="K2592" s="25">
        <v>1</v>
      </c>
      <c r="L2592" s="25">
        <f t="shared" si="313"/>
        <v>0</v>
      </c>
      <c r="M2592" s="25" t="s">
        <v>3461</v>
      </c>
      <c r="N2592" s="45">
        <v>45911</v>
      </c>
      <c r="O2592" s="54">
        <v>6336</v>
      </c>
      <c r="P2592" s="25" t="s">
        <v>209</v>
      </c>
      <c r="Q2592" s="25" t="s">
        <v>1131</v>
      </c>
      <c r="R2592" s="25" t="s">
        <v>1131</v>
      </c>
      <c r="S2592" s="3">
        <v>4</v>
      </c>
      <c r="T2592" s="55"/>
      <c r="U2592" s="25" t="s">
        <v>19</v>
      </c>
      <c r="V2592" s="25" t="str">
        <f>VLOOKUP(P2592,'Customer List'!B:C,2,)</f>
        <v>Delhi</v>
      </c>
      <c r="W2592" s="56"/>
      <c r="X2592" s="45"/>
      <c r="Y2592" s="25" t="str">
        <f t="shared" si="314"/>
        <v/>
      </c>
      <c r="Z2592" s="25" t="str">
        <f t="shared" si="315"/>
        <v>Thursday</v>
      </c>
      <c r="AA2592" s="25" t="str">
        <f t="shared" si="316"/>
        <v/>
      </c>
      <c r="AB2592" s="25" t="str">
        <f>VLOOKUP(U2592,'Currency Sheet'!A:C,3,)</f>
        <v>DOLLAR</v>
      </c>
      <c r="AC2592" s="67" t="str">
        <f>VLOOKUP(P2592,'Customer List'!B:D,3,)</f>
        <v>Local</v>
      </c>
    </row>
    <row r="2593" spans="1:29" hidden="1" x14ac:dyDescent="0.25">
      <c r="A2593" s="25">
        <f t="shared" si="311"/>
        <v>2592</v>
      </c>
      <c r="B2593" s="25" t="s">
        <v>3442</v>
      </c>
      <c r="C2593" s="45">
        <v>45905</v>
      </c>
      <c r="D2593" s="45">
        <v>45910</v>
      </c>
      <c r="E2593" s="8">
        <v>35</v>
      </c>
      <c r="F2593" s="8">
        <f t="shared" si="306"/>
        <v>3080</v>
      </c>
      <c r="G2593" s="54">
        <f t="shared" si="312"/>
        <v>3080</v>
      </c>
      <c r="H2593" s="25">
        <v>301006</v>
      </c>
      <c r="I2593" s="25"/>
      <c r="J2593" s="25">
        <v>1</v>
      </c>
      <c r="K2593" s="25">
        <v>1</v>
      </c>
      <c r="L2593" s="25">
        <f t="shared" si="313"/>
        <v>0</v>
      </c>
      <c r="M2593" s="25" t="s">
        <v>3461</v>
      </c>
      <c r="N2593" s="45">
        <v>45911</v>
      </c>
      <c r="O2593" s="54">
        <v>4800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14"/>
        <v/>
      </c>
      <c r="Z2593" s="25" t="str">
        <f t="shared" si="315"/>
        <v>Thursday</v>
      </c>
      <c r="AA2593" s="25" t="str">
        <f t="shared" si="316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hidden="1" x14ac:dyDescent="0.25">
      <c r="A2594" s="25">
        <f t="shared" si="311"/>
        <v>2593</v>
      </c>
      <c r="B2594" s="25" t="s">
        <v>3442</v>
      </c>
      <c r="C2594" s="45">
        <v>45905</v>
      </c>
      <c r="D2594" s="45">
        <v>45910</v>
      </c>
      <c r="E2594" s="8">
        <v>318</v>
      </c>
      <c r="F2594" s="8">
        <f t="shared" si="306"/>
        <v>27984</v>
      </c>
      <c r="G2594" s="54">
        <f t="shared" si="312"/>
        <v>27984</v>
      </c>
      <c r="H2594" s="25">
        <v>302262</v>
      </c>
      <c r="I2594" s="25"/>
      <c r="J2594" s="25">
        <v>1</v>
      </c>
      <c r="K2594" s="25">
        <v>1</v>
      </c>
      <c r="L2594" s="25">
        <f t="shared" si="313"/>
        <v>0</v>
      </c>
      <c r="M2594" s="25" t="s">
        <v>3542</v>
      </c>
      <c r="N2594" s="45">
        <v>45913</v>
      </c>
      <c r="O2594" s="54">
        <v>40280</v>
      </c>
      <c r="P2594" s="25" t="s">
        <v>618</v>
      </c>
      <c r="Q2594" s="25">
        <v>58155620725</v>
      </c>
      <c r="R2594" s="25" t="s">
        <v>41</v>
      </c>
      <c r="S2594" s="3">
        <v>4</v>
      </c>
      <c r="T2594" s="55"/>
      <c r="U2594" s="25" t="s">
        <v>19</v>
      </c>
      <c r="V2594" s="25" t="str">
        <f>VLOOKUP(P2594,'Customer List'!B:C,2,)</f>
        <v>Bhuvneshwar</v>
      </c>
      <c r="W2594" s="56"/>
      <c r="X2594" s="45">
        <v>45915</v>
      </c>
      <c r="Y2594" s="25">
        <f t="shared" si="314"/>
        <v>2</v>
      </c>
      <c r="Z2594" s="25" t="str">
        <f t="shared" si="315"/>
        <v>Saturday</v>
      </c>
      <c r="AA2594" s="25" t="str">
        <f t="shared" si="316"/>
        <v>Monday</v>
      </c>
      <c r="AB2594" s="25" t="str">
        <f>VLOOKUP(U2594,'Currency Sheet'!A:C,3,)</f>
        <v>DOLLAR</v>
      </c>
      <c r="AC2594" s="67" t="str">
        <f>VLOOKUP(P2594,'Customer List'!B:D,3,)</f>
        <v>OutStation</v>
      </c>
    </row>
    <row r="2595" spans="1:29" hidden="1" x14ac:dyDescent="0.25">
      <c r="A2595" s="25">
        <f t="shared" si="311"/>
        <v>2594</v>
      </c>
      <c r="B2595" s="25" t="s">
        <v>3442</v>
      </c>
      <c r="C2595" s="45">
        <v>45905</v>
      </c>
      <c r="D2595" s="45">
        <v>45910</v>
      </c>
      <c r="E2595" s="8">
        <v>267.39999999999998</v>
      </c>
      <c r="F2595" s="8">
        <f t="shared" si="306"/>
        <v>23531.199999999997</v>
      </c>
      <c r="G2595" s="54">
        <f t="shared" si="312"/>
        <v>23531.199999999997</v>
      </c>
      <c r="H2595" s="25">
        <v>303550</v>
      </c>
      <c r="I2595" s="25"/>
      <c r="J2595" s="25">
        <v>1</v>
      </c>
      <c r="K2595" s="25">
        <v>1</v>
      </c>
      <c r="L2595" s="25">
        <f t="shared" si="313"/>
        <v>0</v>
      </c>
      <c r="M2595" s="25" t="s">
        <v>3542</v>
      </c>
      <c r="N2595" s="45">
        <v>45913</v>
      </c>
      <c r="O2595" s="54">
        <v>36290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14"/>
        <v>2</v>
      </c>
      <c r="Z2595" s="25" t="str">
        <f t="shared" si="315"/>
        <v>Saturday</v>
      </c>
      <c r="AA2595" s="25" t="str">
        <f t="shared" si="316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hidden="1" x14ac:dyDescent="0.25">
      <c r="A2596" s="25">
        <f t="shared" si="311"/>
        <v>2595</v>
      </c>
      <c r="B2596" s="25" t="s">
        <v>3442</v>
      </c>
      <c r="C2596" s="45">
        <v>45905</v>
      </c>
      <c r="D2596" s="45">
        <v>45910</v>
      </c>
      <c r="E2596" s="8">
        <v>50.4</v>
      </c>
      <c r="F2596" s="8">
        <f t="shared" si="306"/>
        <v>4435.2</v>
      </c>
      <c r="G2596" s="54">
        <f t="shared" si="312"/>
        <v>8870.4</v>
      </c>
      <c r="H2596" s="25">
        <v>304006</v>
      </c>
      <c r="I2596" s="25"/>
      <c r="J2596" s="25">
        <v>2</v>
      </c>
      <c r="K2596" s="25">
        <v>2</v>
      </c>
      <c r="L2596" s="25">
        <f t="shared" si="313"/>
        <v>0</v>
      </c>
      <c r="M2596" s="25" t="s">
        <v>3550</v>
      </c>
      <c r="N2596" s="45">
        <v>45913</v>
      </c>
      <c r="O2596" s="54">
        <v>15177.6</v>
      </c>
      <c r="P2596" s="25" t="s">
        <v>192</v>
      </c>
      <c r="Q2596" s="25" t="s">
        <v>3566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Chandigarh</v>
      </c>
      <c r="W2596" s="56"/>
      <c r="X2596" s="45">
        <v>45915</v>
      </c>
      <c r="Y2596" s="25">
        <f t="shared" si="314"/>
        <v>2</v>
      </c>
      <c r="Z2596" s="25" t="str">
        <f t="shared" si="315"/>
        <v>Saturday</v>
      </c>
      <c r="AA2596" s="25" t="str">
        <f t="shared" si="316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hidden="1" x14ac:dyDescent="0.25">
      <c r="A2597" s="25">
        <f t="shared" si="311"/>
        <v>2596</v>
      </c>
      <c r="B2597" s="25" t="s">
        <v>3442</v>
      </c>
      <c r="C2597" s="45">
        <v>45905</v>
      </c>
      <c r="D2597" s="45">
        <v>45910</v>
      </c>
      <c r="E2597" s="8">
        <v>300.75</v>
      </c>
      <c r="F2597" s="8">
        <f t="shared" si="306"/>
        <v>26466</v>
      </c>
      <c r="G2597" s="54">
        <f t="shared" si="312"/>
        <v>26466</v>
      </c>
      <c r="H2597" s="25">
        <v>304044</v>
      </c>
      <c r="I2597" s="25"/>
      <c r="J2597" s="25">
        <v>1</v>
      </c>
      <c r="K2597" s="25">
        <v>1</v>
      </c>
      <c r="L2597" s="25">
        <f t="shared" si="313"/>
        <v>0</v>
      </c>
      <c r="M2597" s="25" t="s">
        <v>3544</v>
      </c>
      <c r="N2597" s="45">
        <v>45913</v>
      </c>
      <c r="O2597" s="54">
        <v>38095</v>
      </c>
      <c r="P2597" s="25" t="s">
        <v>618</v>
      </c>
      <c r="Q2597" s="25">
        <v>58155620725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Bhuvneshwar</v>
      </c>
      <c r="W2597" s="56"/>
      <c r="X2597" s="45">
        <v>45915</v>
      </c>
      <c r="Y2597" s="25">
        <f t="shared" si="314"/>
        <v>2</v>
      </c>
      <c r="Z2597" s="25" t="str">
        <f t="shared" si="315"/>
        <v>Saturday</v>
      </c>
      <c r="AA2597" s="25" t="str">
        <f t="shared" si="316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hidden="1" x14ac:dyDescent="0.25">
      <c r="A2598" s="25">
        <f t="shared" si="311"/>
        <v>2597</v>
      </c>
      <c r="B2598" s="25" t="s">
        <v>3442</v>
      </c>
      <c r="C2598" s="45">
        <v>45905</v>
      </c>
      <c r="D2598" s="45">
        <v>45910</v>
      </c>
      <c r="E2598" s="8">
        <v>205.1</v>
      </c>
      <c r="F2598" s="8">
        <f t="shared" si="306"/>
        <v>18048.8</v>
      </c>
      <c r="G2598" s="54">
        <f t="shared" si="312"/>
        <v>18048.8</v>
      </c>
      <c r="H2598" s="25">
        <v>305210</v>
      </c>
      <c r="I2598" s="25"/>
      <c r="J2598" s="25">
        <v>1</v>
      </c>
      <c r="K2598" s="25">
        <v>1</v>
      </c>
      <c r="L2598" s="25">
        <f t="shared" si="313"/>
        <v>0</v>
      </c>
      <c r="M2598" s="25" t="s">
        <v>3542</v>
      </c>
      <c r="N2598" s="45">
        <v>45913</v>
      </c>
      <c r="O2598" s="54">
        <v>27835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14"/>
        <v>2</v>
      </c>
      <c r="Z2598" s="25" t="str">
        <f t="shared" si="315"/>
        <v>Saturday</v>
      </c>
      <c r="AA2598" s="25" t="str">
        <f t="shared" si="316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hidden="1" x14ac:dyDescent="0.25">
      <c r="A2599" s="25">
        <f t="shared" si="311"/>
        <v>2598</v>
      </c>
      <c r="B2599" s="25" t="s">
        <v>3442</v>
      </c>
      <c r="C2599" s="45">
        <v>45905</v>
      </c>
      <c r="D2599" s="45">
        <v>45910</v>
      </c>
      <c r="E2599" s="8">
        <v>185.5</v>
      </c>
      <c r="F2599" s="8">
        <f t="shared" si="306"/>
        <v>16324</v>
      </c>
      <c r="G2599" s="54">
        <f t="shared" si="312"/>
        <v>16324</v>
      </c>
      <c r="H2599" s="25">
        <v>308110</v>
      </c>
      <c r="I2599" s="25"/>
      <c r="J2599" s="25">
        <v>1</v>
      </c>
      <c r="K2599" s="25">
        <v>1</v>
      </c>
      <c r="L2599" s="25">
        <f t="shared" si="313"/>
        <v>0</v>
      </c>
      <c r="M2599" s="25" t="s">
        <v>3544</v>
      </c>
      <c r="N2599" s="45">
        <v>45913</v>
      </c>
      <c r="O2599" s="54">
        <v>25175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14"/>
        <v>2</v>
      </c>
      <c r="Z2599" s="25" t="str">
        <f t="shared" si="315"/>
        <v>Saturday</v>
      </c>
      <c r="AA2599" s="25" t="str">
        <f t="shared" si="316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hidden="1" x14ac:dyDescent="0.25">
      <c r="A2600" s="25">
        <f t="shared" si="311"/>
        <v>2599</v>
      </c>
      <c r="B2600" s="25" t="s">
        <v>3442</v>
      </c>
      <c r="C2600" s="45">
        <v>45905</v>
      </c>
      <c r="D2600" s="45">
        <v>45910</v>
      </c>
      <c r="E2600" s="8">
        <v>259</v>
      </c>
      <c r="F2600" s="8">
        <f t="shared" si="306"/>
        <v>22792</v>
      </c>
      <c r="G2600" s="54">
        <f t="shared" si="312"/>
        <v>22792</v>
      </c>
      <c r="H2600" s="25">
        <v>309816</v>
      </c>
      <c r="I2600" s="25"/>
      <c r="J2600" s="25">
        <v>1</v>
      </c>
      <c r="K2600" s="25">
        <v>1</v>
      </c>
      <c r="L2600" s="25">
        <f t="shared" si="313"/>
        <v>0</v>
      </c>
      <c r="M2600" s="25" t="s">
        <v>3462</v>
      </c>
      <c r="N2600" s="45">
        <v>45911</v>
      </c>
      <c r="O2600" s="54">
        <v>35150</v>
      </c>
      <c r="P2600" s="25" t="s">
        <v>214</v>
      </c>
      <c r="Q2600" s="25" t="s">
        <v>1131</v>
      </c>
      <c r="R2600" s="25" t="s">
        <v>1131</v>
      </c>
      <c r="S2600" s="3">
        <v>4</v>
      </c>
      <c r="T2600" s="55"/>
      <c r="U2600" s="25" t="s">
        <v>19</v>
      </c>
      <c r="V2600" s="25" t="str">
        <f>VLOOKUP(P2600,'Customer List'!B:C,2,)</f>
        <v>Delhi</v>
      </c>
      <c r="W2600" s="56"/>
      <c r="X2600" s="45"/>
      <c r="Y2600" s="25" t="str">
        <f t="shared" si="314"/>
        <v/>
      </c>
      <c r="Z2600" s="25" t="str">
        <f t="shared" si="315"/>
        <v>Thursday</v>
      </c>
      <c r="AA2600" s="25" t="str">
        <f t="shared" si="316"/>
        <v/>
      </c>
      <c r="AB2600" s="25" t="str">
        <f>VLOOKUP(U2600,'Currency Sheet'!A:C,3,)</f>
        <v>DOLLAR</v>
      </c>
      <c r="AC2600" s="67" t="str">
        <f>VLOOKUP(P2600,'Customer List'!B:D,3,)</f>
        <v>Local</v>
      </c>
    </row>
    <row r="2601" spans="1:29" hidden="1" x14ac:dyDescent="0.25">
      <c r="A2601" s="25">
        <f t="shared" si="311"/>
        <v>2600</v>
      </c>
      <c r="B2601" s="25" t="s">
        <v>3442</v>
      </c>
      <c r="C2601" s="45">
        <v>45905</v>
      </c>
      <c r="D2601" s="45">
        <v>45910</v>
      </c>
      <c r="E2601" s="8">
        <v>165.9</v>
      </c>
      <c r="F2601" s="8">
        <f t="shared" si="306"/>
        <v>14599.2</v>
      </c>
      <c r="G2601" s="54">
        <f t="shared" si="312"/>
        <v>14599.2</v>
      </c>
      <c r="H2601" s="25">
        <v>310916</v>
      </c>
      <c r="I2601" s="25"/>
      <c r="J2601" s="25">
        <v>1</v>
      </c>
      <c r="K2601" s="25">
        <v>1</v>
      </c>
      <c r="L2601" s="25">
        <f t="shared" si="313"/>
        <v>0</v>
      </c>
      <c r="M2601" s="25" t="s">
        <v>3544</v>
      </c>
      <c r="N2601" s="45">
        <v>45913</v>
      </c>
      <c r="O2601" s="54">
        <v>22515</v>
      </c>
      <c r="P2601" s="25" t="s">
        <v>618</v>
      </c>
      <c r="Q2601" s="25">
        <v>58155620725</v>
      </c>
      <c r="R2601" s="25" t="s">
        <v>41</v>
      </c>
      <c r="S2601" s="3">
        <v>4</v>
      </c>
      <c r="T2601" s="55"/>
      <c r="U2601" s="25" t="s">
        <v>19</v>
      </c>
      <c r="V2601" s="25" t="str">
        <f>VLOOKUP(P2601,'Customer List'!B:C,2,)</f>
        <v>Bhuvneshwar</v>
      </c>
      <c r="W2601" s="56"/>
      <c r="X2601" s="45">
        <v>45915</v>
      </c>
      <c r="Y2601" s="25">
        <f t="shared" si="314"/>
        <v>2</v>
      </c>
      <c r="Z2601" s="25" t="str">
        <f t="shared" si="315"/>
        <v>Saturday</v>
      </c>
      <c r="AA2601" s="25" t="str">
        <f t="shared" si="316"/>
        <v>Monday</v>
      </c>
      <c r="AB2601" s="25" t="str">
        <f>VLOOKUP(U2601,'Currency Sheet'!A:C,3,)</f>
        <v>DOLLAR</v>
      </c>
      <c r="AC2601" s="67" t="str">
        <f>VLOOKUP(P2601,'Customer List'!B:D,3,)</f>
        <v>OutStation</v>
      </c>
    </row>
    <row r="2602" spans="1:29" hidden="1" x14ac:dyDescent="0.25">
      <c r="A2602" s="25">
        <f t="shared" si="311"/>
        <v>2601</v>
      </c>
      <c r="B2602" s="25" t="s">
        <v>3442</v>
      </c>
      <c r="C2602" s="45">
        <v>45905</v>
      </c>
      <c r="D2602" s="45">
        <v>45910</v>
      </c>
      <c r="E2602" s="8">
        <v>297</v>
      </c>
      <c r="F2602" s="8">
        <f t="shared" si="306"/>
        <v>26136</v>
      </c>
      <c r="G2602" s="54">
        <f t="shared" si="312"/>
        <v>26136</v>
      </c>
      <c r="H2602" s="25">
        <v>310944</v>
      </c>
      <c r="I2602" s="25"/>
      <c r="J2602" s="25">
        <v>1</v>
      </c>
      <c r="K2602" s="25">
        <v>1</v>
      </c>
      <c r="L2602" s="25">
        <f t="shared" si="313"/>
        <v>0</v>
      </c>
      <c r="M2602" s="25" t="s">
        <v>3462</v>
      </c>
      <c r="N2602" s="45">
        <v>45911</v>
      </c>
      <c r="O2602" s="54">
        <v>37620</v>
      </c>
      <c r="P2602" s="25" t="s">
        <v>214</v>
      </c>
      <c r="Q2602" s="25" t="s">
        <v>1131</v>
      </c>
      <c r="R2602" s="25" t="s">
        <v>1131</v>
      </c>
      <c r="S2602" s="3">
        <v>4</v>
      </c>
      <c r="T2602" s="55"/>
      <c r="U2602" s="25" t="s">
        <v>19</v>
      </c>
      <c r="V2602" s="25" t="str">
        <f>VLOOKUP(P2602,'Customer List'!B:C,2,)</f>
        <v>Delhi</v>
      </c>
      <c r="W2602" s="56"/>
      <c r="X2602" s="45"/>
      <c r="Y2602" s="25" t="str">
        <f t="shared" si="314"/>
        <v/>
      </c>
      <c r="Z2602" s="25" t="str">
        <f t="shared" si="315"/>
        <v>Thursday</v>
      </c>
      <c r="AA2602" s="25" t="str">
        <f t="shared" si="316"/>
        <v/>
      </c>
      <c r="AB2602" s="25" t="str">
        <f>VLOOKUP(U2602,'Currency Sheet'!A:C,3,)</f>
        <v>DOLLAR</v>
      </c>
      <c r="AC2602" s="67" t="str">
        <f>VLOOKUP(P2602,'Customer List'!B:D,3,)</f>
        <v>Local</v>
      </c>
    </row>
    <row r="2603" spans="1:29" hidden="1" x14ac:dyDescent="0.25">
      <c r="A2603" s="25">
        <f t="shared" si="311"/>
        <v>2602</v>
      </c>
      <c r="B2603" s="25" t="s">
        <v>3442</v>
      </c>
      <c r="C2603" s="45">
        <v>45905</v>
      </c>
      <c r="D2603" s="45">
        <v>45910</v>
      </c>
      <c r="E2603" s="8">
        <v>141.4</v>
      </c>
      <c r="F2603" s="8">
        <f t="shared" si="306"/>
        <v>12443.2</v>
      </c>
      <c r="G2603" s="54">
        <f t="shared" si="312"/>
        <v>12443.2</v>
      </c>
      <c r="H2603" s="25">
        <v>320007</v>
      </c>
      <c r="I2603" s="25"/>
      <c r="J2603" s="25">
        <v>1</v>
      </c>
      <c r="K2603" s="25">
        <v>1</v>
      </c>
      <c r="L2603" s="25">
        <f t="shared" si="313"/>
        <v>0</v>
      </c>
      <c r="M2603" s="25" t="s">
        <v>3611</v>
      </c>
      <c r="N2603" s="45">
        <v>45917</v>
      </c>
      <c r="O2603" s="54">
        <v>29744.5</v>
      </c>
      <c r="P2603" s="25" t="s">
        <v>31</v>
      </c>
      <c r="Q2603" s="25"/>
      <c r="R2603" s="25"/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14"/>
        <v/>
      </c>
      <c r="Z2603" s="25" t="str">
        <f t="shared" si="315"/>
        <v>Wednesday</v>
      </c>
      <c r="AA2603" s="25" t="str">
        <f t="shared" si="316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hidden="1" x14ac:dyDescent="0.25">
      <c r="A2604" s="25">
        <f t="shared" si="311"/>
        <v>2603</v>
      </c>
      <c r="B2604" s="25" t="s">
        <v>3442</v>
      </c>
      <c r="C2604" s="45">
        <v>45905</v>
      </c>
      <c r="D2604" s="45">
        <v>45910</v>
      </c>
      <c r="E2604" s="8">
        <v>313.5</v>
      </c>
      <c r="F2604" s="8">
        <f t="shared" si="306"/>
        <v>27588</v>
      </c>
      <c r="G2604" s="54">
        <f t="shared" si="312"/>
        <v>27588</v>
      </c>
      <c r="H2604" s="25">
        <v>323034</v>
      </c>
      <c r="I2604" s="25"/>
      <c r="J2604" s="25">
        <v>1</v>
      </c>
      <c r="K2604" s="25">
        <v>1</v>
      </c>
      <c r="L2604" s="25">
        <f t="shared" si="313"/>
        <v>0</v>
      </c>
      <c r="M2604" s="25" t="s">
        <v>3542</v>
      </c>
      <c r="N2604" s="45">
        <v>45913</v>
      </c>
      <c r="O2604" s="54">
        <v>39710</v>
      </c>
      <c r="P2604" s="25" t="s">
        <v>618</v>
      </c>
      <c r="Q2604" s="25">
        <v>58155620725</v>
      </c>
      <c r="R2604" s="25" t="s">
        <v>41</v>
      </c>
      <c r="S2604" s="3">
        <v>4</v>
      </c>
      <c r="T2604" s="55"/>
      <c r="U2604" s="25" t="s">
        <v>19</v>
      </c>
      <c r="V2604" s="25" t="str">
        <f>VLOOKUP(P2604,'Customer List'!B:C,2,)</f>
        <v>Bhuvneshwar</v>
      </c>
      <c r="W2604" s="56"/>
      <c r="X2604" s="45">
        <v>45915</v>
      </c>
      <c r="Y2604" s="25">
        <f t="shared" si="314"/>
        <v>2</v>
      </c>
      <c r="Z2604" s="25" t="str">
        <f t="shared" si="315"/>
        <v>Saturday</v>
      </c>
      <c r="AA2604" s="25" t="str">
        <f t="shared" si="316"/>
        <v>Monday</v>
      </c>
      <c r="AB2604" s="25" t="str">
        <f>VLOOKUP(U2604,'Currency Sheet'!A:C,3,)</f>
        <v>DOLLAR</v>
      </c>
      <c r="AC2604" s="67" t="str">
        <f>VLOOKUP(P2604,'Customer List'!B:D,3,)</f>
        <v>OutStation</v>
      </c>
    </row>
    <row r="2605" spans="1:29" hidden="1" x14ac:dyDescent="0.25">
      <c r="A2605" s="25">
        <f t="shared" si="311"/>
        <v>2604</v>
      </c>
      <c r="B2605" s="25" t="s">
        <v>3442</v>
      </c>
      <c r="C2605" s="45">
        <v>45905</v>
      </c>
      <c r="D2605" s="45">
        <v>45910</v>
      </c>
      <c r="E2605" s="8">
        <v>164.5</v>
      </c>
      <c r="F2605" s="8">
        <f t="shared" si="306"/>
        <v>14476</v>
      </c>
      <c r="G2605" s="54">
        <f t="shared" si="312"/>
        <v>14476</v>
      </c>
      <c r="H2605" s="25">
        <v>324004</v>
      </c>
      <c r="I2605" s="25"/>
      <c r="J2605" s="25">
        <v>1</v>
      </c>
      <c r="K2605" s="25">
        <v>1</v>
      </c>
      <c r="L2605" s="25">
        <f t="shared" si="313"/>
        <v>0</v>
      </c>
      <c r="M2605" s="25" t="s">
        <v>3535</v>
      </c>
      <c r="N2605" s="45">
        <v>45913</v>
      </c>
      <c r="O2605" s="54">
        <v>25498</v>
      </c>
      <c r="P2605" s="25" t="s">
        <v>631</v>
      </c>
      <c r="Q2605" s="25">
        <v>58155620983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Telangana</v>
      </c>
      <c r="W2605" s="56"/>
      <c r="X2605" s="45">
        <v>45915</v>
      </c>
      <c r="Y2605" s="25">
        <f t="shared" si="314"/>
        <v>2</v>
      </c>
      <c r="Z2605" s="25" t="str">
        <f t="shared" si="315"/>
        <v>Saturday</v>
      </c>
      <c r="AA2605" s="25" t="str">
        <f t="shared" si="316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hidden="1" x14ac:dyDescent="0.25">
      <c r="A2606" s="25">
        <f t="shared" si="311"/>
        <v>2605</v>
      </c>
      <c r="B2606" s="25" t="s">
        <v>3442</v>
      </c>
      <c r="C2606" s="45">
        <v>45905</v>
      </c>
      <c r="D2606" s="45">
        <v>45910</v>
      </c>
      <c r="E2606" s="8">
        <v>267.39999999999998</v>
      </c>
      <c r="F2606" s="8">
        <f t="shared" si="306"/>
        <v>23531.199999999997</v>
      </c>
      <c r="G2606" s="54">
        <f t="shared" si="312"/>
        <v>23531.199999999997</v>
      </c>
      <c r="H2606" s="25">
        <v>329918</v>
      </c>
      <c r="I2606" s="25"/>
      <c r="J2606" s="25">
        <v>1</v>
      </c>
      <c r="K2606" s="25">
        <v>1</v>
      </c>
      <c r="L2606" s="25">
        <f t="shared" si="313"/>
        <v>0</v>
      </c>
      <c r="M2606" s="25" t="s">
        <v>3533</v>
      </c>
      <c r="N2606" s="45">
        <v>45913</v>
      </c>
      <c r="O2606" s="54">
        <v>35526</v>
      </c>
      <c r="P2606" s="25" t="s">
        <v>893</v>
      </c>
      <c r="Q2606" s="25">
        <v>58155620762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Banglore</v>
      </c>
      <c r="W2606" s="56"/>
      <c r="X2606" s="45">
        <v>45915</v>
      </c>
      <c r="Y2606" s="25">
        <f t="shared" si="314"/>
        <v>2</v>
      </c>
      <c r="Z2606" s="25" t="str">
        <f t="shared" si="315"/>
        <v>Saturday</v>
      </c>
      <c r="AA2606" s="25" t="str">
        <f t="shared" si="316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hidden="1" x14ac:dyDescent="0.25">
      <c r="A2607" s="25">
        <f t="shared" si="311"/>
        <v>2606</v>
      </c>
      <c r="B2607" s="25" t="s">
        <v>3442</v>
      </c>
      <c r="C2607" s="45">
        <v>45905</v>
      </c>
      <c r="D2607" s="45">
        <v>45910</v>
      </c>
      <c r="E2607" s="8">
        <v>334.5</v>
      </c>
      <c r="F2607" s="8">
        <f t="shared" si="306"/>
        <v>29436</v>
      </c>
      <c r="G2607" s="54">
        <f t="shared" si="312"/>
        <v>29436</v>
      </c>
      <c r="H2607" s="25">
        <v>329930</v>
      </c>
      <c r="I2607" s="25"/>
      <c r="J2607" s="25">
        <v>1</v>
      </c>
      <c r="K2607" s="25">
        <v>1</v>
      </c>
      <c r="L2607" s="25">
        <f t="shared" si="313"/>
        <v>0</v>
      </c>
      <c r="M2607" s="25" t="s">
        <v>3462</v>
      </c>
      <c r="N2607" s="45">
        <v>45911</v>
      </c>
      <c r="O2607" s="54">
        <v>42370</v>
      </c>
      <c r="P2607" s="25" t="s">
        <v>214</v>
      </c>
      <c r="Q2607" s="25" t="s">
        <v>1131</v>
      </c>
      <c r="R2607" s="25" t="s">
        <v>1131</v>
      </c>
      <c r="S2607" s="3">
        <v>4</v>
      </c>
      <c r="T2607" s="55"/>
      <c r="U2607" s="25" t="s">
        <v>19</v>
      </c>
      <c r="V2607" s="25" t="str">
        <f>VLOOKUP(P2607,'Customer List'!B:C,2,)</f>
        <v>Delhi</v>
      </c>
      <c r="W2607" s="56"/>
      <c r="X2607" s="45"/>
      <c r="Y2607" s="25" t="str">
        <f t="shared" si="314"/>
        <v/>
      </c>
      <c r="Z2607" s="25" t="str">
        <f t="shared" si="315"/>
        <v>Thursday</v>
      </c>
      <c r="AA2607" s="25" t="str">
        <f t="shared" si="316"/>
        <v/>
      </c>
      <c r="AB2607" s="25" t="str">
        <f>VLOOKUP(U2607,'Currency Sheet'!A:C,3,)</f>
        <v>DOLLAR</v>
      </c>
      <c r="AC2607" s="67" t="str">
        <f>VLOOKUP(P2607,'Customer List'!B:D,3,)</f>
        <v>Local</v>
      </c>
    </row>
    <row r="2608" spans="1:29" hidden="1" x14ac:dyDescent="0.25">
      <c r="A2608" s="25">
        <f t="shared" si="311"/>
        <v>2607</v>
      </c>
      <c r="B2608" s="25" t="s">
        <v>3442</v>
      </c>
      <c r="C2608" s="45">
        <v>45905</v>
      </c>
      <c r="D2608" s="45">
        <v>45910</v>
      </c>
      <c r="E2608" s="8">
        <v>301.5</v>
      </c>
      <c r="F2608" s="8">
        <f t="shared" si="306"/>
        <v>26532</v>
      </c>
      <c r="G2608" s="54">
        <f t="shared" si="312"/>
        <v>26532</v>
      </c>
      <c r="H2608" s="25">
        <v>329932</v>
      </c>
      <c r="I2608" s="25"/>
      <c r="J2608" s="25">
        <v>1</v>
      </c>
      <c r="K2608" s="25">
        <v>1</v>
      </c>
      <c r="L2608" s="25">
        <f t="shared" si="313"/>
        <v>0</v>
      </c>
      <c r="M2608" s="25" t="s">
        <v>3542</v>
      </c>
      <c r="N2608" s="45">
        <v>45913</v>
      </c>
      <c r="O2608" s="54">
        <v>38190</v>
      </c>
      <c r="P2608" s="25" t="s">
        <v>618</v>
      </c>
      <c r="Q2608" s="25">
        <v>58155620725</v>
      </c>
      <c r="R2608" s="25" t="s">
        <v>41</v>
      </c>
      <c r="S2608" s="3">
        <v>4</v>
      </c>
      <c r="T2608" s="55"/>
      <c r="U2608" s="25" t="s">
        <v>19</v>
      </c>
      <c r="V2608" s="25" t="str">
        <f>VLOOKUP(P2608,'Customer List'!B:C,2,)</f>
        <v>Bhuvneshwar</v>
      </c>
      <c r="W2608" s="56"/>
      <c r="X2608" s="45">
        <v>45915</v>
      </c>
      <c r="Y2608" s="25">
        <f t="shared" si="314"/>
        <v>2</v>
      </c>
      <c r="Z2608" s="25" t="str">
        <f t="shared" si="315"/>
        <v>Saturday</v>
      </c>
      <c r="AA2608" s="25" t="str">
        <f t="shared" si="316"/>
        <v>Monday</v>
      </c>
      <c r="AB2608" s="25" t="str">
        <f>VLOOKUP(U2608,'Currency Sheet'!A:C,3,)</f>
        <v>DOLLAR</v>
      </c>
      <c r="AC2608" s="67" t="str">
        <f>VLOOKUP(P2608,'Customer List'!B:D,3,)</f>
        <v>OutStation</v>
      </c>
    </row>
    <row r="2609" spans="1:29" hidden="1" x14ac:dyDescent="0.25">
      <c r="A2609" s="25">
        <f t="shared" si="311"/>
        <v>2608</v>
      </c>
      <c r="B2609" s="25" t="s">
        <v>3442</v>
      </c>
      <c r="C2609" s="45">
        <v>45905</v>
      </c>
      <c r="D2609" s="45">
        <v>45910</v>
      </c>
      <c r="E2609" s="8">
        <v>254.8</v>
      </c>
      <c r="F2609" s="8">
        <f t="shared" si="306"/>
        <v>22422.400000000001</v>
      </c>
      <c r="G2609" s="54">
        <f t="shared" si="312"/>
        <v>22422.400000000001</v>
      </c>
      <c r="H2609" s="25">
        <v>330116</v>
      </c>
      <c r="I2609" s="25"/>
      <c r="J2609" s="25">
        <v>1</v>
      </c>
      <c r="K2609" s="25">
        <v>1</v>
      </c>
      <c r="L2609" s="25">
        <f t="shared" si="313"/>
        <v>0</v>
      </c>
      <c r="M2609" s="25" t="s">
        <v>3542</v>
      </c>
      <c r="N2609" s="45">
        <v>45913</v>
      </c>
      <c r="O2609" s="54">
        <v>34580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14"/>
        <v>2</v>
      </c>
      <c r="Z2609" s="25" t="str">
        <f t="shared" si="315"/>
        <v>Saturday</v>
      </c>
      <c r="AA2609" s="25" t="str">
        <f t="shared" si="316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hidden="1" x14ac:dyDescent="0.25">
      <c r="A2610" s="25">
        <f t="shared" si="311"/>
        <v>2609</v>
      </c>
      <c r="B2610" s="25" t="s">
        <v>3442</v>
      </c>
      <c r="C2610" s="45">
        <v>45905</v>
      </c>
      <c r="D2610" s="45">
        <v>45910</v>
      </c>
      <c r="E2610" s="8">
        <v>285</v>
      </c>
      <c r="F2610" s="8">
        <f t="shared" si="306"/>
        <v>25080</v>
      </c>
      <c r="G2610" s="54">
        <f t="shared" si="312"/>
        <v>25080</v>
      </c>
      <c r="H2610" s="25">
        <v>333628</v>
      </c>
      <c r="I2610" s="25"/>
      <c r="J2610" s="25">
        <v>1</v>
      </c>
      <c r="K2610" s="25">
        <v>1</v>
      </c>
      <c r="L2610" s="25">
        <f t="shared" si="313"/>
        <v>0</v>
      </c>
      <c r="M2610" s="25" t="s">
        <v>3542</v>
      </c>
      <c r="N2610" s="45">
        <v>45913</v>
      </c>
      <c r="O2610" s="54">
        <v>36100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14"/>
        <v>2</v>
      </c>
      <c r="Z2610" s="25" t="str">
        <f t="shared" si="315"/>
        <v>Saturday</v>
      </c>
      <c r="AA2610" s="25" t="str">
        <f t="shared" si="316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hidden="1" x14ac:dyDescent="0.25">
      <c r="A2611" s="25">
        <f t="shared" si="311"/>
        <v>2610</v>
      </c>
      <c r="B2611" s="25" t="s">
        <v>3442</v>
      </c>
      <c r="C2611" s="45">
        <v>45905</v>
      </c>
      <c r="D2611" s="45">
        <v>45910</v>
      </c>
      <c r="E2611" s="8">
        <v>70.7</v>
      </c>
      <c r="F2611" s="8">
        <f t="shared" si="306"/>
        <v>6221.6</v>
      </c>
      <c r="G2611" s="54">
        <f t="shared" si="312"/>
        <v>6221.6</v>
      </c>
      <c r="H2611" s="25">
        <v>334103</v>
      </c>
      <c r="I2611" s="25"/>
      <c r="J2611" s="25">
        <v>1</v>
      </c>
      <c r="K2611" s="25">
        <v>1</v>
      </c>
      <c r="L2611" s="25">
        <f t="shared" si="313"/>
        <v>0</v>
      </c>
      <c r="M2611" s="25" t="s">
        <v>3463</v>
      </c>
      <c r="N2611" s="45">
        <v>45911</v>
      </c>
      <c r="O2611" s="54">
        <v>9595</v>
      </c>
      <c r="P2611" s="25" t="s">
        <v>214</v>
      </c>
      <c r="Q2611" s="25" t="s">
        <v>1131</v>
      </c>
      <c r="R2611" s="25" t="s">
        <v>1131</v>
      </c>
      <c r="S2611" s="3">
        <v>4</v>
      </c>
      <c r="T2611" s="55"/>
      <c r="U2611" s="25" t="s">
        <v>19</v>
      </c>
      <c r="V2611" s="25" t="str">
        <f>VLOOKUP(P2611,'Customer List'!B:C,2,)</f>
        <v>Delhi</v>
      </c>
      <c r="W2611" s="56"/>
      <c r="X2611" s="45"/>
      <c r="Y2611" s="25" t="str">
        <f t="shared" si="314"/>
        <v/>
      </c>
      <c r="Z2611" s="25" t="str">
        <f t="shared" si="315"/>
        <v>Thursday</v>
      </c>
      <c r="AA2611" s="25" t="str">
        <f t="shared" si="316"/>
        <v/>
      </c>
      <c r="AB2611" s="25" t="str">
        <f>VLOOKUP(U2611,'Currency Sheet'!A:C,3,)</f>
        <v>DOLLAR</v>
      </c>
      <c r="AC2611" s="67" t="str">
        <f>VLOOKUP(P2611,'Customer List'!B:D,3,)</f>
        <v>Local</v>
      </c>
    </row>
    <row r="2612" spans="1:29" hidden="1" x14ac:dyDescent="0.25">
      <c r="A2612" s="25">
        <f t="shared" si="311"/>
        <v>2611</v>
      </c>
      <c r="B2612" s="25" t="s">
        <v>3442</v>
      </c>
      <c r="C2612" s="45">
        <v>45905</v>
      </c>
      <c r="D2612" s="45">
        <v>45910</v>
      </c>
      <c r="E2612" s="8">
        <v>304.5</v>
      </c>
      <c r="F2612" s="8">
        <f t="shared" si="306"/>
        <v>26796</v>
      </c>
      <c r="G2612" s="54">
        <f t="shared" si="312"/>
        <v>26796</v>
      </c>
      <c r="H2612" s="25">
        <v>344836</v>
      </c>
      <c r="I2612" s="25"/>
      <c r="J2612" s="25">
        <v>1</v>
      </c>
      <c r="K2612" s="25">
        <v>1</v>
      </c>
      <c r="L2612" s="25">
        <f t="shared" si="313"/>
        <v>0</v>
      </c>
      <c r="M2612" s="25" t="s">
        <v>3533</v>
      </c>
      <c r="N2612" s="45">
        <v>45913</v>
      </c>
      <c r="O2612" s="54">
        <v>37758</v>
      </c>
      <c r="P2612" s="25" t="s">
        <v>893</v>
      </c>
      <c r="Q2612" s="25">
        <v>58155620762</v>
      </c>
      <c r="R2612" s="25" t="s">
        <v>41</v>
      </c>
      <c r="S2612" s="3">
        <v>4</v>
      </c>
      <c r="T2612" s="55"/>
      <c r="U2612" s="25" t="s">
        <v>19</v>
      </c>
      <c r="V2612" s="25" t="str">
        <f>VLOOKUP(P2612,'Customer List'!B:C,2,)</f>
        <v>Banglore</v>
      </c>
      <c r="W2612" s="56"/>
      <c r="X2612" s="45">
        <v>45915</v>
      </c>
      <c r="Y2612" s="25">
        <f t="shared" si="314"/>
        <v>2</v>
      </c>
      <c r="Z2612" s="25" t="str">
        <f t="shared" si="315"/>
        <v>Saturday</v>
      </c>
      <c r="AA2612" s="25" t="str">
        <f t="shared" si="316"/>
        <v>Monday</v>
      </c>
      <c r="AB2612" s="25" t="str">
        <f>VLOOKUP(U2612,'Currency Sheet'!A:C,3,)</f>
        <v>DOLLAR</v>
      </c>
      <c r="AC2612" s="67" t="str">
        <f>VLOOKUP(P2612,'Customer List'!B:D,3,)</f>
        <v>OutStation</v>
      </c>
    </row>
    <row r="2613" spans="1:29" hidden="1" x14ac:dyDescent="0.25">
      <c r="A2613" s="25">
        <f t="shared" si="311"/>
        <v>2612</v>
      </c>
      <c r="B2613" s="25" t="s">
        <v>3442</v>
      </c>
      <c r="C2613" s="45">
        <v>45905</v>
      </c>
      <c r="D2613" s="45">
        <v>45910</v>
      </c>
      <c r="E2613" s="8">
        <v>267.39999999999998</v>
      </c>
      <c r="F2613" s="8">
        <f t="shared" si="306"/>
        <v>23531.199999999997</v>
      </c>
      <c r="G2613" s="54">
        <f t="shared" si="312"/>
        <v>23531.199999999997</v>
      </c>
      <c r="H2613" s="25">
        <v>345016</v>
      </c>
      <c r="I2613" s="25"/>
      <c r="J2613" s="25">
        <v>1</v>
      </c>
      <c r="K2613" s="25">
        <v>1</v>
      </c>
      <c r="L2613" s="25">
        <f t="shared" si="313"/>
        <v>0</v>
      </c>
      <c r="M2613" s="25" t="s">
        <v>3462</v>
      </c>
      <c r="N2613" s="45">
        <v>45911</v>
      </c>
      <c r="O2613" s="54">
        <v>36290</v>
      </c>
      <c r="P2613" s="25" t="s">
        <v>214</v>
      </c>
      <c r="Q2613" s="25" t="s">
        <v>1131</v>
      </c>
      <c r="R2613" s="25" t="s">
        <v>1131</v>
      </c>
      <c r="S2613" s="3">
        <v>4</v>
      </c>
      <c r="T2613" s="55"/>
      <c r="U2613" s="25" t="s">
        <v>19</v>
      </c>
      <c r="V2613" s="25" t="str">
        <f>VLOOKUP(P2613,'Customer List'!B:C,2,)</f>
        <v>Delhi</v>
      </c>
      <c r="W2613" s="56"/>
      <c r="X2613" s="45"/>
      <c r="Y2613" s="25" t="str">
        <f t="shared" si="314"/>
        <v/>
      </c>
      <c r="Z2613" s="25" t="str">
        <f t="shared" si="315"/>
        <v>Thursday</v>
      </c>
      <c r="AA2613" s="25" t="str">
        <f t="shared" si="316"/>
        <v/>
      </c>
      <c r="AB2613" s="25" t="str">
        <f>VLOOKUP(U2613,'Currency Sheet'!A:C,3,)</f>
        <v>DOLLAR</v>
      </c>
      <c r="AC2613" s="67" t="str">
        <f>VLOOKUP(P2613,'Customer List'!B:D,3,)</f>
        <v>Local</v>
      </c>
    </row>
    <row r="2614" spans="1:29" hidden="1" x14ac:dyDescent="0.25">
      <c r="A2614" s="25">
        <f t="shared" si="311"/>
        <v>2613</v>
      </c>
      <c r="B2614" s="25" t="s">
        <v>3442</v>
      </c>
      <c r="C2614" s="45">
        <v>45905</v>
      </c>
      <c r="D2614" s="45">
        <v>45910</v>
      </c>
      <c r="E2614" s="8">
        <v>318</v>
      </c>
      <c r="F2614" s="8">
        <f t="shared" si="306"/>
        <v>27984</v>
      </c>
      <c r="G2614" s="54">
        <f t="shared" si="312"/>
        <v>27984</v>
      </c>
      <c r="H2614" s="25">
        <v>345030</v>
      </c>
      <c r="I2614" s="25"/>
      <c r="J2614" s="25">
        <v>1</v>
      </c>
      <c r="K2614" s="25">
        <v>1</v>
      </c>
      <c r="L2614" s="25">
        <f t="shared" si="313"/>
        <v>0</v>
      </c>
      <c r="M2614" s="25" t="s">
        <v>3533</v>
      </c>
      <c r="N2614" s="45">
        <v>45913</v>
      </c>
      <c r="O2614" s="54">
        <v>39432</v>
      </c>
      <c r="P2614" s="25" t="s">
        <v>893</v>
      </c>
      <c r="Q2614" s="25">
        <v>58155620762</v>
      </c>
      <c r="R2614" s="25" t="s">
        <v>41</v>
      </c>
      <c r="S2614" s="3">
        <v>4</v>
      </c>
      <c r="T2614" s="55"/>
      <c r="U2614" s="25" t="s">
        <v>19</v>
      </c>
      <c r="V2614" s="25" t="str">
        <f>VLOOKUP(P2614,'Customer List'!B:C,2,)</f>
        <v>Banglore</v>
      </c>
      <c r="W2614" s="56"/>
      <c r="X2614" s="45">
        <v>45915</v>
      </c>
      <c r="Y2614" s="25">
        <f t="shared" si="314"/>
        <v>2</v>
      </c>
      <c r="Z2614" s="25" t="str">
        <f t="shared" si="315"/>
        <v>Saturday</v>
      </c>
      <c r="AA2614" s="25" t="str">
        <f t="shared" si="316"/>
        <v>Monday</v>
      </c>
      <c r="AB2614" s="25" t="str">
        <f>VLOOKUP(U2614,'Currency Sheet'!A:C,3,)</f>
        <v>DOLLAR</v>
      </c>
      <c r="AC2614" s="67" t="str">
        <f>VLOOKUP(P2614,'Customer List'!B:D,3,)</f>
        <v>OutStation</v>
      </c>
    </row>
    <row r="2615" spans="1:29" hidden="1" x14ac:dyDescent="0.25">
      <c r="A2615" s="25">
        <f t="shared" si="311"/>
        <v>2614</v>
      </c>
      <c r="B2615" s="25" t="s">
        <v>3442</v>
      </c>
      <c r="C2615" s="45">
        <v>45905</v>
      </c>
      <c r="D2615" s="45">
        <v>45910</v>
      </c>
      <c r="E2615" s="8">
        <v>318</v>
      </c>
      <c r="F2615" s="8">
        <f t="shared" ref="F2615" si="317">IF(AB2615="DOLLAR",E2615*88,E2615)</f>
        <v>27984</v>
      </c>
      <c r="G2615" s="54">
        <f t="shared" si="312"/>
        <v>27984</v>
      </c>
      <c r="H2615" s="25">
        <v>345030</v>
      </c>
      <c r="I2615" s="25"/>
      <c r="J2615" s="25">
        <v>1</v>
      </c>
      <c r="K2615" s="25">
        <v>1</v>
      </c>
      <c r="L2615" s="25">
        <f t="shared" ref="L2615" si="318">J2615-K2615</f>
        <v>0</v>
      </c>
      <c r="M2615" s="25" t="s">
        <v>3548</v>
      </c>
      <c r="N2615" s="45">
        <v>45913</v>
      </c>
      <c r="O2615" s="54">
        <v>36252</v>
      </c>
      <c r="P2615" s="25" t="s">
        <v>243</v>
      </c>
      <c r="Q2615" s="25">
        <v>58155615103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Mumbai</v>
      </c>
      <c r="W2615" s="56"/>
      <c r="X2615" s="45">
        <v>45915</v>
      </c>
      <c r="Y2615" s="25">
        <f t="shared" ref="Y2615" si="319">IF(X2615="", "", X2615-N2615)</f>
        <v>2</v>
      </c>
      <c r="Z2615" s="25" t="str">
        <f t="shared" ref="Z2615" si="320">IF(N2615="", "", TEXT(N2615, "dddd"))</f>
        <v>Saturday</v>
      </c>
      <c r="AA2615" s="25" t="str">
        <f t="shared" ref="AA2615" si="321">IF(X2615="", "", TEXT(X2615, "dddd"))</f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hidden="1" x14ac:dyDescent="0.25">
      <c r="A2616" s="25">
        <f t="shared" si="311"/>
        <v>2615</v>
      </c>
      <c r="B2616" s="25" t="s">
        <v>3442</v>
      </c>
      <c r="C2616" s="45">
        <v>45905</v>
      </c>
      <c r="D2616" s="45">
        <v>45910</v>
      </c>
      <c r="E2616" s="8">
        <v>72.8</v>
      </c>
      <c r="F2616" s="8">
        <f t="shared" si="306"/>
        <v>6406.4</v>
      </c>
      <c r="G2616" s="54">
        <f t="shared" si="312"/>
        <v>6406.4</v>
      </c>
      <c r="H2616" s="25">
        <v>349505</v>
      </c>
      <c r="I2616" s="25"/>
      <c r="J2616" s="25">
        <v>1</v>
      </c>
      <c r="K2616" s="25">
        <v>1</v>
      </c>
      <c r="L2616" s="25">
        <f t="shared" si="313"/>
        <v>0</v>
      </c>
      <c r="M2616" s="25" t="s">
        <v>3555</v>
      </c>
      <c r="N2616" s="45">
        <v>45915</v>
      </c>
      <c r="O2616" s="54">
        <v>11284</v>
      </c>
      <c r="P2616" s="25" t="s">
        <v>225</v>
      </c>
      <c r="Q2616" s="25" t="s">
        <v>3570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Punjab</v>
      </c>
      <c r="W2616" s="56"/>
      <c r="X2616" s="45">
        <v>45917</v>
      </c>
      <c r="Y2616" s="25">
        <f t="shared" si="314"/>
        <v>2</v>
      </c>
      <c r="Z2616" s="25" t="str">
        <f t="shared" si="315"/>
        <v>Monday</v>
      </c>
      <c r="AA2616" s="25" t="str">
        <f t="shared" si="316"/>
        <v>Wednesday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hidden="1" x14ac:dyDescent="0.25">
      <c r="A2617" s="25">
        <f t="shared" si="311"/>
        <v>2616</v>
      </c>
      <c r="B2617" s="25" t="s">
        <v>3442</v>
      </c>
      <c r="C2617" s="45">
        <v>45905</v>
      </c>
      <c r="D2617" s="45">
        <v>45910</v>
      </c>
      <c r="E2617" s="8">
        <v>267.39999999999998</v>
      </c>
      <c r="F2617" s="8">
        <f t="shared" si="306"/>
        <v>23531.199999999997</v>
      </c>
      <c r="G2617" s="54">
        <f t="shared" si="312"/>
        <v>23531.199999999997</v>
      </c>
      <c r="H2617" s="25">
        <v>349914</v>
      </c>
      <c r="I2617" s="25"/>
      <c r="J2617" s="25">
        <v>1</v>
      </c>
      <c r="K2617" s="25">
        <v>1</v>
      </c>
      <c r="L2617" s="25">
        <f t="shared" si="313"/>
        <v>0</v>
      </c>
      <c r="M2617" s="25" t="s">
        <v>3544</v>
      </c>
      <c r="N2617" s="45">
        <v>45913</v>
      </c>
      <c r="O2617" s="54">
        <v>36290</v>
      </c>
      <c r="P2617" s="25" t="s">
        <v>618</v>
      </c>
      <c r="Q2617" s="25">
        <v>58155620725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Bhuvneshwar</v>
      </c>
      <c r="W2617" s="56"/>
      <c r="X2617" s="45">
        <v>45915</v>
      </c>
      <c r="Y2617" s="25">
        <f t="shared" si="314"/>
        <v>2</v>
      </c>
      <c r="Z2617" s="25" t="str">
        <f t="shared" si="315"/>
        <v>Saturday</v>
      </c>
      <c r="AA2617" s="25" t="str">
        <f t="shared" si="316"/>
        <v>Monday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hidden="1" x14ac:dyDescent="0.25">
      <c r="A2618" s="25">
        <f t="shared" si="311"/>
        <v>2617</v>
      </c>
      <c r="B2618" s="25" t="s">
        <v>3442</v>
      </c>
      <c r="C2618" s="45">
        <v>45905</v>
      </c>
      <c r="D2618" s="45">
        <v>45910</v>
      </c>
      <c r="E2618" s="8">
        <v>86.8</v>
      </c>
      <c r="F2618" s="8">
        <f t="shared" ref="F2618:F2685" si="322">IF(AB2618="DOLLAR",E2618*88,E2618)</f>
        <v>7638.4</v>
      </c>
      <c r="G2618" s="54">
        <f t="shared" si="312"/>
        <v>7638.4</v>
      </c>
      <c r="H2618" s="25">
        <v>351703</v>
      </c>
      <c r="I2618" s="25"/>
      <c r="J2618" s="25">
        <v>1</v>
      </c>
      <c r="K2618" s="25">
        <v>1</v>
      </c>
      <c r="L2618" s="25">
        <f t="shared" si="313"/>
        <v>0</v>
      </c>
      <c r="M2618" s="25" t="s">
        <v>3551</v>
      </c>
      <c r="N2618" s="45">
        <v>45913</v>
      </c>
      <c r="O2618" s="54">
        <v>13454</v>
      </c>
      <c r="P2618" s="25" t="s">
        <v>631</v>
      </c>
      <c r="Q2618" s="25">
        <v>58155620983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Telangana</v>
      </c>
      <c r="W2618" s="56"/>
      <c r="X2618" s="45">
        <v>45915</v>
      </c>
      <c r="Y2618" s="25">
        <f t="shared" si="314"/>
        <v>2</v>
      </c>
      <c r="Z2618" s="25" t="str">
        <f t="shared" si="315"/>
        <v>Saturday</v>
      </c>
      <c r="AA2618" s="25" t="str">
        <f t="shared" si="316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hidden="1" x14ac:dyDescent="0.25">
      <c r="A2619" s="25">
        <f t="shared" si="311"/>
        <v>2618</v>
      </c>
      <c r="B2619" s="25" t="s">
        <v>3442</v>
      </c>
      <c r="C2619" s="45">
        <v>45905</v>
      </c>
      <c r="D2619" s="45">
        <v>45910</v>
      </c>
      <c r="E2619" s="8">
        <v>267.39999999999998</v>
      </c>
      <c r="F2619" s="8">
        <f t="shared" si="322"/>
        <v>23531.199999999997</v>
      </c>
      <c r="G2619" s="54">
        <f t="shared" si="312"/>
        <v>23531.199999999997</v>
      </c>
      <c r="H2619" s="25">
        <v>354510</v>
      </c>
      <c r="I2619" s="25"/>
      <c r="J2619" s="25">
        <v>1</v>
      </c>
      <c r="K2619" s="25">
        <v>1</v>
      </c>
      <c r="L2619" s="25">
        <f t="shared" si="313"/>
        <v>0</v>
      </c>
      <c r="M2619" s="25" t="s">
        <v>3637</v>
      </c>
      <c r="N2619" s="45">
        <v>45916</v>
      </c>
      <c r="O2619" s="54">
        <v>44407.5</v>
      </c>
      <c r="P2619" s="25" t="s">
        <v>3445</v>
      </c>
      <c r="Q2619" s="25" t="s">
        <v>637</v>
      </c>
      <c r="R2619" s="25" t="s">
        <v>638</v>
      </c>
      <c r="S2619" s="3">
        <v>4</v>
      </c>
      <c r="T2619" s="55"/>
      <c r="U2619" s="25" t="s">
        <v>19</v>
      </c>
      <c r="V2619" s="25" t="str">
        <f>VLOOKUP(P2619,'Customer List'!B:C,2,)</f>
        <v>DELHI</v>
      </c>
      <c r="W2619" s="56"/>
      <c r="X2619" s="45"/>
      <c r="Y2619" s="25" t="str">
        <f t="shared" si="314"/>
        <v/>
      </c>
      <c r="Z2619" s="25" t="str">
        <f t="shared" si="315"/>
        <v>Tuesday</v>
      </c>
      <c r="AA2619" s="25" t="str">
        <f t="shared" si="316"/>
        <v/>
      </c>
      <c r="AB2619" s="25" t="str">
        <f>VLOOKUP(U2619,'Currency Sheet'!A:C,3,)</f>
        <v>DOLLAR</v>
      </c>
      <c r="AC2619" s="67" t="str">
        <f>VLOOKUP(P2619,'Customer List'!B:D,3,)</f>
        <v>Local</v>
      </c>
    </row>
    <row r="2620" spans="1:29" hidden="1" x14ac:dyDescent="0.25">
      <c r="A2620" s="25">
        <f t="shared" si="311"/>
        <v>2619</v>
      </c>
      <c r="B2620" s="25" t="s">
        <v>3442</v>
      </c>
      <c r="C2620" s="45">
        <v>45905</v>
      </c>
      <c r="D2620" s="45">
        <v>45910</v>
      </c>
      <c r="E2620" s="8">
        <v>116.2</v>
      </c>
      <c r="F2620" s="8">
        <f t="shared" si="322"/>
        <v>10225.6</v>
      </c>
      <c r="G2620" s="54">
        <f t="shared" si="312"/>
        <v>10225.6</v>
      </c>
      <c r="H2620" s="25">
        <v>357408</v>
      </c>
      <c r="I2620" s="25"/>
      <c r="J2620" s="25">
        <v>1</v>
      </c>
      <c r="K2620" s="25">
        <v>1</v>
      </c>
      <c r="L2620" s="25">
        <f t="shared" si="313"/>
        <v>0</v>
      </c>
      <c r="M2620" s="25" t="s">
        <v>3544</v>
      </c>
      <c r="N2620" s="45">
        <v>45913</v>
      </c>
      <c r="O2620" s="54">
        <v>15770</v>
      </c>
      <c r="P2620" s="25" t="s">
        <v>618</v>
      </c>
      <c r="Q2620" s="25">
        <v>58155620725</v>
      </c>
      <c r="R2620" s="25" t="s">
        <v>41</v>
      </c>
      <c r="S2620" s="3">
        <v>4</v>
      </c>
      <c r="T2620" s="55"/>
      <c r="U2620" s="25" t="s">
        <v>19</v>
      </c>
      <c r="V2620" s="25" t="str">
        <f>VLOOKUP(P2620,'Customer List'!B:C,2,)</f>
        <v>Bhuvneshwar</v>
      </c>
      <c r="W2620" s="56"/>
      <c r="X2620" s="45">
        <v>45915</v>
      </c>
      <c r="Y2620" s="25">
        <f t="shared" si="314"/>
        <v>2</v>
      </c>
      <c r="Z2620" s="25" t="str">
        <f t="shared" si="315"/>
        <v>Saturday</v>
      </c>
      <c r="AA2620" s="25" t="str">
        <f t="shared" si="316"/>
        <v>Monday</v>
      </c>
      <c r="AB2620" s="25" t="str">
        <f>VLOOKUP(U2620,'Currency Sheet'!A:C,3,)</f>
        <v>DOLLAR</v>
      </c>
      <c r="AC2620" s="67" t="str">
        <f>VLOOKUP(P2620,'Customer List'!B:D,3,)</f>
        <v>OutStation</v>
      </c>
    </row>
    <row r="2621" spans="1:29" hidden="1" x14ac:dyDescent="0.25">
      <c r="A2621" s="25">
        <f t="shared" si="311"/>
        <v>2620</v>
      </c>
      <c r="B2621" s="25" t="s">
        <v>3442</v>
      </c>
      <c r="C2621" s="45">
        <v>45905</v>
      </c>
      <c r="D2621" s="45">
        <v>45910</v>
      </c>
      <c r="E2621" s="8">
        <v>267.39999999999998</v>
      </c>
      <c r="F2621" s="8">
        <f t="shared" si="322"/>
        <v>23531.199999999997</v>
      </c>
      <c r="G2621" s="54">
        <f t="shared" si="312"/>
        <v>23531.199999999997</v>
      </c>
      <c r="H2621" s="25">
        <v>362578</v>
      </c>
      <c r="I2621" s="25"/>
      <c r="J2621" s="25">
        <v>1</v>
      </c>
      <c r="K2621" s="25">
        <v>1</v>
      </c>
      <c r="L2621" s="25">
        <f t="shared" si="313"/>
        <v>0</v>
      </c>
      <c r="M2621" s="25" t="s">
        <v>3542</v>
      </c>
      <c r="N2621" s="45">
        <v>45913</v>
      </c>
      <c r="O2621" s="54">
        <v>36290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14"/>
        <v>2</v>
      </c>
      <c r="Z2621" s="25" t="str">
        <f t="shared" si="315"/>
        <v>Saturday</v>
      </c>
      <c r="AA2621" s="25" t="str">
        <f t="shared" si="316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hidden="1" x14ac:dyDescent="0.25">
      <c r="A2622" s="25">
        <f t="shared" si="311"/>
        <v>2621</v>
      </c>
      <c r="B2622" s="25" t="s">
        <v>3442</v>
      </c>
      <c r="C2622" s="45">
        <v>45905</v>
      </c>
      <c r="D2622" s="45">
        <v>45910</v>
      </c>
      <c r="E2622" s="8">
        <v>111.3</v>
      </c>
      <c r="F2622" s="8">
        <f t="shared" si="322"/>
        <v>9794.4</v>
      </c>
      <c r="G2622" s="54">
        <f t="shared" si="312"/>
        <v>9794.4</v>
      </c>
      <c r="H2622" s="25">
        <v>369307</v>
      </c>
      <c r="I2622" s="25"/>
      <c r="J2622" s="25">
        <v>1</v>
      </c>
      <c r="K2622" s="25">
        <v>1</v>
      </c>
      <c r="L2622" s="25">
        <f t="shared" si="313"/>
        <v>0</v>
      </c>
      <c r="M2622" s="25" t="s">
        <v>3535</v>
      </c>
      <c r="N2622" s="45">
        <v>45913</v>
      </c>
      <c r="O2622" s="54">
        <v>17252</v>
      </c>
      <c r="P2622" s="25" t="s">
        <v>631</v>
      </c>
      <c r="Q2622" s="25">
        <v>58155620983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Telangana</v>
      </c>
      <c r="W2622" s="56"/>
      <c r="X2622" s="45">
        <v>45915</v>
      </c>
      <c r="Y2622" s="25">
        <f t="shared" si="314"/>
        <v>2</v>
      </c>
      <c r="Z2622" s="25" t="str">
        <f t="shared" si="315"/>
        <v>Saturday</v>
      </c>
      <c r="AA2622" s="25" t="str">
        <f t="shared" si="316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hidden="1" x14ac:dyDescent="0.25">
      <c r="A2623" s="25">
        <f t="shared" si="311"/>
        <v>2622</v>
      </c>
      <c r="B2623" s="25" t="s">
        <v>3442</v>
      </c>
      <c r="C2623" s="45">
        <v>45905</v>
      </c>
      <c r="D2623" s="45">
        <v>45910</v>
      </c>
      <c r="E2623" s="8">
        <v>275.10000000000002</v>
      </c>
      <c r="F2623" s="8">
        <f t="shared" si="322"/>
        <v>24208.800000000003</v>
      </c>
      <c r="G2623" s="54">
        <f t="shared" si="312"/>
        <v>24208.800000000003</v>
      </c>
      <c r="H2623" s="25">
        <v>369308</v>
      </c>
      <c r="I2623" s="25"/>
      <c r="J2623" s="25">
        <v>1</v>
      </c>
      <c r="K2623" s="25">
        <v>1</v>
      </c>
      <c r="L2623" s="25">
        <f t="shared" si="313"/>
        <v>0</v>
      </c>
      <c r="M2623" s="25" t="s">
        <v>3535</v>
      </c>
      <c r="N2623" s="45">
        <v>45913</v>
      </c>
      <c r="O2623" s="54">
        <v>42641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14"/>
        <v>2</v>
      </c>
      <c r="Z2623" s="25" t="str">
        <f t="shared" si="315"/>
        <v>Saturday</v>
      </c>
      <c r="AA2623" s="25" t="str">
        <f t="shared" si="316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hidden="1" x14ac:dyDescent="0.25">
      <c r="A2624" s="25">
        <f t="shared" si="311"/>
        <v>2623</v>
      </c>
      <c r="B2624" s="25" t="s">
        <v>3442</v>
      </c>
      <c r="C2624" s="45">
        <v>45905</v>
      </c>
      <c r="D2624" s="45">
        <v>45910</v>
      </c>
      <c r="E2624" s="8">
        <v>326.25</v>
      </c>
      <c r="F2624" s="8">
        <f t="shared" si="322"/>
        <v>28710</v>
      </c>
      <c r="G2624" s="54">
        <f t="shared" si="312"/>
        <v>28710</v>
      </c>
      <c r="H2624" s="25">
        <v>369624</v>
      </c>
      <c r="I2624" s="25"/>
      <c r="J2624" s="25">
        <v>1</v>
      </c>
      <c r="K2624" s="25">
        <v>1</v>
      </c>
      <c r="L2624" s="25">
        <f t="shared" si="313"/>
        <v>0</v>
      </c>
      <c r="M2624" s="25" t="s">
        <v>3642</v>
      </c>
      <c r="N2624" s="45">
        <v>45918</v>
      </c>
      <c r="O2624" s="54">
        <v>43826.25</v>
      </c>
      <c r="P2624" s="25" t="s">
        <v>3446</v>
      </c>
      <c r="Q2624" s="25" t="s">
        <v>1131</v>
      </c>
      <c r="R2624" s="25" t="s">
        <v>1131</v>
      </c>
      <c r="S2624" s="3">
        <v>4</v>
      </c>
      <c r="T2624" s="55"/>
      <c r="U2624" s="25" t="s">
        <v>19</v>
      </c>
      <c r="V2624" s="25" t="str">
        <f>VLOOKUP(P2624,'Customer List'!B:C,2,)</f>
        <v>DELHI</v>
      </c>
      <c r="W2624" s="56"/>
      <c r="X2624" s="45"/>
      <c r="Y2624" s="25" t="str">
        <f t="shared" si="314"/>
        <v/>
      </c>
      <c r="Z2624" s="25" t="str">
        <f t="shared" si="315"/>
        <v>Thursday</v>
      </c>
      <c r="AA2624" s="25" t="str">
        <f t="shared" si="316"/>
        <v/>
      </c>
      <c r="AB2624" s="25" t="str">
        <f>VLOOKUP(U2624,'Currency Sheet'!A:C,3,)</f>
        <v>DOLLAR</v>
      </c>
      <c r="AC2624" s="67" t="str">
        <f>VLOOKUP(P2624,'Customer List'!B:D,3,)</f>
        <v>Local</v>
      </c>
    </row>
    <row r="2625" spans="1:29" hidden="1" x14ac:dyDescent="0.25">
      <c r="A2625" s="25">
        <f t="shared" si="311"/>
        <v>2624</v>
      </c>
      <c r="B2625" s="25" t="s">
        <v>3442</v>
      </c>
      <c r="C2625" s="45">
        <v>45905</v>
      </c>
      <c r="D2625" s="45">
        <v>45910</v>
      </c>
      <c r="E2625" s="8">
        <v>234.5</v>
      </c>
      <c r="F2625" s="8">
        <f t="shared" si="322"/>
        <v>20636</v>
      </c>
      <c r="G2625" s="54">
        <f t="shared" si="312"/>
        <v>20636</v>
      </c>
      <c r="H2625" s="25">
        <v>372208</v>
      </c>
      <c r="I2625" s="25"/>
      <c r="J2625" s="25">
        <v>1</v>
      </c>
      <c r="K2625" s="25">
        <v>1</v>
      </c>
      <c r="L2625" s="25">
        <f t="shared" si="313"/>
        <v>0</v>
      </c>
      <c r="M2625" s="25" t="s">
        <v>3544</v>
      </c>
      <c r="N2625" s="45">
        <v>45913</v>
      </c>
      <c r="O2625" s="54">
        <v>31825</v>
      </c>
      <c r="P2625" s="25" t="s">
        <v>618</v>
      </c>
      <c r="Q2625" s="25">
        <v>58155620725</v>
      </c>
      <c r="R2625" s="25" t="s">
        <v>41</v>
      </c>
      <c r="S2625" s="3">
        <v>4</v>
      </c>
      <c r="T2625" s="55"/>
      <c r="U2625" s="25" t="s">
        <v>19</v>
      </c>
      <c r="V2625" s="25" t="str">
        <f>VLOOKUP(P2625,'Customer List'!B:C,2,)</f>
        <v>Bhuvneshwar</v>
      </c>
      <c r="W2625" s="56"/>
      <c r="X2625" s="45">
        <v>45915</v>
      </c>
      <c r="Y2625" s="25">
        <f t="shared" si="314"/>
        <v>2</v>
      </c>
      <c r="Z2625" s="25" t="str">
        <f t="shared" si="315"/>
        <v>Saturday</v>
      </c>
      <c r="AA2625" s="25" t="str">
        <f t="shared" si="316"/>
        <v>Monday</v>
      </c>
      <c r="AB2625" s="25" t="str">
        <f>VLOOKUP(U2625,'Currency Sheet'!A:C,3,)</f>
        <v>DOLLAR</v>
      </c>
      <c r="AC2625" s="67" t="str">
        <f>VLOOKUP(P2625,'Customer List'!B:D,3,)</f>
        <v>OutStation</v>
      </c>
    </row>
    <row r="2626" spans="1:29" hidden="1" x14ac:dyDescent="0.25">
      <c r="A2626" s="25">
        <f t="shared" si="311"/>
        <v>2625</v>
      </c>
      <c r="B2626" s="25" t="s">
        <v>3442</v>
      </c>
      <c r="C2626" s="45">
        <v>45905</v>
      </c>
      <c r="D2626" s="45">
        <v>45910</v>
      </c>
      <c r="E2626" s="8">
        <v>1</v>
      </c>
      <c r="F2626" s="8">
        <f t="shared" si="322"/>
        <v>88</v>
      </c>
      <c r="G2626" s="54">
        <f t="shared" si="312"/>
        <v>88</v>
      </c>
      <c r="H2626" s="25">
        <v>387103</v>
      </c>
      <c r="I2626" s="25"/>
      <c r="J2626" s="25">
        <v>1</v>
      </c>
      <c r="K2626" s="25">
        <v>1</v>
      </c>
      <c r="L2626" s="25">
        <f t="shared" si="313"/>
        <v>0</v>
      </c>
      <c r="M2626" s="25" t="s">
        <v>3688</v>
      </c>
      <c r="N2626" s="45">
        <v>45916</v>
      </c>
      <c r="O2626" s="54">
        <v>0</v>
      </c>
      <c r="P2626" s="25" t="s">
        <v>17</v>
      </c>
      <c r="Q2626" s="25" t="s">
        <v>637</v>
      </c>
      <c r="R2626" s="25" t="s">
        <v>638</v>
      </c>
      <c r="S2626" s="3">
        <v>4</v>
      </c>
      <c r="T2626" s="55" t="s">
        <v>3447</v>
      </c>
      <c r="U2626" s="25" t="s">
        <v>19</v>
      </c>
      <c r="V2626" s="25" t="str">
        <f>VLOOKUP(P2626,'Customer List'!B:C,2,)</f>
        <v>Delhi</v>
      </c>
      <c r="W2626" s="56"/>
      <c r="X2626" s="45"/>
      <c r="Y2626" s="25" t="str">
        <f t="shared" si="314"/>
        <v/>
      </c>
      <c r="Z2626" s="25" t="str">
        <f t="shared" si="315"/>
        <v>Tuesday</v>
      </c>
      <c r="AA2626" s="25" t="str">
        <f t="shared" si="316"/>
        <v/>
      </c>
      <c r="AB2626" s="25" t="str">
        <f>VLOOKUP(U2626,'Currency Sheet'!A:C,3,)</f>
        <v>DOLLAR</v>
      </c>
      <c r="AC2626" s="67" t="str">
        <f>VLOOKUP(P2626,'Customer List'!B:D,3,)</f>
        <v>Local</v>
      </c>
    </row>
    <row r="2627" spans="1:29" hidden="1" x14ac:dyDescent="0.25">
      <c r="A2627" s="25">
        <f t="shared" si="311"/>
        <v>2626</v>
      </c>
      <c r="B2627" s="25" t="s">
        <v>3442</v>
      </c>
      <c r="C2627" s="45">
        <v>45905</v>
      </c>
      <c r="D2627" s="45">
        <v>45910</v>
      </c>
      <c r="E2627" s="8">
        <v>1</v>
      </c>
      <c r="F2627" s="8">
        <f t="shared" si="322"/>
        <v>88</v>
      </c>
      <c r="G2627" s="54">
        <f t="shared" si="312"/>
        <v>88</v>
      </c>
      <c r="H2627" s="25">
        <v>387203</v>
      </c>
      <c r="I2627" s="25"/>
      <c r="J2627" s="25">
        <v>1</v>
      </c>
      <c r="K2627" s="25">
        <v>1</v>
      </c>
      <c r="L2627" s="25">
        <f t="shared" si="313"/>
        <v>0</v>
      </c>
      <c r="M2627" s="25" t="s">
        <v>3688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3447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14"/>
        <v/>
      </c>
      <c r="Z2627" s="25" t="str">
        <f t="shared" si="315"/>
        <v>Tuesday</v>
      </c>
      <c r="AA2627" s="25" t="str">
        <f t="shared" si="316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hidden="1" x14ac:dyDescent="0.25">
      <c r="A2628" s="25">
        <f t="shared" si="311"/>
        <v>2627</v>
      </c>
      <c r="B2628" s="25" t="s">
        <v>3442</v>
      </c>
      <c r="C2628" s="45">
        <v>45905</v>
      </c>
      <c r="D2628" s="45">
        <v>45910</v>
      </c>
      <c r="E2628" s="8">
        <v>246.4</v>
      </c>
      <c r="F2628" s="8">
        <f t="shared" si="322"/>
        <v>21683.200000000001</v>
      </c>
      <c r="G2628" s="54">
        <f t="shared" si="312"/>
        <v>21683.200000000001</v>
      </c>
      <c r="H2628" s="25">
        <v>392918</v>
      </c>
      <c r="I2628" s="25"/>
      <c r="J2628" s="25">
        <v>1</v>
      </c>
      <c r="K2628" s="25">
        <v>1</v>
      </c>
      <c r="L2628" s="25">
        <f t="shared" si="313"/>
        <v>0</v>
      </c>
      <c r="M2628" s="25" t="s">
        <v>3542</v>
      </c>
      <c r="N2628" s="45">
        <v>45913</v>
      </c>
      <c r="O2628" s="54">
        <v>33440</v>
      </c>
      <c r="P2628" s="25" t="s">
        <v>618</v>
      </c>
      <c r="Q2628" s="25">
        <v>58155620725</v>
      </c>
      <c r="R2628" s="25" t="s">
        <v>41</v>
      </c>
      <c r="S2628" s="3">
        <v>4</v>
      </c>
      <c r="T2628" s="55"/>
      <c r="U2628" s="25" t="s">
        <v>19</v>
      </c>
      <c r="V2628" s="25" t="str">
        <f>VLOOKUP(P2628,'Customer List'!B:C,2,)</f>
        <v>Bhuvneshwar</v>
      </c>
      <c r="W2628" s="56"/>
      <c r="X2628" s="45">
        <v>45915</v>
      </c>
      <c r="Y2628" s="25">
        <f t="shared" si="314"/>
        <v>2</v>
      </c>
      <c r="Z2628" s="25" t="str">
        <f t="shared" si="315"/>
        <v>Saturday</v>
      </c>
      <c r="AA2628" s="25" t="str">
        <f t="shared" si="316"/>
        <v>Monday</v>
      </c>
      <c r="AB2628" s="25" t="str">
        <f>VLOOKUP(U2628,'Currency Sheet'!A:C,3,)</f>
        <v>DOLLAR</v>
      </c>
      <c r="AC2628" s="67" t="str">
        <f>VLOOKUP(P2628,'Customer List'!B:D,3,)</f>
        <v>OutStation</v>
      </c>
    </row>
    <row r="2629" spans="1:29" hidden="1" x14ac:dyDescent="0.25">
      <c r="A2629" s="25">
        <f t="shared" ref="A2629:A2692" si="323">A2628+1</f>
        <v>2628</v>
      </c>
      <c r="B2629" s="25" t="s">
        <v>3442</v>
      </c>
      <c r="C2629" s="45">
        <v>45905</v>
      </c>
      <c r="D2629" s="45">
        <v>45910</v>
      </c>
      <c r="E2629" s="8">
        <v>53.9</v>
      </c>
      <c r="F2629" s="8">
        <f t="shared" si="322"/>
        <v>4743.2</v>
      </c>
      <c r="G2629" s="54">
        <f t="shared" ref="G2629:G2692" si="324">F2629*J2629</f>
        <v>4743.2</v>
      </c>
      <c r="H2629" s="25">
        <v>400112</v>
      </c>
      <c r="I2629" s="25"/>
      <c r="J2629" s="25">
        <v>1</v>
      </c>
      <c r="K2629" s="25">
        <v>1</v>
      </c>
      <c r="L2629" s="25">
        <f t="shared" si="313"/>
        <v>0</v>
      </c>
      <c r="M2629" s="25" t="s">
        <v>3528</v>
      </c>
      <c r="N2629" s="45">
        <v>45913</v>
      </c>
      <c r="O2629" s="54">
        <v>8115.8</v>
      </c>
      <c r="P2629" s="25" t="s">
        <v>2055</v>
      </c>
      <c r="Q2629" s="25">
        <v>58155617516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Hyderabad</v>
      </c>
      <c r="W2629" s="56"/>
      <c r="X2629" s="45">
        <v>45915</v>
      </c>
      <c r="Y2629" s="25">
        <f t="shared" si="314"/>
        <v>2</v>
      </c>
      <c r="Z2629" s="25" t="str">
        <f t="shared" si="315"/>
        <v>Saturday</v>
      </c>
      <c r="AA2629" s="25" t="str">
        <f t="shared" si="316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hidden="1" x14ac:dyDescent="0.25">
      <c r="A2630" s="25">
        <f t="shared" si="323"/>
        <v>2629</v>
      </c>
      <c r="B2630" s="25" t="s">
        <v>3442</v>
      </c>
      <c r="C2630" s="45">
        <v>45905</v>
      </c>
      <c r="D2630" s="45">
        <v>45910</v>
      </c>
      <c r="E2630" s="8">
        <v>125.3</v>
      </c>
      <c r="F2630" s="8">
        <f t="shared" si="322"/>
        <v>11026.4</v>
      </c>
      <c r="G2630" s="54">
        <f t="shared" si="324"/>
        <v>11026.4</v>
      </c>
      <c r="H2630" s="25">
        <v>400126</v>
      </c>
      <c r="I2630" s="25"/>
      <c r="J2630" s="25">
        <v>1</v>
      </c>
      <c r="K2630" s="25">
        <v>1</v>
      </c>
      <c r="L2630" s="25">
        <f t="shared" si="313"/>
        <v>0</v>
      </c>
      <c r="M2630" s="25" t="s">
        <v>3544</v>
      </c>
      <c r="N2630" s="45">
        <v>45913</v>
      </c>
      <c r="O2630" s="54">
        <v>17005</v>
      </c>
      <c r="P2630" s="25" t="s">
        <v>618</v>
      </c>
      <c r="Q2630" s="25">
        <v>58155620725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Bhuvneshwar</v>
      </c>
      <c r="W2630" s="56"/>
      <c r="X2630" s="45">
        <v>45915</v>
      </c>
      <c r="Y2630" s="25">
        <f t="shared" si="314"/>
        <v>2</v>
      </c>
      <c r="Z2630" s="25" t="str">
        <f t="shared" si="315"/>
        <v>Saturday</v>
      </c>
      <c r="AA2630" s="25" t="str">
        <f t="shared" si="316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hidden="1" x14ac:dyDescent="0.25">
      <c r="A2631" s="25">
        <f t="shared" si="323"/>
        <v>2630</v>
      </c>
      <c r="B2631" s="25" t="s">
        <v>3442</v>
      </c>
      <c r="C2631" s="45">
        <v>45905</v>
      </c>
      <c r="D2631" s="45">
        <v>45910</v>
      </c>
      <c r="E2631" s="8">
        <v>146.30000000000001</v>
      </c>
      <c r="F2631" s="8">
        <f t="shared" si="322"/>
        <v>12874.400000000001</v>
      </c>
      <c r="G2631" s="54">
        <f t="shared" si="324"/>
        <v>12874.400000000001</v>
      </c>
      <c r="H2631" s="25">
        <v>400129</v>
      </c>
      <c r="I2631" s="25"/>
      <c r="J2631" s="25">
        <v>1</v>
      </c>
      <c r="K2631" s="25">
        <v>1</v>
      </c>
      <c r="L2631" s="25">
        <f t="shared" ref="L2631:L2696" si="325">J2631-K2631</f>
        <v>0</v>
      </c>
      <c r="M2631" s="25" t="s">
        <v>3544</v>
      </c>
      <c r="N2631" s="45">
        <v>45913</v>
      </c>
      <c r="O2631" s="54">
        <v>19855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ref="Y2631:Y2696" si="326">IF(X2631="", "", X2631-N2631)</f>
        <v>2</v>
      </c>
      <c r="Z2631" s="25" t="str">
        <f t="shared" ref="Z2631:Z2696" si="327">IF(N2631="", "", TEXT(N2631, "dddd"))</f>
        <v>Saturday</v>
      </c>
      <c r="AA2631" s="25" t="str">
        <f t="shared" ref="AA2631:AA2696" si="328">IF(X2631="", "", TEXT(X2631, "dddd"))</f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hidden="1" x14ac:dyDescent="0.25">
      <c r="A2632" s="25">
        <f t="shared" si="323"/>
        <v>2631</v>
      </c>
      <c r="B2632" s="25" t="s">
        <v>3442</v>
      </c>
      <c r="C2632" s="45">
        <v>45905</v>
      </c>
      <c r="D2632" s="45">
        <v>45910</v>
      </c>
      <c r="E2632" s="8">
        <v>90.3</v>
      </c>
      <c r="F2632" s="8">
        <f t="shared" si="322"/>
        <v>7946.4</v>
      </c>
      <c r="G2632" s="54">
        <f t="shared" si="324"/>
        <v>7946.4</v>
      </c>
      <c r="H2632" s="25">
        <v>400140</v>
      </c>
      <c r="I2632" s="25"/>
      <c r="J2632" s="25">
        <v>1</v>
      </c>
      <c r="K2632" s="25">
        <v>1</v>
      </c>
      <c r="L2632" s="25">
        <f t="shared" si="325"/>
        <v>0</v>
      </c>
      <c r="M2632" s="25" t="s">
        <v>3544</v>
      </c>
      <c r="N2632" s="45">
        <v>45913</v>
      </c>
      <c r="O2632" s="54">
        <v>12255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si="326"/>
        <v>2</v>
      </c>
      <c r="Z2632" s="25" t="str">
        <f t="shared" si="327"/>
        <v>Saturday</v>
      </c>
      <c r="AA2632" s="25" t="str">
        <f t="shared" si="328"/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hidden="1" x14ac:dyDescent="0.25">
      <c r="A2633" s="25">
        <f t="shared" si="323"/>
        <v>2632</v>
      </c>
      <c r="B2633" s="25" t="s">
        <v>3442</v>
      </c>
      <c r="C2633" s="45">
        <v>45905</v>
      </c>
      <c r="D2633" s="45">
        <v>45910</v>
      </c>
      <c r="E2633" s="8">
        <v>135.1</v>
      </c>
      <c r="F2633" s="8">
        <f t="shared" si="322"/>
        <v>11888.8</v>
      </c>
      <c r="G2633" s="54">
        <f t="shared" si="324"/>
        <v>11888.8</v>
      </c>
      <c r="H2633" s="25">
        <v>400144</v>
      </c>
      <c r="I2633" s="25"/>
      <c r="J2633" s="25">
        <v>1</v>
      </c>
      <c r="K2633" s="25">
        <v>1</v>
      </c>
      <c r="L2633" s="25">
        <f t="shared" si="325"/>
        <v>0</v>
      </c>
      <c r="M2633" s="25" t="s">
        <v>3532</v>
      </c>
      <c r="N2633" s="45">
        <v>45913</v>
      </c>
      <c r="O2633" s="54">
        <v>20940.5</v>
      </c>
      <c r="P2633" s="25" t="s">
        <v>893</v>
      </c>
      <c r="Q2633" s="25">
        <v>58155620762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Banglore</v>
      </c>
      <c r="W2633" s="56"/>
      <c r="X2633" s="45">
        <v>45915</v>
      </c>
      <c r="Y2633" s="25">
        <f t="shared" si="326"/>
        <v>2</v>
      </c>
      <c r="Z2633" s="25" t="str">
        <f t="shared" si="327"/>
        <v>Saturday</v>
      </c>
      <c r="AA2633" s="25" t="str">
        <f t="shared" si="328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hidden="1" x14ac:dyDescent="0.25">
      <c r="A2634" s="25">
        <f t="shared" si="323"/>
        <v>2633</v>
      </c>
      <c r="B2634" s="25" t="s">
        <v>3442</v>
      </c>
      <c r="C2634" s="45">
        <v>45905</v>
      </c>
      <c r="D2634" s="45">
        <v>45910</v>
      </c>
      <c r="E2634" s="8">
        <v>147.69999999999999</v>
      </c>
      <c r="F2634" s="8">
        <f t="shared" si="322"/>
        <v>12997.599999999999</v>
      </c>
      <c r="G2634" s="54">
        <f t="shared" si="324"/>
        <v>12997.599999999999</v>
      </c>
      <c r="H2634" s="25">
        <v>400148</v>
      </c>
      <c r="I2634" s="25"/>
      <c r="J2634" s="25">
        <v>1</v>
      </c>
      <c r="K2634" s="25">
        <v>1</v>
      </c>
      <c r="L2634" s="25">
        <f t="shared" si="325"/>
        <v>0</v>
      </c>
      <c r="M2634" s="25" t="s">
        <v>3544</v>
      </c>
      <c r="N2634" s="45">
        <v>45913</v>
      </c>
      <c r="O2634" s="54">
        <v>20045</v>
      </c>
      <c r="P2634" s="25" t="s">
        <v>618</v>
      </c>
      <c r="Q2634" s="25">
        <v>58155620725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Bhuvneshwar</v>
      </c>
      <c r="W2634" s="56"/>
      <c r="X2634" s="45">
        <v>45915</v>
      </c>
      <c r="Y2634" s="25">
        <f t="shared" si="326"/>
        <v>2</v>
      </c>
      <c r="Z2634" s="25" t="str">
        <f t="shared" si="327"/>
        <v>Saturday</v>
      </c>
      <c r="AA2634" s="25" t="str">
        <f t="shared" si="328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hidden="1" x14ac:dyDescent="0.25">
      <c r="A2635" s="25">
        <f t="shared" si="323"/>
        <v>2634</v>
      </c>
      <c r="B2635" s="25" t="s">
        <v>3442</v>
      </c>
      <c r="C2635" s="45">
        <v>45905</v>
      </c>
      <c r="D2635" s="45">
        <v>45910</v>
      </c>
      <c r="E2635" s="8">
        <v>268.5</v>
      </c>
      <c r="F2635" s="8">
        <f t="shared" si="322"/>
        <v>23628</v>
      </c>
      <c r="G2635" s="54">
        <f t="shared" si="324"/>
        <v>23628</v>
      </c>
      <c r="H2635" s="25">
        <v>400158</v>
      </c>
      <c r="I2635" s="25"/>
      <c r="J2635" s="25">
        <v>1</v>
      </c>
      <c r="K2635" s="25">
        <v>1</v>
      </c>
      <c r="L2635" s="25">
        <f t="shared" si="325"/>
        <v>0</v>
      </c>
      <c r="M2635" s="25" t="s">
        <v>3532</v>
      </c>
      <c r="N2635" s="45">
        <v>45913</v>
      </c>
      <c r="O2635" s="54">
        <v>38843</v>
      </c>
      <c r="P2635" s="25" t="s">
        <v>893</v>
      </c>
      <c r="Q2635" s="25">
        <v>58155620762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Banglore</v>
      </c>
      <c r="W2635" s="56"/>
      <c r="X2635" s="45">
        <v>45915</v>
      </c>
      <c r="Y2635" s="25">
        <f t="shared" si="326"/>
        <v>2</v>
      </c>
      <c r="Z2635" s="25" t="str">
        <f t="shared" si="327"/>
        <v>Saturday</v>
      </c>
      <c r="AA2635" s="25" t="str">
        <f t="shared" si="328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hidden="1" x14ac:dyDescent="0.25">
      <c r="A2636" s="25">
        <f t="shared" si="323"/>
        <v>2635</v>
      </c>
      <c r="B2636" s="25" t="s">
        <v>3442</v>
      </c>
      <c r="C2636" s="45">
        <v>45905</v>
      </c>
      <c r="D2636" s="45">
        <v>45910</v>
      </c>
      <c r="E2636" s="8">
        <v>309.75</v>
      </c>
      <c r="F2636" s="8">
        <f t="shared" si="322"/>
        <v>27258</v>
      </c>
      <c r="G2636" s="54">
        <f t="shared" si="324"/>
        <v>54516</v>
      </c>
      <c r="H2636" s="25">
        <v>400162</v>
      </c>
      <c r="I2636" s="25"/>
      <c r="J2636" s="25">
        <v>2</v>
      </c>
      <c r="K2636" s="25">
        <v>2</v>
      </c>
      <c r="L2636" s="25">
        <f t="shared" si="325"/>
        <v>0</v>
      </c>
      <c r="M2636" s="25" t="s">
        <v>3528</v>
      </c>
      <c r="N2636" s="45">
        <v>45913</v>
      </c>
      <c r="O2636" s="54">
        <v>87060.4</v>
      </c>
      <c r="P2636" s="25" t="s">
        <v>2055</v>
      </c>
      <c r="Q2636" s="25">
        <v>58155617516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Hyderabad</v>
      </c>
      <c r="W2636" s="56"/>
      <c r="X2636" s="45">
        <v>45915</v>
      </c>
      <c r="Y2636" s="25">
        <f t="shared" si="326"/>
        <v>2</v>
      </c>
      <c r="Z2636" s="25" t="str">
        <f t="shared" si="327"/>
        <v>Saturday</v>
      </c>
      <c r="AA2636" s="25" t="str">
        <f t="shared" si="328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hidden="1" x14ac:dyDescent="0.25">
      <c r="A2637" s="25">
        <f t="shared" si="323"/>
        <v>2636</v>
      </c>
      <c r="B2637" s="25" t="s">
        <v>3442</v>
      </c>
      <c r="C2637" s="45">
        <v>45905</v>
      </c>
      <c r="D2637" s="45">
        <v>45910</v>
      </c>
      <c r="E2637" s="8">
        <v>309.75</v>
      </c>
      <c r="F2637" s="8">
        <f t="shared" ref="F2637" si="329">IF(AB2637="DOLLAR",E2637*88,E2637)</f>
        <v>27258</v>
      </c>
      <c r="G2637" s="54">
        <f t="shared" si="324"/>
        <v>27258</v>
      </c>
      <c r="H2637" s="25">
        <v>400162</v>
      </c>
      <c r="I2637" s="25"/>
      <c r="J2637" s="25">
        <v>1</v>
      </c>
      <c r="K2637" s="25">
        <v>1</v>
      </c>
      <c r="L2637" s="25">
        <f t="shared" si="325"/>
        <v>0</v>
      </c>
      <c r="M2637" s="25" t="s">
        <v>3532</v>
      </c>
      <c r="N2637" s="45">
        <v>45913</v>
      </c>
      <c r="O2637" s="54">
        <v>44810.5</v>
      </c>
      <c r="P2637" s="25" t="s">
        <v>893</v>
      </c>
      <c r="Q2637" s="25">
        <v>58155620762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Banglore</v>
      </c>
      <c r="W2637" s="56"/>
      <c r="X2637" s="45">
        <v>45915</v>
      </c>
      <c r="Y2637" s="25">
        <f t="shared" si="326"/>
        <v>2</v>
      </c>
      <c r="Z2637" s="25" t="str">
        <f t="shared" si="327"/>
        <v>Saturday</v>
      </c>
      <c r="AA2637" s="25" t="str">
        <f t="shared" si="328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hidden="1" x14ac:dyDescent="0.25">
      <c r="A2638" s="25">
        <f t="shared" si="323"/>
        <v>2637</v>
      </c>
      <c r="B2638" s="25" t="s">
        <v>3442</v>
      </c>
      <c r="C2638" s="45">
        <v>45905</v>
      </c>
      <c r="D2638" s="45">
        <v>45910</v>
      </c>
      <c r="E2638" s="8">
        <v>309.75</v>
      </c>
      <c r="F2638" s="8">
        <f t="shared" si="322"/>
        <v>27258</v>
      </c>
      <c r="G2638" s="54">
        <f t="shared" si="324"/>
        <v>27258</v>
      </c>
      <c r="H2638" s="25">
        <v>400164</v>
      </c>
      <c r="I2638" s="25"/>
      <c r="J2638" s="25">
        <v>1</v>
      </c>
      <c r="K2638" s="25">
        <v>1</v>
      </c>
      <c r="L2638" s="25">
        <f t="shared" si="325"/>
        <v>0</v>
      </c>
      <c r="M2638" s="25" t="s">
        <v>3544</v>
      </c>
      <c r="N2638" s="45">
        <v>45913</v>
      </c>
      <c r="O2638" s="54">
        <v>39235</v>
      </c>
      <c r="P2638" s="25" t="s">
        <v>618</v>
      </c>
      <c r="Q2638" s="25">
        <v>58155620725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Bhuvneshwar</v>
      </c>
      <c r="W2638" s="56"/>
      <c r="X2638" s="45">
        <v>45915</v>
      </c>
      <c r="Y2638" s="25">
        <f t="shared" si="326"/>
        <v>2</v>
      </c>
      <c r="Z2638" s="25" t="str">
        <f t="shared" si="327"/>
        <v>Saturday</v>
      </c>
      <c r="AA2638" s="25" t="str">
        <f t="shared" si="328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hidden="1" x14ac:dyDescent="0.25">
      <c r="A2639" s="25">
        <f t="shared" si="323"/>
        <v>2638</v>
      </c>
      <c r="B2639" s="25" t="s">
        <v>3442</v>
      </c>
      <c r="C2639" s="45">
        <v>45905</v>
      </c>
      <c r="D2639" s="45">
        <v>45910</v>
      </c>
      <c r="E2639" s="8">
        <v>309.75</v>
      </c>
      <c r="F2639" s="8">
        <f t="shared" si="322"/>
        <v>27258</v>
      </c>
      <c r="G2639" s="54">
        <f t="shared" si="324"/>
        <v>54516</v>
      </c>
      <c r="H2639" s="25">
        <v>400168</v>
      </c>
      <c r="I2639" s="25"/>
      <c r="J2639" s="25">
        <v>2</v>
      </c>
      <c r="K2639" s="25">
        <v>2</v>
      </c>
      <c r="L2639" s="25">
        <f t="shared" si="325"/>
        <v>0</v>
      </c>
      <c r="M2639" s="25" t="s">
        <v>3528</v>
      </c>
      <c r="N2639" s="45">
        <v>45913</v>
      </c>
      <c r="O2639" s="54">
        <v>87060.4</v>
      </c>
      <c r="P2639" s="25" t="s">
        <v>2055</v>
      </c>
      <c r="Q2639" s="25">
        <v>58155617516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Hyderabad</v>
      </c>
      <c r="W2639" s="56"/>
      <c r="X2639" s="45">
        <v>45915</v>
      </c>
      <c r="Y2639" s="25">
        <f t="shared" si="326"/>
        <v>2</v>
      </c>
      <c r="Z2639" s="25" t="str">
        <f t="shared" si="327"/>
        <v>Saturday</v>
      </c>
      <c r="AA2639" s="25" t="str">
        <f t="shared" si="328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hidden="1" x14ac:dyDescent="0.25">
      <c r="A2640" s="25">
        <f t="shared" si="323"/>
        <v>2639</v>
      </c>
      <c r="B2640" s="25" t="s">
        <v>3442</v>
      </c>
      <c r="C2640" s="45">
        <v>45905</v>
      </c>
      <c r="D2640" s="45">
        <v>45910</v>
      </c>
      <c r="E2640" s="8">
        <v>288.75</v>
      </c>
      <c r="F2640" s="8">
        <f t="shared" si="322"/>
        <v>25410</v>
      </c>
      <c r="G2640" s="54">
        <f t="shared" si="324"/>
        <v>25410</v>
      </c>
      <c r="H2640" s="25">
        <v>400172</v>
      </c>
      <c r="I2640" s="25"/>
      <c r="J2640" s="25">
        <v>1</v>
      </c>
      <c r="K2640" s="25">
        <v>1</v>
      </c>
      <c r="L2640" s="25">
        <f t="shared" si="325"/>
        <v>0</v>
      </c>
      <c r="M2640" s="25" t="s">
        <v>3532</v>
      </c>
      <c r="N2640" s="45">
        <v>45913</v>
      </c>
      <c r="O2640" s="54">
        <v>41772.5</v>
      </c>
      <c r="P2640" s="25" t="s">
        <v>893</v>
      </c>
      <c r="Q2640" s="25">
        <v>58155620762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Banglore</v>
      </c>
      <c r="W2640" s="56"/>
      <c r="X2640" s="45">
        <v>45915</v>
      </c>
      <c r="Y2640" s="25">
        <f t="shared" si="326"/>
        <v>2</v>
      </c>
      <c r="Z2640" s="25" t="str">
        <f t="shared" si="327"/>
        <v>Saturday</v>
      </c>
      <c r="AA2640" s="25" t="str">
        <f t="shared" si="328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hidden="1" x14ac:dyDescent="0.25">
      <c r="A2641" s="25">
        <f t="shared" si="323"/>
        <v>2640</v>
      </c>
      <c r="B2641" s="25" t="s">
        <v>3442</v>
      </c>
      <c r="C2641" s="45">
        <v>45905</v>
      </c>
      <c r="D2641" s="45">
        <v>45910</v>
      </c>
      <c r="E2641" s="8">
        <v>160.30000000000001</v>
      </c>
      <c r="F2641" s="8">
        <f t="shared" si="322"/>
        <v>14106.400000000001</v>
      </c>
      <c r="G2641" s="54">
        <f t="shared" si="324"/>
        <v>14106.400000000001</v>
      </c>
      <c r="H2641" s="25">
        <v>400176</v>
      </c>
      <c r="I2641" s="25"/>
      <c r="J2641" s="25">
        <v>1</v>
      </c>
      <c r="K2641" s="25">
        <v>1</v>
      </c>
      <c r="L2641" s="25">
        <f t="shared" si="325"/>
        <v>0</v>
      </c>
      <c r="M2641" s="25" t="s">
        <v>3532</v>
      </c>
      <c r="N2641" s="45">
        <v>45913</v>
      </c>
      <c r="O2641" s="54">
        <v>24846.5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26"/>
        <v>2</v>
      </c>
      <c r="Z2641" s="25" t="str">
        <f t="shared" si="327"/>
        <v>Saturday</v>
      </c>
      <c r="AA2641" s="25" t="str">
        <f t="shared" si="328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hidden="1" x14ac:dyDescent="0.25">
      <c r="A2642" s="25">
        <f t="shared" si="323"/>
        <v>2641</v>
      </c>
      <c r="B2642" s="25" t="s">
        <v>3442</v>
      </c>
      <c r="C2642" s="45">
        <v>45905</v>
      </c>
      <c r="D2642" s="45">
        <v>45910</v>
      </c>
      <c r="E2642" s="8">
        <v>144.19999999999999</v>
      </c>
      <c r="F2642" s="8">
        <f t="shared" si="322"/>
        <v>12689.599999999999</v>
      </c>
      <c r="G2642" s="54">
        <f t="shared" si="324"/>
        <v>12689.599999999999</v>
      </c>
      <c r="H2642" s="25">
        <v>400330</v>
      </c>
      <c r="I2642" s="25"/>
      <c r="J2642" s="25">
        <v>1</v>
      </c>
      <c r="K2642" s="25">
        <v>1</v>
      </c>
      <c r="L2642" s="25">
        <f t="shared" si="325"/>
        <v>0</v>
      </c>
      <c r="M2642" s="25" t="s">
        <v>3544</v>
      </c>
      <c r="N2642" s="45">
        <v>45913</v>
      </c>
      <c r="O2642" s="54">
        <v>19570</v>
      </c>
      <c r="P2642" s="25" t="s">
        <v>618</v>
      </c>
      <c r="Q2642" s="25">
        <v>58155620725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Bhuvneshwar</v>
      </c>
      <c r="W2642" s="56"/>
      <c r="X2642" s="45">
        <v>45915</v>
      </c>
      <c r="Y2642" s="25">
        <f t="shared" si="326"/>
        <v>2</v>
      </c>
      <c r="Z2642" s="25" t="str">
        <f t="shared" si="327"/>
        <v>Saturday</v>
      </c>
      <c r="AA2642" s="25" t="str">
        <f t="shared" si="328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hidden="1" x14ac:dyDescent="0.25">
      <c r="A2643" s="25">
        <f t="shared" si="323"/>
        <v>2642</v>
      </c>
      <c r="B2643" s="25" t="s">
        <v>3442</v>
      </c>
      <c r="C2643" s="45">
        <v>45905</v>
      </c>
      <c r="D2643" s="45">
        <v>45910</v>
      </c>
      <c r="E2643" s="8">
        <v>74.2</v>
      </c>
      <c r="F2643" s="8">
        <f t="shared" si="322"/>
        <v>6529.6</v>
      </c>
      <c r="G2643" s="54">
        <f t="shared" si="324"/>
        <v>6529.6</v>
      </c>
      <c r="H2643" s="25">
        <v>400506</v>
      </c>
      <c r="I2643" s="25"/>
      <c r="J2643" s="25">
        <v>1</v>
      </c>
      <c r="K2643" s="25">
        <v>1</v>
      </c>
      <c r="L2643" s="25">
        <f t="shared" si="325"/>
        <v>0</v>
      </c>
      <c r="M2643" s="25" t="s">
        <v>3528</v>
      </c>
      <c r="N2643" s="45">
        <v>45913</v>
      </c>
      <c r="O2643" s="54">
        <v>11172.4</v>
      </c>
      <c r="P2643" s="25" t="s">
        <v>2055</v>
      </c>
      <c r="Q2643" s="25">
        <v>58155617516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Hyderabad</v>
      </c>
      <c r="W2643" s="56"/>
      <c r="X2643" s="45">
        <v>45915</v>
      </c>
      <c r="Y2643" s="25">
        <f t="shared" si="326"/>
        <v>2</v>
      </c>
      <c r="Z2643" s="25" t="str">
        <f t="shared" si="327"/>
        <v>Saturday</v>
      </c>
      <c r="AA2643" s="25" t="str">
        <f t="shared" si="328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hidden="1" x14ac:dyDescent="0.25">
      <c r="A2644" s="25">
        <f t="shared" si="323"/>
        <v>2643</v>
      </c>
      <c r="B2644" s="25" t="s">
        <v>3442</v>
      </c>
      <c r="C2644" s="45">
        <v>45905</v>
      </c>
      <c r="D2644" s="45">
        <v>45910</v>
      </c>
      <c r="E2644" s="8">
        <v>123.2</v>
      </c>
      <c r="F2644" s="8">
        <f t="shared" si="322"/>
        <v>10841.6</v>
      </c>
      <c r="G2644" s="54">
        <f t="shared" si="324"/>
        <v>21683.200000000001</v>
      </c>
      <c r="H2644" s="25">
        <v>400522</v>
      </c>
      <c r="I2644" s="25"/>
      <c r="J2644" s="25">
        <v>2</v>
      </c>
      <c r="K2644" s="25">
        <v>2</v>
      </c>
      <c r="L2644" s="25">
        <f t="shared" si="325"/>
        <v>0</v>
      </c>
      <c r="M2644" s="25" t="s">
        <v>3528</v>
      </c>
      <c r="N2644" s="45">
        <v>45913</v>
      </c>
      <c r="O2644" s="54">
        <v>37100.800000000003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26"/>
        <v>2</v>
      </c>
      <c r="Z2644" s="25" t="str">
        <f t="shared" si="327"/>
        <v>Saturday</v>
      </c>
      <c r="AA2644" s="25" t="str">
        <f t="shared" si="328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hidden="1" x14ac:dyDescent="0.25">
      <c r="A2645" s="25">
        <f t="shared" si="323"/>
        <v>2644</v>
      </c>
      <c r="B2645" s="25" t="s">
        <v>3442</v>
      </c>
      <c r="C2645" s="45">
        <v>45905</v>
      </c>
      <c r="D2645" s="45">
        <v>45910</v>
      </c>
      <c r="E2645" s="8">
        <v>123.2</v>
      </c>
      <c r="F2645" s="8">
        <f t="shared" si="322"/>
        <v>10841.6</v>
      </c>
      <c r="G2645" s="54">
        <f t="shared" si="324"/>
        <v>10841.6</v>
      </c>
      <c r="H2645" s="25">
        <v>400524</v>
      </c>
      <c r="I2645" s="25"/>
      <c r="J2645" s="25">
        <v>1</v>
      </c>
      <c r="K2645" s="25">
        <v>1</v>
      </c>
      <c r="L2645" s="25">
        <f t="shared" si="325"/>
        <v>0</v>
      </c>
      <c r="M2645" s="25" t="s">
        <v>3528</v>
      </c>
      <c r="N2645" s="45">
        <v>45913</v>
      </c>
      <c r="O2645" s="54">
        <v>18550.400000000001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26"/>
        <v>2</v>
      </c>
      <c r="Z2645" s="25" t="str">
        <f t="shared" si="327"/>
        <v>Saturday</v>
      </c>
      <c r="AA2645" s="25" t="str">
        <f t="shared" si="328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hidden="1" x14ac:dyDescent="0.25">
      <c r="A2646" s="25">
        <f t="shared" si="323"/>
        <v>2645</v>
      </c>
      <c r="B2646" s="25" t="s">
        <v>3442</v>
      </c>
      <c r="C2646" s="45">
        <v>45905</v>
      </c>
      <c r="D2646" s="45">
        <v>45910</v>
      </c>
      <c r="E2646" s="8">
        <v>123.2</v>
      </c>
      <c r="F2646" s="8">
        <f t="shared" si="322"/>
        <v>10841.6</v>
      </c>
      <c r="G2646" s="54">
        <f t="shared" si="324"/>
        <v>21683.200000000001</v>
      </c>
      <c r="H2646" s="25">
        <v>400528</v>
      </c>
      <c r="I2646" s="25"/>
      <c r="J2646" s="25">
        <v>2</v>
      </c>
      <c r="K2646" s="25">
        <v>2</v>
      </c>
      <c r="L2646" s="25">
        <f t="shared" si="325"/>
        <v>0</v>
      </c>
      <c r="M2646" s="25" t="s">
        <v>3528</v>
      </c>
      <c r="N2646" s="45">
        <v>45913</v>
      </c>
      <c r="O2646" s="54">
        <v>37100.800000000003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26"/>
        <v>2</v>
      </c>
      <c r="Z2646" s="25" t="str">
        <f t="shared" si="327"/>
        <v>Saturday</v>
      </c>
      <c r="AA2646" s="25" t="str">
        <f t="shared" si="328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hidden="1" x14ac:dyDescent="0.25">
      <c r="A2647" s="25">
        <f t="shared" si="323"/>
        <v>2646</v>
      </c>
      <c r="B2647" s="25" t="s">
        <v>3442</v>
      </c>
      <c r="C2647" s="45">
        <v>45905</v>
      </c>
      <c r="D2647" s="45">
        <v>45910</v>
      </c>
      <c r="E2647" s="8">
        <v>202.5</v>
      </c>
      <c r="F2647" s="8">
        <f t="shared" si="322"/>
        <v>17820</v>
      </c>
      <c r="G2647" s="54">
        <f t="shared" si="324"/>
        <v>53460</v>
      </c>
      <c r="H2647" s="25">
        <v>400551</v>
      </c>
      <c r="I2647" s="25"/>
      <c r="J2647" s="25">
        <v>3</v>
      </c>
      <c r="K2647" s="25">
        <v>3</v>
      </c>
      <c r="L2647" s="25">
        <f t="shared" si="325"/>
        <v>0</v>
      </c>
      <c r="M2647" s="25" t="s">
        <v>3528</v>
      </c>
      <c r="N2647" s="45">
        <v>45913</v>
      </c>
      <c r="O2647" s="54">
        <v>85374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26"/>
        <v>2</v>
      </c>
      <c r="Z2647" s="25" t="str">
        <f t="shared" si="327"/>
        <v>Saturday</v>
      </c>
      <c r="AA2647" s="25" t="str">
        <f t="shared" si="328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hidden="1" x14ac:dyDescent="0.25">
      <c r="A2648" s="25">
        <f t="shared" si="323"/>
        <v>2647</v>
      </c>
      <c r="B2648" s="25" t="s">
        <v>3442</v>
      </c>
      <c r="C2648" s="45">
        <v>45905</v>
      </c>
      <c r="D2648" s="45">
        <v>45910</v>
      </c>
      <c r="E2648" s="8">
        <v>79.099999999999994</v>
      </c>
      <c r="F2648" s="8">
        <f t="shared" si="322"/>
        <v>6960.7999999999993</v>
      </c>
      <c r="G2648" s="54">
        <f t="shared" si="324"/>
        <v>6960.7999999999993</v>
      </c>
      <c r="H2648" s="25">
        <v>400612</v>
      </c>
      <c r="I2648" s="25"/>
      <c r="J2648" s="25">
        <v>1</v>
      </c>
      <c r="K2648" s="25">
        <v>1</v>
      </c>
      <c r="L2648" s="25">
        <f t="shared" si="325"/>
        <v>0</v>
      </c>
      <c r="M2648" s="25" t="s">
        <v>3544</v>
      </c>
      <c r="N2648" s="45">
        <v>45913</v>
      </c>
      <c r="O2648" s="54">
        <v>10735</v>
      </c>
      <c r="P2648" s="25" t="s">
        <v>618</v>
      </c>
      <c r="Q2648" s="25">
        <v>58155620725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Bhuvneshwar</v>
      </c>
      <c r="W2648" s="56"/>
      <c r="X2648" s="45">
        <v>45915</v>
      </c>
      <c r="Y2648" s="25">
        <f t="shared" si="326"/>
        <v>2</v>
      </c>
      <c r="Z2648" s="25" t="str">
        <f t="shared" si="327"/>
        <v>Saturday</v>
      </c>
      <c r="AA2648" s="25" t="str">
        <f t="shared" si="328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hidden="1" x14ac:dyDescent="0.25">
      <c r="A2649" s="25">
        <f t="shared" si="323"/>
        <v>2648</v>
      </c>
      <c r="B2649" s="25" t="s">
        <v>3442</v>
      </c>
      <c r="C2649" s="45">
        <v>45905</v>
      </c>
      <c r="D2649" s="45">
        <v>45910</v>
      </c>
      <c r="E2649" s="8">
        <v>79.099999999999994</v>
      </c>
      <c r="F2649" s="8">
        <f t="shared" ref="F2649" si="330">IF(AB2649="DOLLAR",E2649*88,E2649)</f>
        <v>6960.7999999999993</v>
      </c>
      <c r="G2649" s="54">
        <f t="shared" si="324"/>
        <v>6960.7999999999993</v>
      </c>
      <c r="H2649" s="25">
        <v>400612</v>
      </c>
      <c r="I2649" s="25"/>
      <c r="J2649" s="25">
        <v>1</v>
      </c>
      <c r="K2649" s="25">
        <v>1</v>
      </c>
      <c r="L2649" s="25">
        <f t="shared" si="325"/>
        <v>0</v>
      </c>
      <c r="M2649" s="25" t="s">
        <v>3528</v>
      </c>
      <c r="N2649" s="45">
        <v>45913</v>
      </c>
      <c r="O2649" s="54">
        <v>11910.2</v>
      </c>
      <c r="P2649" s="25" t="s">
        <v>2055</v>
      </c>
      <c r="Q2649" s="25">
        <v>58155617516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Hyderabad</v>
      </c>
      <c r="W2649" s="56"/>
      <c r="X2649" s="45">
        <v>45915</v>
      </c>
      <c r="Y2649" s="25">
        <f t="shared" si="326"/>
        <v>2</v>
      </c>
      <c r="Z2649" s="25" t="str">
        <f t="shared" si="327"/>
        <v>Saturday</v>
      </c>
      <c r="AA2649" s="25" t="str">
        <f t="shared" si="328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hidden="1" x14ac:dyDescent="0.25">
      <c r="A2650" s="25">
        <f t="shared" si="323"/>
        <v>2649</v>
      </c>
      <c r="B2650" s="25" t="s">
        <v>3442</v>
      </c>
      <c r="C2650" s="45">
        <v>45905</v>
      </c>
      <c r="D2650" s="45">
        <v>45910</v>
      </c>
      <c r="E2650" s="8">
        <v>68.600000000000009</v>
      </c>
      <c r="F2650" s="8">
        <f t="shared" si="322"/>
        <v>6036.8000000000011</v>
      </c>
      <c r="G2650" s="54">
        <f t="shared" si="324"/>
        <v>18110.400000000001</v>
      </c>
      <c r="H2650" s="25">
        <v>400636</v>
      </c>
      <c r="I2650" s="25"/>
      <c r="J2650" s="25">
        <v>3</v>
      </c>
      <c r="K2650" s="25">
        <v>3</v>
      </c>
      <c r="L2650" s="25">
        <f t="shared" si="325"/>
        <v>0</v>
      </c>
      <c r="M2650" s="25" t="s">
        <v>3528</v>
      </c>
      <c r="N2650" s="45">
        <v>45913</v>
      </c>
      <c r="O2650" s="54">
        <v>30987.599999999999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26"/>
        <v>2</v>
      </c>
      <c r="Z2650" s="25" t="str">
        <f t="shared" si="327"/>
        <v>Saturday</v>
      </c>
      <c r="AA2650" s="25" t="str">
        <f t="shared" si="328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hidden="1" x14ac:dyDescent="0.25">
      <c r="A2651" s="25">
        <f t="shared" si="323"/>
        <v>2650</v>
      </c>
      <c r="B2651" s="25" t="s">
        <v>3442</v>
      </c>
      <c r="C2651" s="45">
        <v>45905</v>
      </c>
      <c r="D2651" s="45">
        <v>45910</v>
      </c>
      <c r="E2651" s="8">
        <v>65.8</v>
      </c>
      <c r="F2651" s="8">
        <f t="shared" si="322"/>
        <v>5790.4</v>
      </c>
      <c r="G2651" s="54">
        <f t="shared" si="324"/>
        <v>11580.8</v>
      </c>
      <c r="H2651" s="25">
        <v>400723</v>
      </c>
      <c r="I2651" s="25"/>
      <c r="J2651" s="25">
        <v>2</v>
      </c>
      <c r="K2651" s="25">
        <v>2</v>
      </c>
      <c r="L2651" s="25">
        <f t="shared" si="325"/>
        <v>0</v>
      </c>
      <c r="M2651" s="25" t="s">
        <v>3528</v>
      </c>
      <c r="N2651" s="45">
        <v>45913</v>
      </c>
      <c r="O2651" s="54">
        <v>19815.2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26"/>
        <v>2</v>
      </c>
      <c r="Z2651" s="25" t="str">
        <f t="shared" si="327"/>
        <v>Saturday</v>
      </c>
      <c r="AA2651" s="25" t="str">
        <f t="shared" si="328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hidden="1" x14ac:dyDescent="0.25">
      <c r="A2652" s="25">
        <f t="shared" si="323"/>
        <v>2651</v>
      </c>
      <c r="B2652" s="25" t="s">
        <v>3442</v>
      </c>
      <c r="C2652" s="45">
        <v>45905</v>
      </c>
      <c r="D2652" s="45">
        <v>45910</v>
      </c>
      <c r="E2652" s="8">
        <v>206.25</v>
      </c>
      <c r="F2652" s="8">
        <f t="shared" si="322"/>
        <v>18150</v>
      </c>
      <c r="G2652" s="54">
        <f t="shared" si="324"/>
        <v>18150</v>
      </c>
      <c r="H2652" s="25">
        <v>400944</v>
      </c>
      <c r="I2652" s="25"/>
      <c r="J2652" s="25">
        <v>1</v>
      </c>
      <c r="K2652" s="25">
        <v>1</v>
      </c>
      <c r="L2652" s="25">
        <f t="shared" si="325"/>
        <v>0</v>
      </c>
      <c r="M2652" s="25" t="s">
        <v>3528</v>
      </c>
      <c r="N2652" s="45">
        <v>45913</v>
      </c>
      <c r="O2652" s="54">
        <v>28985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26"/>
        <v>2</v>
      </c>
      <c r="Z2652" s="25" t="str">
        <f t="shared" si="327"/>
        <v>Saturday</v>
      </c>
      <c r="AA2652" s="25" t="str">
        <f t="shared" si="328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hidden="1" x14ac:dyDescent="0.25">
      <c r="A2653" s="25">
        <f t="shared" si="323"/>
        <v>2652</v>
      </c>
      <c r="B2653" s="25" t="s">
        <v>3442</v>
      </c>
      <c r="C2653" s="45">
        <v>45905</v>
      </c>
      <c r="D2653" s="45">
        <v>45910</v>
      </c>
      <c r="E2653" s="8">
        <v>123.2</v>
      </c>
      <c r="F2653" s="8">
        <f t="shared" si="322"/>
        <v>10841.6</v>
      </c>
      <c r="G2653" s="54">
        <f t="shared" si="324"/>
        <v>10841.6</v>
      </c>
      <c r="H2653" s="25">
        <v>402210</v>
      </c>
      <c r="I2653" s="25"/>
      <c r="J2653" s="25">
        <v>1</v>
      </c>
      <c r="K2653" s="25">
        <v>1</v>
      </c>
      <c r="L2653" s="25">
        <f t="shared" si="325"/>
        <v>0</v>
      </c>
      <c r="M2653" s="25" t="s">
        <v>3532</v>
      </c>
      <c r="N2653" s="45">
        <v>45913</v>
      </c>
      <c r="O2653" s="54">
        <v>19096</v>
      </c>
      <c r="P2653" s="25" t="s">
        <v>893</v>
      </c>
      <c r="Q2653" s="25">
        <v>58155620762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Banglore</v>
      </c>
      <c r="W2653" s="56"/>
      <c r="X2653" s="45">
        <v>45915</v>
      </c>
      <c r="Y2653" s="25">
        <f t="shared" si="326"/>
        <v>2</v>
      </c>
      <c r="Z2653" s="25" t="str">
        <f t="shared" si="327"/>
        <v>Saturday</v>
      </c>
      <c r="AA2653" s="25" t="str">
        <f t="shared" si="328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hidden="1" x14ac:dyDescent="0.25">
      <c r="A2654" s="25">
        <f t="shared" si="323"/>
        <v>2653</v>
      </c>
      <c r="B2654" s="25" t="s">
        <v>3442</v>
      </c>
      <c r="C2654" s="45">
        <v>45905</v>
      </c>
      <c r="D2654" s="45">
        <v>45910</v>
      </c>
      <c r="E2654" s="8">
        <v>346.5</v>
      </c>
      <c r="F2654" s="8">
        <f t="shared" si="322"/>
        <v>30492</v>
      </c>
      <c r="G2654" s="54">
        <f t="shared" si="324"/>
        <v>304920</v>
      </c>
      <c r="H2654" s="25">
        <v>403702</v>
      </c>
      <c r="I2654" s="25"/>
      <c r="J2654" s="25">
        <v>10</v>
      </c>
      <c r="K2654" s="25">
        <v>10</v>
      </c>
      <c r="L2654" s="25">
        <f t="shared" si="325"/>
        <v>0</v>
      </c>
      <c r="M2654" s="25" t="s">
        <v>3633</v>
      </c>
      <c r="N2654" s="45">
        <v>45913</v>
      </c>
      <c r="O2654" s="54">
        <v>537075</v>
      </c>
      <c r="P2654" s="25" t="s">
        <v>38</v>
      </c>
      <c r="Q2654" s="25">
        <v>58155621156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26"/>
        <v>2</v>
      </c>
      <c r="Z2654" s="25" t="str">
        <f t="shared" si="327"/>
        <v>Saturday</v>
      </c>
      <c r="AA2654" s="25" t="str">
        <f t="shared" si="328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hidden="1" x14ac:dyDescent="0.25">
      <c r="A2655" s="25">
        <f t="shared" si="323"/>
        <v>2654</v>
      </c>
      <c r="B2655" s="25" t="s">
        <v>3442</v>
      </c>
      <c r="C2655" s="45">
        <v>45905</v>
      </c>
      <c r="D2655" s="45">
        <v>45910</v>
      </c>
      <c r="E2655" s="8">
        <v>144.75</v>
      </c>
      <c r="F2655" s="8">
        <f t="shared" si="322"/>
        <v>12738</v>
      </c>
      <c r="G2655" s="54">
        <f t="shared" si="324"/>
        <v>12738</v>
      </c>
      <c r="H2655" s="25">
        <v>405226</v>
      </c>
      <c r="I2655" s="25"/>
      <c r="J2655" s="25">
        <v>1</v>
      </c>
      <c r="K2655" s="25">
        <v>1</v>
      </c>
      <c r="L2655" s="25">
        <f t="shared" si="325"/>
        <v>0</v>
      </c>
      <c r="M2655" s="25" t="s">
        <v>3527</v>
      </c>
      <c r="N2655" s="45">
        <v>45913</v>
      </c>
      <c r="O2655" s="54">
        <v>20940.5</v>
      </c>
      <c r="P2655" s="25" t="s">
        <v>2053</v>
      </c>
      <c r="Q2655" s="25">
        <v>58155618231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26"/>
        <v>2</v>
      </c>
      <c r="Z2655" s="25" t="str">
        <f t="shared" si="327"/>
        <v>Saturday</v>
      </c>
      <c r="AA2655" s="25" t="str">
        <f t="shared" si="328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hidden="1" x14ac:dyDescent="0.25">
      <c r="A2656" s="25">
        <f t="shared" si="323"/>
        <v>2655</v>
      </c>
      <c r="B2656" s="25" t="s">
        <v>3442</v>
      </c>
      <c r="C2656" s="45">
        <v>45905</v>
      </c>
      <c r="D2656" s="45">
        <v>45910</v>
      </c>
      <c r="E2656" s="8">
        <v>245</v>
      </c>
      <c r="F2656" s="8">
        <f t="shared" si="322"/>
        <v>21560</v>
      </c>
      <c r="G2656" s="54">
        <f t="shared" si="324"/>
        <v>21560</v>
      </c>
      <c r="H2656" s="25">
        <v>405243</v>
      </c>
      <c r="I2656" s="25"/>
      <c r="J2656" s="25">
        <v>1</v>
      </c>
      <c r="K2656" s="25">
        <v>1</v>
      </c>
      <c r="L2656" s="25">
        <f t="shared" si="325"/>
        <v>0</v>
      </c>
      <c r="M2656" s="25" t="s">
        <v>3536</v>
      </c>
      <c r="N2656" s="45">
        <v>45913</v>
      </c>
      <c r="O2656" s="54">
        <v>39060</v>
      </c>
      <c r="P2656" s="25" t="s">
        <v>3443</v>
      </c>
      <c r="Q2656" s="25">
        <v>58155615291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BANGALORE</v>
      </c>
      <c r="W2656" s="56"/>
      <c r="X2656" s="45">
        <v>45915</v>
      </c>
      <c r="Y2656" s="25">
        <f t="shared" si="326"/>
        <v>2</v>
      </c>
      <c r="Z2656" s="25" t="str">
        <f t="shared" si="327"/>
        <v>Saturday</v>
      </c>
      <c r="AA2656" s="25" t="str">
        <f t="shared" si="328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hidden="1" x14ac:dyDescent="0.25">
      <c r="A2657" s="25">
        <f t="shared" si="323"/>
        <v>2656</v>
      </c>
      <c r="B2657" s="25" t="s">
        <v>3442</v>
      </c>
      <c r="C2657" s="45">
        <v>45905</v>
      </c>
      <c r="D2657" s="45">
        <v>45910</v>
      </c>
      <c r="E2657" s="8">
        <v>430.5</v>
      </c>
      <c r="F2657" s="8">
        <f t="shared" si="322"/>
        <v>37884</v>
      </c>
      <c r="G2657" s="54">
        <f t="shared" si="324"/>
        <v>37884</v>
      </c>
      <c r="H2657" s="25">
        <v>422604</v>
      </c>
      <c r="I2657" s="25"/>
      <c r="J2657" s="25">
        <v>1</v>
      </c>
      <c r="K2657" s="25">
        <v>1</v>
      </c>
      <c r="L2657" s="25">
        <f t="shared" si="325"/>
        <v>0</v>
      </c>
      <c r="M2657" s="25" t="s">
        <v>3551</v>
      </c>
      <c r="N2657" s="45">
        <v>45913</v>
      </c>
      <c r="O2657" s="54">
        <v>66728</v>
      </c>
      <c r="P2657" s="25" t="s">
        <v>631</v>
      </c>
      <c r="Q2657" s="25">
        <v>58155620983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Telangana</v>
      </c>
      <c r="W2657" s="56"/>
      <c r="X2657" s="45">
        <v>45915</v>
      </c>
      <c r="Y2657" s="25">
        <f t="shared" si="326"/>
        <v>2</v>
      </c>
      <c r="Z2657" s="25" t="str">
        <f t="shared" si="327"/>
        <v>Saturday</v>
      </c>
      <c r="AA2657" s="25" t="str">
        <f t="shared" si="328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hidden="1" x14ac:dyDescent="0.25">
      <c r="A2658" s="25">
        <f t="shared" si="323"/>
        <v>2657</v>
      </c>
      <c r="B2658" s="25" t="s">
        <v>3442</v>
      </c>
      <c r="C2658" s="45">
        <v>45905</v>
      </c>
      <c r="D2658" s="45">
        <v>45910</v>
      </c>
      <c r="E2658" s="8">
        <v>164.5</v>
      </c>
      <c r="F2658" s="8">
        <f t="shared" si="322"/>
        <v>14476</v>
      </c>
      <c r="G2658" s="54">
        <f t="shared" si="324"/>
        <v>14476</v>
      </c>
      <c r="H2658" s="25">
        <v>424602</v>
      </c>
      <c r="I2658" s="25"/>
      <c r="J2658" s="25">
        <v>1</v>
      </c>
      <c r="K2658" s="25">
        <v>1</v>
      </c>
      <c r="L2658" s="25">
        <f t="shared" si="325"/>
        <v>0</v>
      </c>
      <c r="M2658" s="25" t="s">
        <v>3541</v>
      </c>
      <c r="N2658" s="45">
        <v>45913</v>
      </c>
      <c r="O2658" s="54">
        <v>17850.599999999999</v>
      </c>
      <c r="P2658" s="25" t="s">
        <v>277</v>
      </c>
      <c r="Q2658" s="25">
        <v>58155615501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Pune</v>
      </c>
      <c r="W2658" s="56"/>
      <c r="X2658" s="45">
        <v>45915</v>
      </c>
      <c r="Y2658" s="25">
        <f t="shared" si="326"/>
        <v>2</v>
      </c>
      <c r="Z2658" s="25" t="str">
        <f t="shared" si="327"/>
        <v>Saturday</v>
      </c>
      <c r="AA2658" s="25" t="str">
        <f t="shared" si="328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hidden="1" x14ac:dyDescent="0.25">
      <c r="A2659" s="25">
        <f t="shared" si="323"/>
        <v>2658</v>
      </c>
      <c r="B2659" s="25" t="s">
        <v>3442</v>
      </c>
      <c r="C2659" s="45">
        <v>45905</v>
      </c>
      <c r="D2659" s="45">
        <v>45910</v>
      </c>
      <c r="E2659" s="8">
        <v>164.5</v>
      </c>
      <c r="F2659" s="8">
        <f t="shared" ref="F2659" si="331">IF(AB2659="DOLLAR",E2659*88,E2659)</f>
        <v>14476</v>
      </c>
      <c r="G2659" s="54">
        <f t="shared" si="324"/>
        <v>14476</v>
      </c>
      <c r="H2659" s="25">
        <v>424602</v>
      </c>
      <c r="I2659" s="25"/>
      <c r="J2659" s="25">
        <v>1</v>
      </c>
      <c r="K2659" s="25">
        <v>1</v>
      </c>
      <c r="L2659" s="25">
        <f t="shared" si="325"/>
        <v>0</v>
      </c>
      <c r="M2659" s="25" t="s">
        <v>3543</v>
      </c>
      <c r="N2659" s="45">
        <v>45913</v>
      </c>
      <c r="O2659" s="54">
        <v>20092.5</v>
      </c>
      <c r="P2659" s="25" t="s">
        <v>618</v>
      </c>
      <c r="Q2659" s="25">
        <v>58155620725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Bhuvneshwar</v>
      </c>
      <c r="W2659" s="56"/>
      <c r="X2659" s="45">
        <v>45915</v>
      </c>
      <c r="Y2659" s="25">
        <f t="shared" si="326"/>
        <v>2</v>
      </c>
      <c r="Z2659" s="25" t="str">
        <f t="shared" si="327"/>
        <v>Saturday</v>
      </c>
      <c r="AA2659" s="25" t="str">
        <f t="shared" si="328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hidden="1" x14ac:dyDescent="0.25">
      <c r="A2660" s="25">
        <f t="shared" si="323"/>
        <v>2659</v>
      </c>
      <c r="B2660" s="25" t="s">
        <v>3442</v>
      </c>
      <c r="C2660" s="45">
        <v>45905</v>
      </c>
      <c r="D2660" s="45">
        <v>45910</v>
      </c>
      <c r="E2660" s="8">
        <v>213.5</v>
      </c>
      <c r="F2660" s="8">
        <f t="shared" si="322"/>
        <v>18788</v>
      </c>
      <c r="G2660" s="54">
        <f t="shared" si="324"/>
        <v>18788</v>
      </c>
      <c r="H2660" s="25">
        <v>430204</v>
      </c>
      <c r="I2660" s="25"/>
      <c r="J2660" s="25">
        <v>1</v>
      </c>
      <c r="K2660" s="25">
        <v>1</v>
      </c>
      <c r="L2660" s="25">
        <f t="shared" si="325"/>
        <v>0</v>
      </c>
      <c r="M2660" s="25" t="s">
        <v>3531</v>
      </c>
      <c r="N2660" s="45">
        <v>45913</v>
      </c>
      <c r="O2660" s="54">
        <v>33792.5</v>
      </c>
      <c r="P2660" s="25" t="s">
        <v>1909</v>
      </c>
      <c r="Q2660" s="25">
        <v>58155614985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Kolkata</v>
      </c>
      <c r="W2660" s="56"/>
      <c r="X2660" s="45">
        <v>45915</v>
      </c>
      <c r="Y2660" s="25">
        <f t="shared" si="326"/>
        <v>2</v>
      </c>
      <c r="Z2660" s="25" t="str">
        <f t="shared" si="327"/>
        <v>Saturday</v>
      </c>
      <c r="AA2660" s="25" t="str">
        <f t="shared" si="328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hidden="1" x14ac:dyDescent="0.25">
      <c r="A2661" s="25">
        <f t="shared" si="323"/>
        <v>2660</v>
      </c>
      <c r="B2661" s="25" t="s">
        <v>3442</v>
      </c>
      <c r="C2661" s="45">
        <v>45905</v>
      </c>
      <c r="D2661" s="45">
        <v>45910</v>
      </c>
      <c r="E2661" s="8">
        <v>213.5</v>
      </c>
      <c r="F2661" s="8">
        <f t="shared" si="322"/>
        <v>18788</v>
      </c>
      <c r="G2661" s="54">
        <f t="shared" si="324"/>
        <v>18788</v>
      </c>
      <c r="H2661" s="25">
        <v>430804</v>
      </c>
      <c r="I2661" s="25"/>
      <c r="J2661" s="25">
        <v>1</v>
      </c>
      <c r="K2661" s="25">
        <v>1</v>
      </c>
      <c r="L2661" s="25">
        <f t="shared" si="325"/>
        <v>0</v>
      </c>
      <c r="M2661" s="25" t="s">
        <v>3541</v>
      </c>
      <c r="N2661" s="45">
        <v>45913</v>
      </c>
      <c r="O2661" s="54">
        <v>23167.8</v>
      </c>
      <c r="P2661" s="25" t="s">
        <v>277</v>
      </c>
      <c r="Q2661" s="25">
        <v>58155615501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Pune</v>
      </c>
      <c r="W2661" s="56"/>
      <c r="X2661" s="45">
        <v>45915</v>
      </c>
      <c r="Y2661" s="25">
        <f t="shared" si="326"/>
        <v>2</v>
      </c>
      <c r="Z2661" s="25" t="str">
        <f t="shared" si="327"/>
        <v>Saturday</v>
      </c>
      <c r="AA2661" s="25" t="str">
        <f t="shared" si="328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hidden="1" x14ac:dyDescent="0.25">
      <c r="A2662" s="25">
        <f t="shared" si="323"/>
        <v>2661</v>
      </c>
      <c r="B2662" s="25" t="s">
        <v>3442</v>
      </c>
      <c r="C2662" s="45">
        <v>45905</v>
      </c>
      <c r="D2662" s="45">
        <v>45910</v>
      </c>
      <c r="E2662" s="8">
        <v>213.5</v>
      </c>
      <c r="F2662" s="8">
        <f t="shared" si="322"/>
        <v>18788</v>
      </c>
      <c r="G2662" s="54">
        <f t="shared" si="324"/>
        <v>18788</v>
      </c>
      <c r="H2662" s="25">
        <v>430904</v>
      </c>
      <c r="I2662" s="25"/>
      <c r="J2662" s="25">
        <v>1</v>
      </c>
      <c r="K2662" s="25">
        <v>1</v>
      </c>
      <c r="L2662" s="25">
        <f t="shared" si="325"/>
        <v>0</v>
      </c>
      <c r="M2662" s="25" t="s">
        <v>3541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26"/>
        <v>2</v>
      </c>
      <c r="Z2662" s="25" t="str">
        <f t="shared" si="327"/>
        <v>Saturday</v>
      </c>
      <c r="AA2662" s="25" t="str">
        <f t="shared" si="328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hidden="1" x14ac:dyDescent="0.25">
      <c r="A2663" s="25">
        <f t="shared" si="323"/>
        <v>2662</v>
      </c>
      <c r="B2663" s="25" t="s">
        <v>3442</v>
      </c>
      <c r="C2663" s="45">
        <v>45905</v>
      </c>
      <c r="D2663" s="45">
        <v>45910</v>
      </c>
      <c r="E2663" s="8">
        <v>242.9</v>
      </c>
      <c r="F2663" s="8">
        <f t="shared" si="322"/>
        <v>21375.200000000001</v>
      </c>
      <c r="G2663" s="54">
        <f t="shared" si="324"/>
        <v>21375.200000000001</v>
      </c>
      <c r="H2663" s="25">
        <v>436204</v>
      </c>
      <c r="I2663" s="25"/>
      <c r="J2663" s="25">
        <v>1</v>
      </c>
      <c r="K2663" s="25">
        <v>1</v>
      </c>
      <c r="L2663" s="25">
        <f t="shared" si="325"/>
        <v>0</v>
      </c>
      <c r="M2663" s="25" t="s">
        <v>3541</v>
      </c>
      <c r="N2663" s="45">
        <v>45913</v>
      </c>
      <c r="O2663" s="54">
        <v>26358.12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26"/>
        <v>2</v>
      </c>
      <c r="Z2663" s="25" t="str">
        <f t="shared" si="327"/>
        <v>Saturday</v>
      </c>
      <c r="AA2663" s="25" t="str">
        <f t="shared" si="328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hidden="1" x14ac:dyDescent="0.25">
      <c r="A2664" s="25">
        <f t="shared" si="323"/>
        <v>2663</v>
      </c>
      <c r="B2664" s="25" t="s">
        <v>3442</v>
      </c>
      <c r="C2664" s="45">
        <v>45905</v>
      </c>
      <c r="D2664" s="45">
        <v>45910</v>
      </c>
      <c r="E2664" s="8">
        <v>226.1</v>
      </c>
      <c r="F2664" s="8">
        <f t="shared" si="322"/>
        <v>19896.8</v>
      </c>
      <c r="G2664" s="54">
        <f t="shared" si="324"/>
        <v>19896.8</v>
      </c>
      <c r="H2664" s="25">
        <v>501114</v>
      </c>
      <c r="I2664" s="25"/>
      <c r="J2664" s="25">
        <v>1</v>
      </c>
      <c r="K2664" s="25">
        <v>1</v>
      </c>
      <c r="L2664" s="25">
        <f t="shared" si="325"/>
        <v>0</v>
      </c>
      <c r="M2664" s="25" t="s">
        <v>3534</v>
      </c>
      <c r="N2664" s="45">
        <v>45913</v>
      </c>
      <c r="O2664" s="54">
        <v>35046</v>
      </c>
      <c r="P2664" s="25" t="s">
        <v>631</v>
      </c>
      <c r="Q2664" s="25">
        <v>58155620983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Telangana</v>
      </c>
      <c r="W2664" s="56"/>
      <c r="X2664" s="45">
        <v>45915</v>
      </c>
      <c r="Y2664" s="25">
        <f t="shared" si="326"/>
        <v>2</v>
      </c>
      <c r="Z2664" s="25" t="str">
        <f t="shared" si="327"/>
        <v>Saturday</v>
      </c>
      <c r="AA2664" s="25" t="str">
        <f t="shared" si="328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hidden="1" x14ac:dyDescent="0.25">
      <c r="A2665" s="25">
        <f t="shared" si="323"/>
        <v>2664</v>
      </c>
      <c r="B2665" s="25" t="s">
        <v>3442</v>
      </c>
      <c r="C2665" s="45">
        <v>45905</v>
      </c>
      <c r="D2665" s="45">
        <v>45910</v>
      </c>
      <c r="E2665" s="8">
        <v>267.39999999999998</v>
      </c>
      <c r="F2665" s="8">
        <f t="shared" si="322"/>
        <v>23531.199999999997</v>
      </c>
      <c r="G2665" s="54">
        <f t="shared" si="324"/>
        <v>23531.199999999997</v>
      </c>
      <c r="H2665" s="25">
        <v>501418</v>
      </c>
      <c r="I2665" s="25"/>
      <c r="J2665" s="25">
        <v>1</v>
      </c>
      <c r="K2665" s="25">
        <v>1</v>
      </c>
      <c r="L2665" s="25">
        <f t="shared" si="325"/>
        <v>0</v>
      </c>
      <c r="M2665" s="25" t="s">
        <v>3553</v>
      </c>
      <c r="N2665" s="45">
        <v>45915</v>
      </c>
      <c r="O2665" s="54">
        <v>41447</v>
      </c>
      <c r="P2665" s="25" t="s">
        <v>899</v>
      </c>
      <c r="Q2665" s="25" t="s">
        <v>3569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Chandigarh</v>
      </c>
      <c r="W2665" s="56"/>
      <c r="X2665" s="45">
        <v>45916</v>
      </c>
      <c r="Y2665" s="25">
        <f t="shared" si="326"/>
        <v>1</v>
      </c>
      <c r="Z2665" s="25" t="str">
        <f t="shared" si="327"/>
        <v>Monday</v>
      </c>
      <c r="AA2665" s="25" t="str">
        <f t="shared" si="328"/>
        <v>Tuesday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hidden="1" x14ac:dyDescent="0.25">
      <c r="A2666" s="25">
        <f t="shared" si="323"/>
        <v>2665</v>
      </c>
      <c r="B2666" s="25" t="s">
        <v>3442</v>
      </c>
      <c r="C2666" s="45">
        <v>45905</v>
      </c>
      <c r="D2666" s="45">
        <v>45910</v>
      </c>
      <c r="E2666" s="8">
        <v>334.5</v>
      </c>
      <c r="F2666" s="8">
        <f t="shared" si="322"/>
        <v>29436</v>
      </c>
      <c r="G2666" s="54">
        <f t="shared" si="324"/>
        <v>58872</v>
      </c>
      <c r="H2666" s="25">
        <v>502536</v>
      </c>
      <c r="I2666" s="25"/>
      <c r="J2666" s="25">
        <v>2</v>
      </c>
      <c r="K2666" s="25">
        <v>2</v>
      </c>
      <c r="L2666" s="25">
        <f t="shared" si="325"/>
        <v>0</v>
      </c>
      <c r="M2666" s="25" t="s">
        <v>3542</v>
      </c>
      <c r="N2666" s="45">
        <v>45913</v>
      </c>
      <c r="O2666" s="54">
        <v>84740</v>
      </c>
      <c r="P2666" s="25" t="s">
        <v>618</v>
      </c>
      <c r="Q2666" s="25">
        <v>58155620725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Bhuvneshwar</v>
      </c>
      <c r="W2666" s="56"/>
      <c r="X2666" s="45">
        <v>45915</v>
      </c>
      <c r="Y2666" s="25">
        <f t="shared" si="326"/>
        <v>2</v>
      </c>
      <c r="Z2666" s="25" t="str">
        <f t="shared" si="327"/>
        <v>Saturday</v>
      </c>
      <c r="AA2666" s="25" t="str">
        <f t="shared" si="328"/>
        <v>Monday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hidden="1" x14ac:dyDescent="0.25">
      <c r="A2667" s="25">
        <f t="shared" si="323"/>
        <v>2666</v>
      </c>
      <c r="B2667" s="25" t="s">
        <v>3442</v>
      </c>
      <c r="C2667" s="45">
        <v>45905</v>
      </c>
      <c r="D2667" s="45">
        <v>45910</v>
      </c>
      <c r="E2667" s="8">
        <v>61.6</v>
      </c>
      <c r="F2667" s="8">
        <f t="shared" si="322"/>
        <v>5420.8</v>
      </c>
      <c r="G2667" s="54">
        <f t="shared" si="324"/>
        <v>5420.8</v>
      </c>
      <c r="H2667" s="25">
        <v>504105</v>
      </c>
      <c r="I2667" s="25"/>
      <c r="J2667" s="25">
        <v>1</v>
      </c>
      <c r="K2667" s="25">
        <v>1</v>
      </c>
      <c r="L2667" s="25">
        <f t="shared" si="325"/>
        <v>0</v>
      </c>
      <c r="M2667" s="25" t="s">
        <v>3562</v>
      </c>
      <c r="N2667" s="45">
        <v>45915</v>
      </c>
      <c r="O2667" s="54">
        <v>10912</v>
      </c>
      <c r="P2667" s="25" t="s">
        <v>3444</v>
      </c>
      <c r="Q2667" s="25" t="s">
        <v>637</v>
      </c>
      <c r="R2667" s="25" t="s">
        <v>638</v>
      </c>
      <c r="S2667" s="3">
        <v>4</v>
      </c>
      <c r="T2667" s="55"/>
      <c r="U2667" s="25" t="s">
        <v>19</v>
      </c>
      <c r="V2667" s="25" t="str">
        <f>VLOOKUP(P2667,'Customer List'!B:C,2,)</f>
        <v>DELHI</v>
      </c>
      <c r="W2667" s="56"/>
      <c r="X2667" s="45"/>
      <c r="Y2667" s="25" t="str">
        <f t="shared" si="326"/>
        <v/>
      </c>
      <c r="Z2667" s="25" t="str">
        <f t="shared" si="327"/>
        <v>Monday</v>
      </c>
      <c r="AA2667" s="25" t="str">
        <f t="shared" si="328"/>
        <v/>
      </c>
      <c r="AB2667" s="25" t="str">
        <f>VLOOKUP(U2667,'Currency Sheet'!A:C,3,)</f>
        <v>DOLLAR</v>
      </c>
      <c r="AC2667" s="67" t="str">
        <f>VLOOKUP(P2667,'Customer List'!B:D,3,)</f>
        <v>Local</v>
      </c>
    </row>
    <row r="2668" spans="1:29" hidden="1" x14ac:dyDescent="0.25">
      <c r="A2668" s="25">
        <f t="shared" si="323"/>
        <v>2667</v>
      </c>
      <c r="B2668" s="25" t="s">
        <v>3442</v>
      </c>
      <c r="C2668" s="45">
        <v>45905</v>
      </c>
      <c r="D2668" s="45">
        <v>45910</v>
      </c>
      <c r="E2668" s="8">
        <v>158.19999999999999</v>
      </c>
      <c r="F2668" s="8">
        <f t="shared" si="322"/>
        <v>13921.599999999999</v>
      </c>
      <c r="G2668" s="54">
        <f t="shared" si="324"/>
        <v>13921.599999999999</v>
      </c>
      <c r="H2668" s="25">
        <v>505008</v>
      </c>
      <c r="I2668" s="25"/>
      <c r="J2668" s="25">
        <v>1</v>
      </c>
      <c r="K2668" s="25">
        <v>1</v>
      </c>
      <c r="L2668" s="25">
        <f t="shared" si="325"/>
        <v>0</v>
      </c>
      <c r="M2668" s="25" t="s">
        <v>3542</v>
      </c>
      <c r="N2668" s="45">
        <v>45913</v>
      </c>
      <c r="O2668" s="54">
        <v>21470</v>
      </c>
      <c r="P2668" s="25" t="s">
        <v>618</v>
      </c>
      <c r="Q2668" s="25">
        <v>58155620725</v>
      </c>
      <c r="R2668" s="25" t="s">
        <v>41</v>
      </c>
      <c r="S2668" s="3">
        <v>4</v>
      </c>
      <c r="T2668" s="55"/>
      <c r="U2668" s="25" t="s">
        <v>19</v>
      </c>
      <c r="V2668" s="25" t="str">
        <f>VLOOKUP(P2668,'Customer List'!B:C,2,)</f>
        <v>Bhuvneshwar</v>
      </c>
      <c r="W2668" s="56"/>
      <c r="X2668" s="45">
        <v>45915</v>
      </c>
      <c r="Y2668" s="25">
        <f t="shared" si="326"/>
        <v>2</v>
      </c>
      <c r="Z2668" s="25" t="str">
        <f t="shared" si="327"/>
        <v>Saturday</v>
      </c>
      <c r="AA2668" s="25" t="str">
        <f t="shared" si="328"/>
        <v>Monday</v>
      </c>
      <c r="AB2668" s="25" t="str">
        <f>VLOOKUP(U2668,'Currency Sheet'!A:C,3,)</f>
        <v>DOLLAR</v>
      </c>
      <c r="AC2668" s="67" t="str">
        <f>VLOOKUP(P2668,'Customer List'!B:D,3,)</f>
        <v>OutStation</v>
      </c>
    </row>
    <row r="2669" spans="1:29" hidden="1" x14ac:dyDescent="0.25">
      <c r="A2669" s="25">
        <f t="shared" si="323"/>
        <v>2668</v>
      </c>
      <c r="B2669" s="25" t="s">
        <v>3442</v>
      </c>
      <c r="C2669" s="45">
        <v>45905</v>
      </c>
      <c r="D2669" s="45">
        <v>45910</v>
      </c>
      <c r="E2669" s="8">
        <v>30.8</v>
      </c>
      <c r="F2669" s="8">
        <f t="shared" si="322"/>
        <v>2710.4</v>
      </c>
      <c r="G2669" s="54">
        <f t="shared" si="324"/>
        <v>2710.4</v>
      </c>
      <c r="H2669" s="25">
        <v>505809</v>
      </c>
      <c r="I2669" s="25"/>
      <c r="J2669" s="25">
        <v>1</v>
      </c>
      <c r="K2669" s="25">
        <v>1</v>
      </c>
      <c r="L2669" s="25">
        <f t="shared" si="325"/>
        <v>0</v>
      </c>
      <c r="M2669" s="25" t="s">
        <v>3562</v>
      </c>
      <c r="N2669" s="45">
        <v>45915</v>
      </c>
      <c r="O2669" s="54">
        <v>5456</v>
      </c>
      <c r="P2669" s="25" t="s">
        <v>3444</v>
      </c>
      <c r="Q2669" s="25" t="s">
        <v>637</v>
      </c>
      <c r="R2669" s="25" t="s">
        <v>638</v>
      </c>
      <c r="S2669" s="3">
        <v>4</v>
      </c>
      <c r="T2669" s="55"/>
      <c r="U2669" s="25" t="s">
        <v>19</v>
      </c>
      <c r="V2669" s="25" t="str">
        <f>VLOOKUP(P2669,'Customer List'!B:C,2,)</f>
        <v>DELHI</v>
      </c>
      <c r="W2669" s="56"/>
      <c r="X2669" s="45"/>
      <c r="Y2669" s="25" t="str">
        <f t="shared" si="326"/>
        <v/>
      </c>
      <c r="Z2669" s="25" t="str">
        <f t="shared" si="327"/>
        <v>Monday</v>
      </c>
      <c r="AA2669" s="25" t="str">
        <f t="shared" si="328"/>
        <v/>
      </c>
      <c r="AB2669" s="25" t="str">
        <f>VLOOKUP(U2669,'Currency Sheet'!A:C,3,)</f>
        <v>DOLLAR</v>
      </c>
      <c r="AC2669" s="67" t="str">
        <f>VLOOKUP(P2669,'Customer List'!B:D,3,)</f>
        <v>Local</v>
      </c>
    </row>
    <row r="2670" spans="1:29" hidden="1" x14ac:dyDescent="0.25">
      <c r="A2670" s="25">
        <f t="shared" si="323"/>
        <v>2669</v>
      </c>
      <c r="B2670" s="25" t="s">
        <v>3442</v>
      </c>
      <c r="C2670" s="45">
        <v>45905</v>
      </c>
      <c r="D2670" s="45">
        <v>45910</v>
      </c>
      <c r="E2670" s="8">
        <v>92.4</v>
      </c>
      <c r="F2670" s="8">
        <f t="shared" si="322"/>
        <v>8131.2000000000007</v>
      </c>
      <c r="G2670" s="54">
        <f t="shared" si="324"/>
        <v>8131.2000000000007</v>
      </c>
      <c r="H2670" s="25">
        <v>505810</v>
      </c>
      <c r="I2670" s="25"/>
      <c r="J2670" s="25">
        <v>1</v>
      </c>
      <c r="K2670" s="25">
        <v>1</v>
      </c>
      <c r="L2670" s="25">
        <f t="shared" si="325"/>
        <v>0</v>
      </c>
      <c r="M2670" s="25" t="s">
        <v>3543</v>
      </c>
      <c r="N2670" s="45">
        <v>45913</v>
      </c>
      <c r="O2670" s="54">
        <v>11286</v>
      </c>
      <c r="P2670" s="25" t="s">
        <v>618</v>
      </c>
      <c r="Q2670" s="25">
        <v>58155620725</v>
      </c>
      <c r="R2670" s="25" t="s">
        <v>41</v>
      </c>
      <c r="S2670" s="3">
        <v>4</v>
      </c>
      <c r="T2670" s="55"/>
      <c r="U2670" s="25" t="s">
        <v>19</v>
      </c>
      <c r="V2670" s="25" t="str">
        <f>VLOOKUP(P2670,'Customer List'!B:C,2,)</f>
        <v>Bhuvneshwar</v>
      </c>
      <c r="W2670" s="56"/>
      <c r="X2670" s="45">
        <v>45915</v>
      </c>
      <c r="Y2670" s="25">
        <f t="shared" si="326"/>
        <v>2</v>
      </c>
      <c r="Z2670" s="25" t="str">
        <f t="shared" si="327"/>
        <v>Saturday</v>
      </c>
      <c r="AA2670" s="25" t="str">
        <f t="shared" si="328"/>
        <v>Monday</v>
      </c>
      <c r="AB2670" s="25" t="str">
        <f>VLOOKUP(U2670,'Currency Sheet'!A:C,3,)</f>
        <v>DOLLAR</v>
      </c>
      <c r="AC2670" s="67" t="str">
        <f>VLOOKUP(P2670,'Customer List'!B:D,3,)</f>
        <v>OutStation</v>
      </c>
    </row>
    <row r="2671" spans="1:29" hidden="1" x14ac:dyDescent="0.25">
      <c r="A2671" s="25">
        <f t="shared" si="323"/>
        <v>2670</v>
      </c>
      <c r="B2671" s="25" t="s">
        <v>3442</v>
      </c>
      <c r="C2671" s="45">
        <v>45905</v>
      </c>
      <c r="D2671" s="45">
        <v>45910</v>
      </c>
      <c r="E2671" s="8">
        <v>177.75</v>
      </c>
      <c r="F2671" s="8">
        <f t="shared" si="322"/>
        <v>15642</v>
      </c>
      <c r="G2671" s="54">
        <f t="shared" si="324"/>
        <v>15642</v>
      </c>
      <c r="H2671" s="25">
        <v>505837</v>
      </c>
      <c r="I2671" s="25"/>
      <c r="J2671" s="25">
        <v>1</v>
      </c>
      <c r="K2671" s="25">
        <v>1</v>
      </c>
      <c r="L2671" s="25">
        <f t="shared" si="325"/>
        <v>0</v>
      </c>
      <c r="M2671" s="25" t="s">
        <v>3543</v>
      </c>
      <c r="N2671" s="45">
        <v>45913</v>
      </c>
      <c r="O2671" s="54">
        <v>20263.5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26"/>
        <v>2</v>
      </c>
      <c r="Z2671" s="25" t="str">
        <f t="shared" si="327"/>
        <v>Saturday</v>
      </c>
      <c r="AA2671" s="25" t="str">
        <f t="shared" si="328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hidden="1" x14ac:dyDescent="0.25">
      <c r="A2672" s="25">
        <f t="shared" si="323"/>
        <v>2671</v>
      </c>
      <c r="B2672" s="25" t="s">
        <v>3442</v>
      </c>
      <c r="C2672" s="45">
        <v>45905</v>
      </c>
      <c r="D2672" s="45">
        <v>45910</v>
      </c>
      <c r="E2672" s="8">
        <v>204.75</v>
      </c>
      <c r="F2672" s="8">
        <f t="shared" si="322"/>
        <v>18018</v>
      </c>
      <c r="G2672" s="54">
        <f t="shared" si="324"/>
        <v>18018</v>
      </c>
      <c r="H2672" s="25">
        <v>506333</v>
      </c>
      <c r="I2672" s="25"/>
      <c r="J2672" s="25">
        <v>1</v>
      </c>
      <c r="K2672" s="25">
        <v>1</v>
      </c>
      <c r="L2672" s="25">
        <f t="shared" si="325"/>
        <v>0</v>
      </c>
      <c r="M2672" s="25" t="s">
        <v>3543</v>
      </c>
      <c r="N2672" s="45">
        <v>45913</v>
      </c>
      <c r="O2672" s="54">
        <v>23341.5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26"/>
        <v>2</v>
      </c>
      <c r="Z2672" s="25" t="str">
        <f t="shared" si="327"/>
        <v>Saturday</v>
      </c>
      <c r="AA2672" s="25" t="str">
        <f t="shared" si="328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hidden="1" x14ac:dyDescent="0.25">
      <c r="A2673" s="25">
        <f t="shared" si="323"/>
        <v>2672</v>
      </c>
      <c r="B2673" s="25" t="s">
        <v>3442</v>
      </c>
      <c r="C2673" s="45">
        <v>45905</v>
      </c>
      <c r="D2673" s="45">
        <v>45910</v>
      </c>
      <c r="E2673" s="8">
        <v>204.75</v>
      </c>
      <c r="F2673" s="8">
        <f t="shared" si="322"/>
        <v>18018</v>
      </c>
      <c r="G2673" s="54">
        <f t="shared" si="324"/>
        <v>18018</v>
      </c>
      <c r="H2673" s="25">
        <v>506349</v>
      </c>
      <c r="I2673" s="25"/>
      <c r="J2673" s="25">
        <v>1</v>
      </c>
      <c r="K2673" s="25">
        <v>1</v>
      </c>
      <c r="L2673" s="25">
        <f t="shared" si="325"/>
        <v>0</v>
      </c>
      <c r="M2673" s="25" t="s">
        <v>3541</v>
      </c>
      <c r="N2673" s="45">
        <v>45913</v>
      </c>
      <c r="O2673" s="54">
        <v>20737.080000000002</v>
      </c>
      <c r="P2673" s="25" t="s">
        <v>277</v>
      </c>
      <c r="Q2673" s="25">
        <v>58155615501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Pune</v>
      </c>
      <c r="W2673" s="56"/>
      <c r="X2673" s="45">
        <v>45915</v>
      </c>
      <c r="Y2673" s="25">
        <f t="shared" si="326"/>
        <v>2</v>
      </c>
      <c r="Z2673" s="25" t="str">
        <f t="shared" si="327"/>
        <v>Saturday</v>
      </c>
      <c r="AA2673" s="25" t="str">
        <f t="shared" si="328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hidden="1" x14ac:dyDescent="0.25">
      <c r="A2674" s="25">
        <f t="shared" si="323"/>
        <v>2673</v>
      </c>
      <c r="B2674" s="25" t="s">
        <v>3442</v>
      </c>
      <c r="C2674" s="45">
        <v>45905</v>
      </c>
      <c r="D2674" s="45">
        <v>45910</v>
      </c>
      <c r="E2674" s="8">
        <v>91.7</v>
      </c>
      <c r="F2674" s="8">
        <f t="shared" si="322"/>
        <v>8069.6</v>
      </c>
      <c r="G2674" s="54">
        <f t="shared" si="324"/>
        <v>8069.6</v>
      </c>
      <c r="H2674" s="25">
        <v>506915</v>
      </c>
      <c r="I2674" s="25"/>
      <c r="J2674" s="25">
        <v>1</v>
      </c>
      <c r="K2674" s="25">
        <v>1</v>
      </c>
      <c r="L2674" s="25">
        <f t="shared" si="325"/>
        <v>0</v>
      </c>
      <c r="M2674" s="25" t="s">
        <v>3639</v>
      </c>
      <c r="N2674" s="45">
        <v>45917</v>
      </c>
      <c r="O2674" s="54">
        <v>10578.25</v>
      </c>
      <c r="P2674" s="25" t="s">
        <v>43</v>
      </c>
      <c r="Q2674" s="25" t="s">
        <v>637</v>
      </c>
      <c r="R2674" s="25" t="s">
        <v>725</v>
      </c>
      <c r="S2674" s="3">
        <v>4</v>
      </c>
      <c r="T2674" s="55"/>
      <c r="U2674" s="25" t="s">
        <v>19</v>
      </c>
      <c r="V2674" s="25" t="str">
        <f>VLOOKUP(P2674,'Customer List'!B:C,2,)</f>
        <v>Faridabad</v>
      </c>
      <c r="W2674" s="56"/>
      <c r="X2674" s="45"/>
      <c r="Y2674" s="25" t="str">
        <f t="shared" si="326"/>
        <v/>
      </c>
      <c r="Z2674" s="25" t="str">
        <f t="shared" si="327"/>
        <v>Wednesday</v>
      </c>
      <c r="AA2674" s="25" t="str">
        <f t="shared" si="328"/>
        <v/>
      </c>
      <c r="AB2674" s="25" t="str">
        <f>VLOOKUP(U2674,'Currency Sheet'!A:C,3,)</f>
        <v>DOLLAR</v>
      </c>
      <c r="AC2674" s="67" t="str">
        <f>VLOOKUP(P2674,'Customer List'!B:D,3,)</f>
        <v>Local</v>
      </c>
    </row>
    <row r="2675" spans="1:29" hidden="1" x14ac:dyDescent="0.25">
      <c r="A2675" s="25">
        <f t="shared" si="323"/>
        <v>2674</v>
      </c>
      <c r="B2675" s="25" t="s">
        <v>3442</v>
      </c>
      <c r="C2675" s="45">
        <v>45905</v>
      </c>
      <c r="D2675" s="45">
        <v>45910</v>
      </c>
      <c r="E2675" s="8">
        <v>115.5</v>
      </c>
      <c r="F2675" s="8">
        <f t="shared" si="322"/>
        <v>10164</v>
      </c>
      <c r="G2675" s="54">
        <f t="shared" si="324"/>
        <v>10164</v>
      </c>
      <c r="H2675" s="25">
        <v>510003</v>
      </c>
      <c r="I2675" s="25"/>
      <c r="J2675" s="25">
        <v>1</v>
      </c>
      <c r="K2675" s="25">
        <v>1</v>
      </c>
      <c r="L2675" s="25">
        <f t="shared" si="325"/>
        <v>0</v>
      </c>
      <c r="M2675" s="25" t="s">
        <v>3541</v>
      </c>
      <c r="N2675" s="45">
        <v>45913</v>
      </c>
      <c r="O2675" s="54">
        <v>12533.4</v>
      </c>
      <c r="P2675" s="25" t="s">
        <v>277</v>
      </c>
      <c r="Q2675" s="25">
        <v>58155615501</v>
      </c>
      <c r="R2675" s="25" t="s">
        <v>41</v>
      </c>
      <c r="S2675" s="3">
        <v>4</v>
      </c>
      <c r="T2675" s="55"/>
      <c r="U2675" s="25" t="s">
        <v>19</v>
      </c>
      <c r="V2675" s="25" t="str">
        <f>VLOOKUP(P2675,'Customer List'!B:C,2,)</f>
        <v>Pune</v>
      </c>
      <c r="W2675" s="56"/>
      <c r="X2675" s="45">
        <v>45915</v>
      </c>
      <c r="Y2675" s="25">
        <f t="shared" si="326"/>
        <v>2</v>
      </c>
      <c r="Z2675" s="25" t="str">
        <f t="shared" si="327"/>
        <v>Saturday</v>
      </c>
      <c r="AA2675" s="25" t="str">
        <f t="shared" si="328"/>
        <v>Monday</v>
      </c>
      <c r="AB2675" s="25" t="str">
        <f>VLOOKUP(U2675,'Currency Sheet'!A:C,3,)</f>
        <v>DOLLAR</v>
      </c>
      <c r="AC2675" s="67" t="str">
        <f>VLOOKUP(P2675,'Customer List'!B:D,3,)</f>
        <v>OutStation</v>
      </c>
    </row>
    <row r="2676" spans="1:29" hidden="1" x14ac:dyDescent="0.25">
      <c r="A2676" s="25">
        <f t="shared" si="323"/>
        <v>2675</v>
      </c>
      <c r="B2676" s="25" t="s">
        <v>3442</v>
      </c>
      <c r="C2676" s="45">
        <v>45905</v>
      </c>
      <c r="D2676" s="45">
        <v>45910</v>
      </c>
      <c r="E2676" s="8">
        <v>248.5</v>
      </c>
      <c r="F2676" s="8">
        <f t="shared" si="322"/>
        <v>21868</v>
      </c>
      <c r="G2676" s="54">
        <f t="shared" si="324"/>
        <v>21868</v>
      </c>
      <c r="H2676" s="25">
        <v>514106</v>
      </c>
      <c r="I2676" s="25"/>
      <c r="J2676" s="25">
        <v>1</v>
      </c>
      <c r="K2676" s="25">
        <v>1</v>
      </c>
      <c r="L2676" s="25">
        <f t="shared" si="325"/>
        <v>0</v>
      </c>
      <c r="M2676" s="25" t="s">
        <v>3642</v>
      </c>
      <c r="N2676" s="45">
        <v>45918</v>
      </c>
      <c r="O2676" s="54">
        <v>35766.25</v>
      </c>
      <c r="P2676" s="25" t="s">
        <v>3446</v>
      </c>
      <c r="Q2676" s="25" t="s">
        <v>1131</v>
      </c>
      <c r="R2676" s="25" t="s">
        <v>1131</v>
      </c>
      <c r="S2676" s="3">
        <v>4</v>
      </c>
      <c r="T2676" s="55"/>
      <c r="U2676" s="25" t="s">
        <v>19</v>
      </c>
      <c r="V2676" s="25" t="str">
        <f>VLOOKUP(P2676,'Customer List'!B:C,2,)</f>
        <v>DELHI</v>
      </c>
      <c r="W2676" s="56"/>
      <c r="X2676" s="45"/>
      <c r="Y2676" s="25" t="str">
        <f t="shared" si="326"/>
        <v/>
      </c>
      <c r="Z2676" s="25" t="str">
        <f t="shared" si="327"/>
        <v>Thursday</v>
      </c>
      <c r="AA2676" s="25" t="str">
        <f t="shared" si="328"/>
        <v/>
      </c>
      <c r="AB2676" s="25" t="str">
        <f>VLOOKUP(U2676,'Currency Sheet'!A:C,3,)</f>
        <v>DOLLAR</v>
      </c>
      <c r="AC2676" s="67" t="str">
        <f>VLOOKUP(P2676,'Customer List'!B:D,3,)</f>
        <v>Local</v>
      </c>
    </row>
    <row r="2677" spans="1:29" hidden="1" x14ac:dyDescent="0.25">
      <c r="A2677" s="25">
        <f t="shared" si="323"/>
        <v>2676</v>
      </c>
      <c r="B2677" s="25" t="s">
        <v>3442</v>
      </c>
      <c r="C2677" s="45">
        <v>45905</v>
      </c>
      <c r="D2677" s="45">
        <v>45910</v>
      </c>
      <c r="E2677" s="8">
        <v>102.9</v>
      </c>
      <c r="F2677" s="8">
        <f t="shared" si="322"/>
        <v>9055.2000000000007</v>
      </c>
      <c r="G2677" s="54">
        <f t="shared" si="324"/>
        <v>9055.2000000000007</v>
      </c>
      <c r="H2677" s="25">
        <v>574302</v>
      </c>
      <c r="I2677" s="25"/>
      <c r="J2677" s="25">
        <v>1</v>
      </c>
      <c r="K2677" s="25">
        <v>1</v>
      </c>
      <c r="L2677" s="25">
        <f t="shared" si="325"/>
        <v>0</v>
      </c>
      <c r="M2677" s="25" t="s">
        <v>3543</v>
      </c>
      <c r="N2677" s="45">
        <v>45913</v>
      </c>
      <c r="O2677" s="54">
        <v>12568.5</v>
      </c>
      <c r="P2677" s="25" t="s">
        <v>618</v>
      </c>
      <c r="Q2677" s="25">
        <v>58155620725</v>
      </c>
      <c r="R2677" s="25" t="s">
        <v>41</v>
      </c>
      <c r="S2677" s="3">
        <v>-20</v>
      </c>
      <c r="T2677" s="55"/>
      <c r="U2677" s="25" t="s">
        <v>19</v>
      </c>
      <c r="V2677" s="25" t="str">
        <f>VLOOKUP(P2677,'Customer List'!B:C,2,)</f>
        <v>Bhuvneshwar</v>
      </c>
      <c r="W2677" s="56"/>
      <c r="X2677" s="45">
        <v>45915</v>
      </c>
      <c r="Y2677" s="25">
        <f t="shared" si="326"/>
        <v>2</v>
      </c>
      <c r="Z2677" s="25" t="str">
        <f t="shared" si="327"/>
        <v>Saturday</v>
      </c>
      <c r="AA2677" s="25" t="str">
        <f t="shared" si="328"/>
        <v>Monday</v>
      </c>
      <c r="AB2677" s="25" t="str">
        <f>VLOOKUP(U2677,'Currency Sheet'!A:C,3,)</f>
        <v>DOLLAR</v>
      </c>
      <c r="AC2677" s="67" t="str">
        <f>VLOOKUP(P2677,'Customer List'!B:D,3,)</f>
        <v>OutStation</v>
      </c>
    </row>
    <row r="2678" spans="1:29" hidden="1" x14ac:dyDescent="0.25">
      <c r="A2678" s="25">
        <f t="shared" si="323"/>
        <v>2677</v>
      </c>
      <c r="B2678" s="25" t="s">
        <v>3442</v>
      </c>
      <c r="C2678" s="45">
        <v>45905</v>
      </c>
      <c r="D2678" s="45">
        <v>45910</v>
      </c>
      <c r="E2678" s="8">
        <v>78.400000000000006</v>
      </c>
      <c r="F2678" s="8">
        <f t="shared" si="322"/>
        <v>6899.2000000000007</v>
      </c>
      <c r="G2678" s="54">
        <f t="shared" si="324"/>
        <v>6899.2000000000007</v>
      </c>
      <c r="H2678" s="25">
        <v>575304</v>
      </c>
      <c r="I2678" s="25"/>
      <c r="J2678" s="25">
        <v>1</v>
      </c>
      <c r="K2678" s="25">
        <v>1</v>
      </c>
      <c r="L2678" s="25">
        <f t="shared" si="325"/>
        <v>0</v>
      </c>
      <c r="M2678" s="25" t="s">
        <v>3543</v>
      </c>
      <c r="N2678" s="45">
        <v>45913</v>
      </c>
      <c r="O2678" s="54">
        <v>9576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26"/>
        <v>2</v>
      </c>
      <c r="Z2678" s="25" t="str">
        <f t="shared" si="327"/>
        <v>Saturday</v>
      </c>
      <c r="AA2678" s="25" t="str">
        <f t="shared" si="328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hidden="1" x14ac:dyDescent="0.25">
      <c r="A2679" s="25">
        <f t="shared" si="323"/>
        <v>2678</v>
      </c>
      <c r="B2679" s="25" t="s">
        <v>3442</v>
      </c>
      <c r="C2679" s="45">
        <v>45905</v>
      </c>
      <c r="D2679" s="45">
        <v>45910</v>
      </c>
      <c r="E2679" s="8">
        <v>107.1</v>
      </c>
      <c r="F2679" s="8">
        <f t="shared" si="322"/>
        <v>9424.7999999999993</v>
      </c>
      <c r="G2679" s="54">
        <f t="shared" si="324"/>
        <v>9424.7999999999993</v>
      </c>
      <c r="H2679" s="25">
        <v>576404</v>
      </c>
      <c r="I2679" s="25"/>
      <c r="J2679" s="25">
        <v>1</v>
      </c>
      <c r="K2679" s="25">
        <v>1</v>
      </c>
      <c r="L2679" s="25">
        <f t="shared" si="325"/>
        <v>0</v>
      </c>
      <c r="M2679" s="25" t="s">
        <v>3541</v>
      </c>
      <c r="N2679" s="45">
        <v>45913</v>
      </c>
      <c r="O2679" s="54">
        <v>11621.88</v>
      </c>
      <c r="P2679" s="25" t="s">
        <v>277</v>
      </c>
      <c r="Q2679" s="25">
        <v>58155615501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Pune</v>
      </c>
      <c r="W2679" s="56"/>
      <c r="X2679" s="45">
        <v>45915</v>
      </c>
      <c r="Y2679" s="25">
        <f t="shared" si="326"/>
        <v>2</v>
      </c>
      <c r="Z2679" s="25" t="str">
        <f t="shared" si="327"/>
        <v>Saturday</v>
      </c>
      <c r="AA2679" s="25" t="str">
        <f t="shared" si="328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hidden="1" x14ac:dyDescent="0.25">
      <c r="A2680" s="25">
        <f t="shared" si="323"/>
        <v>2679</v>
      </c>
      <c r="B2680" s="25" t="s">
        <v>3442</v>
      </c>
      <c r="C2680" s="45">
        <v>45905</v>
      </c>
      <c r="D2680" s="45">
        <v>45910</v>
      </c>
      <c r="E2680" s="8">
        <v>0.33333333333333331</v>
      </c>
      <c r="F2680" s="8">
        <f t="shared" si="322"/>
        <v>29.333333333333332</v>
      </c>
      <c r="G2680" s="54">
        <f t="shared" si="324"/>
        <v>58.666666666666664</v>
      </c>
      <c r="H2680" s="25">
        <v>740811</v>
      </c>
      <c r="I2680" s="25"/>
      <c r="J2680" s="25">
        <v>2</v>
      </c>
      <c r="K2680" s="25"/>
      <c r="L2680" s="25">
        <f t="shared" si="325"/>
        <v>2</v>
      </c>
      <c r="M2680" s="25"/>
      <c r="N2680" s="45"/>
      <c r="O2680" s="54"/>
      <c r="P2680" s="25" t="s">
        <v>3711</v>
      </c>
      <c r="Q2680" s="25"/>
      <c r="R2680" s="25"/>
      <c r="S2680" s="3">
        <v>4</v>
      </c>
      <c r="T2680" s="55" t="s">
        <v>3625</v>
      </c>
      <c r="U2680" s="25" t="s">
        <v>19</v>
      </c>
      <c r="V2680" s="25" t="str">
        <f>VLOOKUP(P2680,'Customer List'!B:C,2,)</f>
        <v>Unknown</v>
      </c>
      <c r="W2680" s="56" t="s">
        <v>3448</v>
      </c>
      <c r="X2680" s="45"/>
      <c r="Y2680" s="25" t="str">
        <f t="shared" si="326"/>
        <v/>
      </c>
      <c r="Z2680" s="25" t="str">
        <f t="shared" si="327"/>
        <v/>
      </c>
      <c r="AA2680" s="25" t="str">
        <f t="shared" si="328"/>
        <v/>
      </c>
      <c r="AB2680" s="25" t="str">
        <f>VLOOKUP(U2680,'Currency Sheet'!A:C,3,)</f>
        <v>DOLLAR</v>
      </c>
      <c r="AC2680" s="67" t="str">
        <f>VLOOKUP(P2680,'Customer List'!B:D,3,)</f>
        <v>Unknown</v>
      </c>
    </row>
    <row r="2681" spans="1:29" hidden="1" x14ac:dyDescent="0.25">
      <c r="A2681" s="25">
        <f t="shared" si="323"/>
        <v>2680</v>
      </c>
      <c r="B2681" s="25" t="s">
        <v>3442</v>
      </c>
      <c r="C2681" s="45">
        <v>45905</v>
      </c>
      <c r="D2681" s="45">
        <v>45910</v>
      </c>
      <c r="E2681" s="8">
        <v>0.33333333333333331</v>
      </c>
      <c r="F2681" s="8">
        <f t="shared" ref="F2681" si="332">IF(AB2681="DOLLAR",E2681*88,E2681)</f>
        <v>29.333333333333332</v>
      </c>
      <c r="G2681" s="54">
        <f t="shared" si="324"/>
        <v>29.333333333333332</v>
      </c>
      <c r="H2681" s="25">
        <v>740811</v>
      </c>
      <c r="I2681" s="25"/>
      <c r="J2681" s="25">
        <v>1</v>
      </c>
      <c r="K2681" s="25">
        <v>1</v>
      </c>
      <c r="L2681" s="25">
        <f t="shared" ref="L2681" si="333">J2681-K2681</f>
        <v>0</v>
      </c>
      <c r="M2681" s="25" t="s">
        <v>3687</v>
      </c>
      <c r="N2681" s="45">
        <v>45920</v>
      </c>
      <c r="O2681" s="54">
        <v>0</v>
      </c>
      <c r="P2681" s="25" t="s">
        <v>2053</v>
      </c>
      <c r="Q2681" s="25">
        <v>58155918682</v>
      </c>
      <c r="R2681" s="25" t="s">
        <v>41</v>
      </c>
      <c r="S2681" s="3">
        <v>4</v>
      </c>
      <c r="T2681" s="55" t="s">
        <v>3625</v>
      </c>
      <c r="U2681" s="25" t="s">
        <v>19</v>
      </c>
      <c r="V2681" s="25" t="str">
        <f>VLOOKUP(P2681,'Customer List'!B:C,2,)</f>
        <v>Banglore</v>
      </c>
      <c r="W2681" s="56"/>
      <c r="X2681" s="45">
        <v>45922</v>
      </c>
      <c r="Y2681" s="25">
        <f t="shared" ref="Y2681" si="334">IF(X2681="", "", X2681-N2681)</f>
        <v>2</v>
      </c>
      <c r="Z2681" s="25" t="str">
        <f t="shared" ref="Z2681" si="335">IF(N2681="", "", TEXT(N2681, "dddd"))</f>
        <v>Saturday</v>
      </c>
      <c r="AA2681" s="25" t="str">
        <f t="shared" ref="AA2681" si="336">IF(X2681="", "", TEXT(X2681, "dddd"))</f>
        <v>Monday</v>
      </c>
      <c r="AB2681" s="25" t="str">
        <f>VLOOKUP(U2681,'Currency Sheet'!A:C,3,)</f>
        <v>DOLLAR</v>
      </c>
      <c r="AC2681" s="67" t="str">
        <f>VLOOKUP(P2681,'Customer List'!B:D,3,)</f>
        <v>OutStation</v>
      </c>
    </row>
    <row r="2682" spans="1:29" hidden="1" x14ac:dyDescent="0.25">
      <c r="A2682" s="25">
        <f t="shared" si="323"/>
        <v>2681</v>
      </c>
      <c r="B2682" s="25" t="s">
        <v>3442</v>
      </c>
      <c r="C2682" s="45">
        <v>45905</v>
      </c>
      <c r="D2682" s="45">
        <v>45910</v>
      </c>
      <c r="E2682" s="8">
        <v>205.8</v>
      </c>
      <c r="F2682" s="8">
        <f t="shared" si="322"/>
        <v>18110.400000000001</v>
      </c>
      <c r="G2682" s="54">
        <f t="shared" si="324"/>
        <v>18110.400000000001</v>
      </c>
      <c r="H2682" s="25">
        <v>741094</v>
      </c>
      <c r="I2682" s="25"/>
      <c r="J2682" s="25">
        <v>1</v>
      </c>
      <c r="K2682" s="25">
        <v>1</v>
      </c>
      <c r="L2682" s="25">
        <f t="shared" si="325"/>
        <v>0</v>
      </c>
      <c r="M2682" s="25" t="s">
        <v>3526</v>
      </c>
      <c r="N2682" s="45">
        <v>45913</v>
      </c>
      <c r="O2682" s="54">
        <v>31899</v>
      </c>
      <c r="P2682" s="25" t="s">
        <v>2053</v>
      </c>
      <c r="Q2682" s="25">
        <v>58155618231</v>
      </c>
      <c r="R2682" s="25" t="s">
        <v>41</v>
      </c>
      <c r="S2682" s="3">
        <v>4</v>
      </c>
      <c r="T2682" s="55"/>
      <c r="U2682" s="25" t="s">
        <v>19</v>
      </c>
      <c r="V2682" s="25" t="str">
        <f>VLOOKUP(P2682,'Customer List'!B:C,2,)</f>
        <v>Banglore</v>
      </c>
      <c r="W2682" s="56"/>
      <c r="X2682" s="45">
        <v>45915</v>
      </c>
      <c r="Y2682" s="25">
        <f t="shared" si="326"/>
        <v>2</v>
      </c>
      <c r="Z2682" s="25" t="str">
        <f t="shared" si="327"/>
        <v>Saturday</v>
      </c>
      <c r="AA2682" s="25" t="str">
        <f t="shared" si="328"/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hidden="1" x14ac:dyDescent="0.25">
      <c r="A2683" s="25">
        <f t="shared" si="323"/>
        <v>2682</v>
      </c>
      <c r="B2683" s="25" t="s">
        <v>3442</v>
      </c>
      <c r="C2683" s="45">
        <v>45905</v>
      </c>
      <c r="D2683" s="45">
        <v>45910</v>
      </c>
      <c r="E2683" s="8">
        <v>41.3</v>
      </c>
      <c r="F2683" s="8">
        <f t="shared" si="322"/>
        <v>3634.3999999999996</v>
      </c>
      <c r="G2683" s="54">
        <f t="shared" si="324"/>
        <v>3634.3999999999996</v>
      </c>
      <c r="H2683" s="25">
        <v>741095</v>
      </c>
      <c r="I2683" s="25"/>
      <c r="J2683" s="25">
        <v>1</v>
      </c>
      <c r="K2683" s="25">
        <v>1</v>
      </c>
      <c r="L2683" s="25">
        <f t="shared" si="325"/>
        <v>0</v>
      </c>
      <c r="M2683" s="25" t="s">
        <v>3526</v>
      </c>
      <c r="N2683" s="45">
        <v>45913</v>
      </c>
      <c r="O2683" s="54">
        <v>6401.5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26"/>
        <v>2</v>
      </c>
      <c r="Z2683" s="25" t="str">
        <f t="shared" si="327"/>
        <v>Saturday</v>
      </c>
      <c r="AA2683" s="25" t="str">
        <f t="shared" si="328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hidden="1" x14ac:dyDescent="0.25">
      <c r="A2684" s="25">
        <f t="shared" si="323"/>
        <v>2683</v>
      </c>
      <c r="B2684" s="25" t="s">
        <v>3442</v>
      </c>
      <c r="C2684" s="45">
        <v>45905</v>
      </c>
      <c r="D2684" s="45">
        <v>45910</v>
      </c>
      <c r="E2684" s="8">
        <v>82.6</v>
      </c>
      <c r="F2684" s="8">
        <f t="shared" si="322"/>
        <v>7268.7999999999993</v>
      </c>
      <c r="G2684" s="54">
        <f t="shared" si="324"/>
        <v>7268.7999999999993</v>
      </c>
      <c r="H2684" s="25">
        <v>741096</v>
      </c>
      <c r="I2684" s="25"/>
      <c r="J2684" s="25">
        <v>1</v>
      </c>
      <c r="K2684" s="25">
        <v>1</v>
      </c>
      <c r="L2684" s="25">
        <f t="shared" si="325"/>
        <v>0</v>
      </c>
      <c r="M2684" s="25" t="s">
        <v>3526</v>
      </c>
      <c r="N2684" s="45">
        <v>45913</v>
      </c>
      <c r="O2684" s="54">
        <v>12803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26"/>
        <v>2</v>
      </c>
      <c r="Z2684" s="25" t="str">
        <f t="shared" si="327"/>
        <v>Saturday</v>
      </c>
      <c r="AA2684" s="25" t="str">
        <f t="shared" si="328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hidden="1" x14ac:dyDescent="0.25">
      <c r="A2685" s="25">
        <f t="shared" si="323"/>
        <v>2684</v>
      </c>
      <c r="B2685" s="25" t="s">
        <v>3442</v>
      </c>
      <c r="C2685" s="45">
        <v>45905</v>
      </c>
      <c r="D2685" s="45">
        <v>45910</v>
      </c>
      <c r="E2685" s="8">
        <v>82.6</v>
      </c>
      <c r="F2685" s="8">
        <f t="shared" si="322"/>
        <v>7268.7999999999993</v>
      </c>
      <c r="G2685" s="54">
        <f t="shared" si="324"/>
        <v>7268.7999999999993</v>
      </c>
      <c r="H2685" s="25">
        <v>741100</v>
      </c>
      <c r="I2685" s="25"/>
      <c r="J2685" s="25">
        <v>1</v>
      </c>
      <c r="K2685" s="25">
        <v>1</v>
      </c>
      <c r="L2685" s="25">
        <f t="shared" si="325"/>
        <v>0</v>
      </c>
      <c r="M2685" s="25" t="s">
        <v>3526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26"/>
        <v>2</v>
      </c>
      <c r="Z2685" s="25" t="str">
        <f t="shared" si="327"/>
        <v>Saturday</v>
      </c>
      <c r="AA2685" s="25" t="str">
        <f t="shared" si="328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hidden="1" x14ac:dyDescent="0.25">
      <c r="A2686" s="25">
        <f t="shared" si="323"/>
        <v>2685</v>
      </c>
      <c r="B2686" s="25" t="s">
        <v>3442</v>
      </c>
      <c r="C2686" s="45">
        <v>45905</v>
      </c>
      <c r="D2686" s="45">
        <v>45910</v>
      </c>
      <c r="E2686" s="8">
        <v>82.6</v>
      </c>
      <c r="F2686" s="8">
        <f t="shared" ref="F2686:F2700" si="337">IF(AB2686="DOLLAR",E2686*88,E2686)</f>
        <v>7268.7999999999993</v>
      </c>
      <c r="G2686" s="54">
        <f t="shared" si="324"/>
        <v>7268.7999999999993</v>
      </c>
      <c r="H2686" s="25">
        <v>741101</v>
      </c>
      <c r="I2686" s="25"/>
      <c r="J2686" s="25">
        <v>1</v>
      </c>
      <c r="K2686" s="25">
        <v>1</v>
      </c>
      <c r="L2686" s="25">
        <f t="shared" si="325"/>
        <v>0</v>
      </c>
      <c r="M2686" s="25" t="s">
        <v>3526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26"/>
        <v>2</v>
      </c>
      <c r="Z2686" s="25" t="str">
        <f t="shared" si="327"/>
        <v>Saturday</v>
      </c>
      <c r="AA2686" s="25" t="str">
        <f t="shared" si="328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hidden="1" x14ac:dyDescent="0.25">
      <c r="A2687" s="25">
        <f t="shared" si="323"/>
        <v>2686</v>
      </c>
      <c r="B2687" s="25" t="s">
        <v>3442</v>
      </c>
      <c r="C2687" s="45">
        <v>45905</v>
      </c>
      <c r="D2687" s="45">
        <v>45910</v>
      </c>
      <c r="E2687" s="8">
        <v>82.6</v>
      </c>
      <c r="F2687" s="8">
        <f t="shared" si="337"/>
        <v>7268.7999999999993</v>
      </c>
      <c r="G2687" s="54">
        <f t="shared" si="324"/>
        <v>7268.7999999999993</v>
      </c>
      <c r="H2687" s="25">
        <v>741105</v>
      </c>
      <c r="I2687" s="25"/>
      <c r="J2687" s="25">
        <v>1</v>
      </c>
      <c r="K2687" s="25">
        <v>1</v>
      </c>
      <c r="L2687" s="25">
        <f t="shared" si="325"/>
        <v>0</v>
      </c>
      <c r="M2687" s="25" t="s">
        <v>3526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26"/>
        <v>2</v>
      </c>
      <c r="Z2687" s="25" t="str">
        <f t="shared" si="327"/>
        <v>Saturday</v>
      </c>
      <c r="AA2687" s="25" t="str">
        <f t="shared" si="328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hidden="1" x14ac:dyDescent="0.25">
      <c r="A2688" s="25">
        <f t="shared" si="323"/>
        <v>2687</v>
      </c>
      <c r="B2688" s="25" t="s">
        <v>3442</v>
      </c>
      <c r="C2688" s="45">
        <v>45905</v>
      </c>
      <c r="D2688" s="45">
        <v>45910</v>
      </c>
      <c r="E2688" s="8">
        <v>82.6</v>
      </c>
      <c r="F2688" s="8">
        <f t="shared" si="337"/>
        <v>7268.7999999999993</v>
      </c>
      <c r="G2688" s="54">
        <f t="shared" si="324"/>
        <v>7268.7999999999993</v>
      </c>
      <c r="H2688" s="25">
        <v>741108</v>
      </c>
      <c r="I2688" s="25"/>
      <c r="J2688" s="25">
        <v>1</v>
      </c>
      <c r="K2688" s="25">
        <v>1</v>
      </c>
      <c r="L2688" s="25">
        <f t="shared" si="325"/>
        <v>0</v>
      </c>
      <c r="M2688" s="25" t="s">
        <v>3526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26"/>
        <v>2</v>
      </c>
      <c r="Z2688" s="25" t="str">
        <f t="shared" si="327"/>
        <v>Saturday</v>
      </c>
      <c r="AA2688" s="25" t="str">
        <f t="shared" si="328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hidden="1" x14ac:dyDescent="0.25">
      <c r="A2689" s="25">
        <f t="shared" si="323"/>
        <v>2688</v>
      </c>
      <c r="B2689" s="25" t="s">
        <v>3442</v>
      </c>
      <c r="C2689" s="45">
        <v>45905</v>
      </c>
      <c r="D2689" s="45">
        <v>45910</v>
      </c>
      <c r="E2689" s="8">
        <v>82.6</v>
      </c>
      <c r="F2689" s="8">
        <f t="shared" si="337"/>
        <v>7268.7999999999993</v>
      </c>
      <c r="G2689" s="54">
        <f t="shared" si="324"/>
        <v>7268.7999999999993</v>
      </c>
      <c r="H2689" s="25">
        <v>741114</v>
      </c>
      <c r="I2689" s="25"/>
      <c r="J2689" s="25">
        <v>1</v>
      </c>
      <c r="K2689" s="25">
        <v>1</v>
      </c>
      <c r="L2689" s="25">
        <f t="shared" si="325"/>
        <v>0</v>
      </c>
      <c r="M2689" s="25" t="s">
        <v>3526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26"/>
        <v>2</v>
      </c>
      <c r="Z2689" s="25" t="str">
        <f t="shared" si="327"/>
        <v>Saturday</v>
      </c>
      <c r="AA2689" s="25" t="str">
        <f t="shared" si="328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hidden="1" x14ac:dyDescent="0.25">
      <c r="A2690" s="25">
        <f t="shared" si="323"/>
        <v>2689</v>
      </c>
      <c r="B2690" s="25" t="s">
        <v>3442</v>
      </c>
      <c r="C2690" s="45">
        <v>45905</v>
      </c>
      <c r="D2690" s="45">
        <v>45910</v>
      </c>
      <c r="E2690" s="8">
        <v>82.6</v>
      </c>
      <c r="F2690" s="8">
        <f t="shared" si="337"/>
        <v>7268.7999999999993</v>
      </c>
      <c r="G2690" s="54">
        <f t="shared" si="324"/>
        <v>7268.7999999999993</v>
      </c>
      <c r="H2690" s="25">
        <v>741121</v>
      </c>
      <c r="I2690" s="25"/>
      <c r="J2690" s="25">
        <v>1</v>
      </c>
      <c r="K2690" s="25">
        <v>1</v>
      </c>
      <c r="L2690" s="25">
        <f t="shared" si="325"/>
        <v>0</v>
      </c>
      <c r="M2690" s="25" t="s">
        <v>3526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26"/>
        <v>2</v>
      </c>
      <c r="Z2690" s="25" t="str">
        <f t="shared" si="327"/>
        <v>Saturday</v>
      </c>
      <c r="AA2690" s="25" t="str">
        <f t="shared" si="328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hidden="1" x14ac:dyDescent="0.25">
      <c r="A2691" s="25">
        <f t="shared" si="323"/>
        <v>2690</v>
      </c>
      <c r="B2691" s="25" t="s">
        <v>3442</v>
      </c>
      <c r="C2691" s="45">
        <v>45905</v>
      </c>
      <c r="D2691" s="45">
        <v>45910</v>
      </c>
      <c r="E2691" s="8">
        <v>0.33333333333333331</v>
      </c>
      <c r="F2691" s="8">
        <f t="shared" si="337"/>
        <v>29.333333333333332</v>
      </c>
      <c r="G2691" s="54">
        <f t="shared" si="324"/>
        <v>58.666666666666664</v>
      </c>
      <c r="H2691" s="25">
        <v>741146</v>
      </c>
      <c r="I2691" s="25"/>
      <c r="J2691" s="25">
        <v>2</v>
      </c>
      <c r="K2691" s="25"/>
      <c r="L2691" s="25">
        <f t="shared" si="325"/>
        <v>2</v>
      </c>
      <c r="M2691" s="25"/>
      <c r="N2691" s="45"/>
      <c r="O2691" s="54"/>
      <c r="P2691" s="25" t="s">
        <v>3711</v>
      </c>
      <c r="Q2691" s="25"/>
      <c r="R2691" s="25"/>
      <c r="S2691" s="3">
        <v>4</v>
      </c>
      <c r="T2691" s="55" t="s">
        <v>3625</v>
      </c>
      <c r="U2691" s="25" t="s">
        <v>19</v>
      </c>
      <c r="V2691" s="25" t="str">
        <f>VLOOKUP(P2691,'Customer List'!B:C,2,)</f>
        <v>Unknown</v>
      </c>
      <c r="W2691" s="56" t="s">
        <v>3448</v>
      </c>
      <c r="X2691" s="45"/>
      <c r="Y2691" s="25" t="str">
        <f t="shared" si="326"/>
        <v/>
      </c>
      <c r="Z2691" s="25" t="str">
        <f t="shared" si="327"/>
        <v/>
      </c>
      <c r="AA2691" s="25" t="str">
        <f t="shared" si="328"/>
        <v/>
      </c>
      <c r="AB2691" s="25" t="str">
        <f>VLOOKUP(U2691,'Currency Sheet'!A:C,3,)</f>
        <v>DOLLAR</v>
      </c>
      <c r="AC2691" s="67" t="str">
        <f>VLOOKUP(P2691,'Customer List'!B:D,3,)</f>
        <v>Unknown</v>
      </c>
    </row>
    <row r="2692" spans="1:29" hidden="1" x14ac:dyDescent="0.25">
      <c r="A2692" s="25">
        <f t="shared" si="323"/>
        <v>2691</v>
      </c>
      <c r="B2692" s="25" t="s">
        <v>3442</v>
      </c>
      <c r="C2692" s="45">
        <v>45905</v>
      </c>
      <c r="D2692" s="45">
        <v>45910</v>
      </c>
      <c r="E2692" s="8">
        <v>0.33333333333333331</v>
      </c>
      <c r="F2692" s="8">
        <f t="shared" ref="F2692" si="338">IF(AB2692="DOLLAR",E2692*88,E2692)</f>
        <v>29.333333333333332</v>
      </c>
      <c r="G2692" s="54">
        <f t="shared" si="324"/>
        <v>29.333333333333332</v>
      </c>
      <c r="H2692" s="25">
        <v>741146</v>
      </c>
      <c r="I2692" s="25"/>
      <c r="J2692" s="25">
        <v>1</v>
      </c>
      <c r="K2692" s="25">
        <v>1</v>
      </c>
      <c r="L2692" s="25">
        <f t="shared" ref="L2692" si="339">J2692-K2692</f>
        <v>0</v>
      </c>
      <c r="M2692" s="25" t="s">
        <v>3687</v>
      </c>
      <c r="N2692" s="45">
        <v>45920</v>
      </c>
      <c r="O2692" s="54">
        <v>0</v>
      </c>
      <c r="P2692" s="25" t="s">
        <v>2053</v>
      </c>
      <c r="Q2692" s="25">
        <v>58155918682</v>
      </c>
      <c r="R2692" s="25" t="s">
        <v>41</v>
      </c>
      <c r="S2692" s="3">
        <v>4</v>
      </c>
      <c r="T2692" s="55" t="s">
        <v>3625</v>
      </c>
      <c r="U2692" s="25" t="s">
        <v>19</v>
      </c>
      <c r="V2692" s="25" t="str">
        <f>VLOOKUP(P2692,'Customer List'!B:C,2,)</f>
        <v>Banglore</v>
      </c>
      <c r="W2692" s="56"/>
      <c r="X2692" s="45">
        <v>45922</v>
      </c>
      <c r="Y2692" s="25">
        <f t="shared" ref="Y2692" si="340">IF(X2692="", "", X2692-N2692)</f>
        <v>2</v>
      </c>
      <c r="Z2692" s="25" t="str">
        <f t="shared" ref="Z2692" si="341">IF(N2692="", "", TEXT(N2692, "dddd"))</f>
        <v>Saturday</v>
      </c>
      <c r="AA2692" s="25" t="str">
        <f t="shared" ref="AA2692" si="342">IF(X2692="", "", TEXT(X2692, "dddd"))</f>
        <v>Monday</v>
      </c>
      <c r="AB2692" s="25" t="str">
        <f>VLOOKUP(U2692,'Currency Sheet'!A:C,3,)</f>
        <v>DOLLAR</v>
      </c>
      <c r="AC2692" s="67" t="str">
        <f>VLOOKUP(P2692,'Customer List'!B:D,3,)</f>
        <v>OutStation</v>
      </c>
    </row>
    <row r="2693" spans="1:29" hidden="1" x14ac:dyDescent="0.25">
      <c r="A2693" s="25">
        <f t="shared" ref="A2693:A2756" si="343">A2692+1</f>
        <v>2692</v>
      </c>
      <c r="B2693" s="25" t="s">
        <v>3442</v>
      </c>
      <c r="C2693" s="45">
        <v>45905</v>
      </c>
      <c r="D2693" s="45">
        <v>45910</v>
      </c>
      <c r="E2693" s="8">
        <v>246.4</v>
      </c>
      <c r="F2693" s="8">
        <f t="shared" si="337"/>
        <v>21683.200000000001</v>
      </c>
      <c r="G2693" s="54">
        <f t="shared" ref="G2693:G2756" si="344">F2693*J2693</f>
        <v>21683.200000000001</v>
      </c>
      <c r="H2693" s="25">
        <v>769404</v>
      </c>
      <c r="I2693" s="25"/>
      <c r="J2693" s="25">
        <v>1</v>
      </c>
      <c r="K2693" s="25">
        <v>1</v>
      </c>
      <c r="L2693" s="25">
        <f t="shared" si="325"/>
        <v>0</v>
      </c>
      <c r="M2693" s="25" t="s">
        <v>3541</v>
      </c>
      <c r="N2693" s="45">
        <v>45913</v>
      </c>
      <c r="O2693" s="54">
        <v>26737.919999999998</v>
      </c>
      <c r="P2693" s="25" t="s">
        <v>277</v>
      </c>
      <c r="Q2693" s="25">
        <v>58155615501</v>
      </c>
      <c r="R2693" s="25" t="s">
        <v>41</v>
      </c>
      <c r="S2693" s="3">
        <v>-20</v>
      </c>
      <c r="T2693" s="55"/>
      <c r="U2693" s="25" t="s">
        <v>19</v>
      </c>
      <c r="V2693" s="25" t="str">
        <f>VLOOKUP(P2693,'Customer List'!B:C,2,)</f>
        <v>Pune</v>
      </c>
      <c r="W2693" s="56"/>
      <c r="X2693" s="45">
        <v>45915</v>
      </c>
      <c r="Y2693" s="25">
        <f t="shared" si="326"/>
        <v>2</v>
      </c>
      <c r="Z2693" s="25" t="str">
        <f t="shared" si="327"/>
        <v>Saturday</v>
      </c>
      <c r="AA2693" s="25" t="str">
        <f t="shared" si="328"/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hidden="1" x14ac:dyDescent="0.25">
      <c r="A2694" s="25">
        <f t="shared" si="343"/>
        <v>2693</v>
      </c>
      <c r="B2694" s="25" t="s">
        <v>3442</v>
      </c>
      <c r="C2694" s="45">
        <v>45905</v>
      </c>
      <c r="D2694" s="45">
        <v>45910</v>
      </c>
      <c r="E2694" s="8">
        <v>389.2</v>
      </c>
      <c r="F2694" s="8">
        <f t="shared" si="337"/>
        <v>34249.599999999999</v>
      </c>
      <c r="G2694" s="54">
        <f t="shared" si="344"/>
        <v>34249.599999999999</v>
      </c>
      <c r="H2694" s="25">
        <v>902602</v>
      </c>
      <c r="I2694" s="25"/>
      <c r="J2694" s="25">
        <v>1</v>
      </c>
      <c r="K2694" s="25">
        <v>1</v>
      </c>
      <c r="L2694" s="25">
        <f t="shared" si="325"/>
        <v>0</v>
      </c>
      <c r="M2694" s="25" t="s">
        <v>3530</v>
      </c>
      <c r="N2694" s="45">
        <v>45913</v>
      </c>
      <c r="O2694" s="54">
        <v>62049.599999999999</v>
      </c>
      <c r="P2694" s="25" t="s">
        <v>212</v>
      </c>
      <c r="Q2694" s="25">
        <v>58155613880</v>
      </c>
      <c r="R2694" s="25" t="s">
        <v>41</v>
      </c>
      <c r="S2694" s="3">
        <v>4</v>
      </c>
      <c r="T2694" s="55"/>
      <c r="U2694" s="25" t="s">
        <v>19</v>
      </c>
      <c r="V2694" s="25" t="str">
        <f>VLOOKUP(P2694,'Customer List'!B:C,2,)</f>
        <v>Banglore</v>
      </c>
      <c r="W2694" s="56"/>
      <c r="X2694" s="45">
        <v>45915</v>
      </c>
      <c r="Y2694" s="25">
        <f t="shared" si="326"/>
        <v>2</v>
      </c>
      <c r="Z2694" s="25" t="str">
        <f t="shared" si="327"/>
        <v>Saturday</v>
      </c>
      <c r="AA2694" s="25" t="str">
        <f t="shared" si="328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hidden="1" x14ac:dyDescent="0.25">
      <c r="A2695" s="25">
        <f t="shared" si="343"/>
        <v>2694</v>
      </c>
      <c r="B2695" s="25" t="s">
        <v>3442</v>
      </c>
      <c r="C2695" s="45">
        <v>45905</v>
      </c>
      <c r="D2695" s="45">
        <v>45910</v>
      </c>
      <c r="E2695" s="8">
        <v>93.1</v>
      </c>
      <c r="F2695" s="8">
        <f t="shared" si="337"/>
        <v>8192.7999999999993</v>
      </c>
      <c r="G2695" s="54">
        <f t="shared" si="344"/>
        <v>8192.7999999999993</v>
      </c>
      <c r="H2695" s="25">
        <v>926506</v>
      </c>
      <c r="I2695" s="25"/>
      <c r="J2695" s="25">
        <v>1</v>
      </c>
      <c r="K2695" s="25">
        <v>1</v>
      </c>
      <c r="L2695" s="25">
        <f t="shared" si="325"/>
        <v>0</v>
      </c>
      <c r="M2695" s="25" t="s">
        <v>3461</v>
      </c>
      <c r="N2695" s="45">
        <v>45911</v>
      </c>
      <c r="O2695" s="54">
        <v>12768</v>
      </c>
      <c r="P2695" s="25" t="s">
        <v>209</v>
      </c>
      <c r="Q2695" s="25" t="s">
        <v>1131</v>
      </c>
      <c r="R2695" s="25" t="s">
        <v>1131</v>
      </c>
      <c r="S2695" s="3">
        <v>4</v>
      </c>
      <c r="T2695" s="55"/>
      <c r="U2695" s="25" t="s">
        <v>19</v>
      </c>
      <c r="V2695" s="25" t="str">
        <f>VLOOKUP(P2695,'Customer List'!B:C,2,)</f>
        <v>Delhi</v>
      </c>
      <c r="W2695" s="56"/>
      <c r="X2695" s="45"/>
      <c r="Y2695" s="25" t="str">
        <f t="shared" si="326"/>
        <v/>
      </c>
      <c r="Z2695" s="25" t="str">
        <f t="shared" si="327"/>
        <v>Thursday</v>
      </c>
      <c r="AA2695" s="25" t="str">
        <f t="shared" si="328"/>
        <v/>
      </c>
      <c r="AB2695" s="25" t="str">
        <f>VLOOKUP(U2695,'Currency Sheet'!A:C,3,)</f>
        <v>DOLLAR</v>
      </c>
      <c r="AC2695" s="67" t="str">
        <f>VLOOKUP(P2695,'Customer List'!B:D,3,)</f>
        <v>Local</v>
      </c>
    </row>
    <row r="2696" spans="1:29" hidden="1" x14ac:dyDescent="0.25">
      <c r="A2696" s="25">
        <f t="shared" si="343"/>
        <v>2695</v>
      </c>
      <c r="B2696" s="25" t="s">
        <v>3471</v>
      </c>
      <c r="C2696" s="45">
        <v>45904</v>
      </c>
      <c r="D2696" s="45">
        <v>45911</v>
      </c>
      <c r="E2696" s="8">
        <v>10248</v>
      </c>
      <c r="F2696" s="8">
        <f t="shared" si="337"/>
        <v>10248</v>
      </c>
      <c r="G2696" s="54">
        <f t="shared" si="344"/>
        <v>10248</v>
      </c>
      <c r="H2696" s="25" t="s">
        <v>3469</v>
      </c>
      <c r="I2696" s="25"/>
      <c r="J2696" s="25">
        <v>1</v>
      </c>
      <c r="K2696" s="25">
        <v>1</v>
      </c>
      <c r="L2696" s="25">
        <f t="shared" si="325"/>
        <v>0</v>
      </c>
      <c r="M2696" s="25" t="s">
        <v>3545</v>
      </c>
      <c r="N2696" s="45">
        <v>45913</v>
      </c>
      <c r="O2696" s="54">
        <v>17526.32</v>
      </c>
      <c r="P2696" s="25" t="s">
        <v>461</v>
      </c>
      <c r="Q2696" s="25">
        <v>58155620121</v>
      </c>
      <c r="R2696" s="25" t="s">
        <v>41</v>
      </c>
      <c r="S2696" s="3">
        <v>-20</v>
      </c>
      <c r="T2696" s="55"/>
      <c r="U2696" s="25" t="s">
        <v>3472</v>
      </c>
      <c r="V2696" s="25" t="str">
        <f>VLOOKUP(P2696,'Customer List'!B:C,2,)</f>
        <v>Hyderabad</v>
      </c>
      <c r="W2696" s="56"/>
      <c r="X2696" s="45">
        <v>45915</v>
      </c>
      <c r="Y2696" s="25">
        <f t="shared" si="326"/>
        <v>2</v>
      </c>
      <c r="Z2696" s="25" t="str">
        <f t="shared" si="327"/>
        <v>Saturday</v>
      </c>
      <c r="AA2696" s="25" t="str">
        <f t="shared" si="328"/>
        <v>Monday</v>
      </c>
      <c r="AB2696" s="25" t="str">
        <f>VLOOKUP(U2696,'Currency Sheet'!A:C,3,)</f>
        <v>INR</v>
      </c>
      <c r="AC2696" s="67" t="str">
        <f>VLOOKUP(P2696,'Customer List'!B:D,3,)</f>
        <v>OutStation</v>
      </c>
    </row>
    <row r="2697" spans="1:29" hidden="1" x14ac:dyDescent="0.25">
      <c r="A2697" s="25">
        <f t="shared" si="343"/>
        <v>2696</v>
      </c>
      <c r="B2697" s="25" t="s">
        <v>3471</v>
      </c>
      <c r="C2697" s="45">
        <v>45904</v>
      </c>
      <c r="D2697" s="45">
        <v>45911</v>
      </c>
      <c r="E2697" s="8">
        <v>15540</v>
      </c>
      <c r="F2697" s="8">
        <f t="shared" si="337"/>
        <v>15540</v>
      </c>
      <c r="G2697" s="54">
        <f t="shared" si="344"/>
        <v>15540</v>
      </c>
      <c r="H2697" s="25" t="s">
        <v>3470</v>
      </c>
      <c r="I2697" s="25"/>
      <c r="J2697" s="25">
        <v>1</v>
      </c>
      <c r="K2697" s="25">
        <v>1</v>
      </c>
      <c r="L2697" s="25">
        <f t="shared" ref="L2697:L2761" si="345">J2697-K2697</f>
        <v>0</v>
      </c>
      <c r="M2697" s="25" t="s">
        <v>3545</v>
      </c>
      <c r="N2697" s="45">
        <v>45913</v>
      </c>
      <c r="O2697" s="54">
        <v>1157.9000000000001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3472</v>
      </c>
      <c r="V2697" s="25" t="str">
        <f>VLOOKUP(P2697,'Customer List'!B:C,2,)</f>
        <v>Hyderabad</v>
      </c>
      <c r="W2697" s="56"/>
      <c r="X2697" s="45">
        <v>45915</v>
      </c>
      <c r="Y2697" s="25">
        <f t="shared" ref="Y2697:Y2711" si="346">IF(X2697="", "", X2697-N2697)</f>
        <v>2</v>
      </c>
      <c r="Z2697" s="25" t="str">
        <f t="shared" ref="Z2697:Z2711" si="347">IF(N2697="", "", TEXT(N2697, "dddd"))</f>
        <v>Saturday</v>
      </c>
      <c r="AA2697" s="25" t="str">
        <f t="shared" ref="AA2697:AA2711" si="348">IF(X2697="", "", TEXT(X2697, "dddd"))</f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hidden="1" x14ac:dyDescent="0.25">
      <c r="A2698" s="25">
        <f t="shared" si="343"/>
        <v>2697</v>
      </c>
      <c r="B2698" s="25">
        <v>338804</v>
      </c>
      <c r="C2698" s="45">
        <v>45905</v>
      </c>
      <c r="D2698" s="45">
        <v>45911</v>
      </c>
      <c r="E2698" s="8">
        <v>72</v>
      </c>
      <c r="F2698" s="8">
        <f t="shared" si="337"/>
        <v>6336</v>
      </c>
      <c r="G2698" s="54">
        <f t="shared" si="344"/>
        <v>12672</v>
      </c>
      <c r="H2698" s="25" t="s">
        <v>3473</v>
      </c>
      <c r="I2698" s="25"/>
      <c r="J2698" s="25">
        <v>2</v>
      </c>
      <c r="K2698" s="25">
        <v>2</v>
      </c>
      <c r="L2698" s="25">
        <f t="shared" si="345"/>
        <v>0</v>
      </c>
      <c r="M2698" s="25" t="s">
        <v>3576</v>
      </c>
      <c r="N2698" s="45">
        <v>45916</v>
      </c>
      <c r="O2698" s="54">
        <v>10416</v>
      </c>
      <c r="P2698" s="25" t="s">
        <v>634</v>
      </c>
      <c r="Q2698" s="25" t="s">
        <v>637</v>
      </c>
      <c r="R2698" s="25" t="s">
        <v>725</v>
      </c>
      <c r="S2698" s="3" t="s">
        <v>300</v>
      </c>
      <c r="T2698" s="55"/>
      <c r="U2698" s="25" t="s">
        <v>512</v>
      </c>
      <c r="V2698" s="25" t="str">
        <f>VLOOKUP(P2698,'Customer List'!B:C,2,)</f>
        <v>Manesar</v>
      </c>
      <c r="W2698" s="56"/>
      <c r="X2698" s="45"/>
      <c r="Y2698" s="25" t="str">
        <f t="shared" si="346"/>
        <v/>
      </c>
      <c r="Z2698" s="25" t="str">
        <f t="shared" si="347"/>
        <v>Tuesday</v>
      </c>
      <c r="AA2698" s="25" t="str">
        <f t="shared" si="348"/>
        <v/>
      </c>
      <c r="AB2698" s="25" t="str">
        <f>VLOOKUP(U2698,'Currency Sheet'!A:C,3,)</f>
        <v>DOLLAR</v>
      </c>
      <c r="AC2698" s="67" t="str">
        <f>VLOOKUP(P2698,'Customer List'!B:D,3,)</f>
        <v>Local</v>
      </c>
    </row>
    <row r="2699" spans="1:29" hidden="1" x14ac:dyDescent="0.25">
      <c r="A2699" s="25">
        <f t="shared" si="343"/>
        <v>2698</v>
      </c>
      <c r="B2699" s="25">
        <v>338804</v>
      </c>
      <c r="C2699" s="45">
        <v>45905</v>
      </c>
      <c r="D2699" s="45">
        <v>45911</v>
      </c>
      <c r="E2699" s="8">
        <v>146.25</v>
      </c>
      <c r="F2699" s="8">
        <f t="shared" si="337"/>
        <v>12870</v>
      </c>
      <c r="G2699" s="54">
        <f t="shared" si="344"/>
        <v>12870</v>
      </c>
      <c r="H2699" s="25" t="s">
        <v>3474</v>
      </c>
      <c r="I2699" s="25"/>
      <c r="J2699" s="25">
        <v>1</v>
      </c>
      <c r="K2699" s="25">
        <v>1</v>
      </c>
      <c r="L2699" s="25">
        <f t="shared" si="345"/>
        <v>0</v>
      </c>
      <c r="M2699" s="25" t="s">
        <v>3563</v>
      </c>
      <c r="N2699" s="45">
        <v>45915</v>
      </c>
      <c r="O2699" s="54">
        <v>21762</v>
      </c>
      <c r="P2699" s="25" t="s">
        <v>50</v>
      </c>
      <c r="Q2699" s="25" t="s">
        <v>637</v>
      </c>
      <c r="R2699" s="25" t="s">
        <v>638</v>
      </c>
      <c r="S2699" s="3">
        <v>4</v>
      </c>
      <c r="T2699" s="55"/>
      <c r="U2699" s="25" t="s">
        <v>512</v>
      </c>
      <c r="V2699" s="25" t="str">
        <f>VLOOKUP(P2699,'Customer List'!B:C,2,)</f>
        <v>Delhi</v>
      </c>
      <c r="W2699" s="56"/>
      <c r="X2699" s="45"/>
      <c r="Y2699" s="25" t="str">
        <f t="shared" si="346"/>
        <v/>
      </c>
      <c r="Z2699" s="25" t="str">
        <f t="shared" si="347"/>
        <v>Monday</v>
      </c>
      <c r="AA2699" s="25" t="str">
        <f t="shared" si="348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hidden="1" x14ac:dyDescent="0.25">
      <c r="A2700" s="25">
        <f t="shared" si="343"/>
        <v>2699</v>
      </c>
      <c r="B2700" s="25" t="s">
        <v>1956</v>
      </c>
      <c r="C2700" s="45" t="s">
        <v>14</v>
      </c>
      <c r="D2700" s="45">
        <v>45911</v>
      </c>
      <c r="E2700" s="8">
        <v>25.2</v>
      </c>
      <c r="F2700" s="8">
        <f t="shared" si="337"/>
        <v>2217.6</v>
      </c>
      <c r="G2700" s="54">
        <f t="shared" si="344"/>
        <v>6652.7999999999993</v>
      </c>
      <c r="H2700" s="25">
        <v>421101</v>
      </c>
      <c r="I2700" s="25"/>
      <c r="J2700" s="25">
        <v>3</v>
      </c>
      <c r="K2700" s="25"/>
      <c r="L2700" s="25">
        <f t="shared" si="345"/>
        <v>3</v>
      </c>
      <c r="M2700" s="25"/>
      <c r="N2700" s="45"/>
      <c r="O2700" s="54"/>
      <c r="P2700" s="25" t="s">
        <v>1149</v>
      </c>
      <c r="Q2700" s="25"/>
      <c r="R2700" s="25"/>
      <c r="S2700" s="3">
        <v>4</v>
      </c>
      <c r="T2700" s="55"/>
      <c r="U2700" s="25" t="s">
        <v>19</v>
      </c>
      <c r="V2700" s="25" t="str">
        <f>VLOOKUP(P2700,'Customer List'!B:C,2,)</f>
        <v>STOCK</v>
      </c>
      <c r="W2700" s="56" t="s">
        <v>1149</v>
      </c>
      <c r="X2700" s="45"/>
      <c r="Y2700" s="25" t="str">
        <f t="shared" si="346"/>
        <v/>
      </c>
      <c r="Z2700" s="25" t="str">
        <f t="shared" si="347"/>
        <v/>
      </c>
      <c r="AA2700" s="25" t="str">
        <f t="shared" si="348"/>
        <v/>
      </c>
      <c r="AB2700" s="25" t="str">
        <f>VLOOKUP(U2700,'Currency Sheet'!A:C,3,)</f>
        <v>DOLLAR</v>
      </c>
      <c r="AC2700" s="67" t="str">
        <f>VLOOKUP(P2700,'Customer List'!B:D,3,)</f>
        <v>STOCK</v>
      </c>
    </row>
    <row r="2701" spans="1:29" hidden="1" x14ac:dyDescent="0.25">
      <c r="A2701" s="25">
        <f t="shared" si="343"/>
        <v>2700</v>
      </c>
      <c r="B2701" s="25" t="s">
        <v>1956</v>
      </c>
      <c r="C2701" s="45" t="s">
        <v>14</v>
      </c>
      <c r="D2701" s="45">
        <v>45911</v>
      </c>
      <c r="E2701" s="8">
        <v>141</v>
      </c>
      <c r="F2701" s="8">
        <f t="shared" ref="F2701:F2713" si="349">IF(AB2701="DOLLAR",E2701*88,E2701)</f>
        <v>12408</v>
      </c>
      <c r="G2701" s="54">
        <f t="shared" si="344"/>
        <v>12408</v>
      </c>
      <c r="H2701" s="25">
        <v>424602</v>
      </c>
      <c r="I2701" s="25"/>
      <c r="J2701" s="25">
        <v>1</v>
      </c>
      <c r="K2701" s="25"/>
      <c r="L2701" s="25">
        <f t="shared" si="345"/>
        <v>1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46"/>
        <v/>
      </c>
      <c r="Z2701" s="25" t="str">
        <f t="shared" si="347"/>
        <v/>
      </c>
      <c r="AA2701" s="25" t="str">
        <f t="shared" si="348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hidden="1" x14ac:dyDescent="0.25">
      <c r="A2702" s="25">
        <f t="shared" si="343"/>
        <v>2701</v>
      </c>
      <c r="B2702" s="25" t="s">
        <v>1956</v>
      </c>
      <c r="C2702" s="45" t="s">
        <v>14</v>
      </c>
      <c r="D2702" s="45">
        <v>45911</v>
      </c>
      <c r="E2702" s="8">
        <v>45.5</v>
      </c>
      <c r="F2702" s="8">
        <f t="shared" si="349"/>
        <v>4004</v>
      </c>
      <c r="G2702" s="54">
        <f t="shared" si="344"/>
        <v>8008</v>
      </c>
      <c r="H2702" s="25">
        <v>420301</v>
      </c>
      <c r="I2702" s="25" t="s">
        <v>2903</v>
      </c>
      <c r="J2702" s="25">
        <v>2</v>
      </c>
      <c r="K2702" s="25">
        <v>2</v>
      </c>
      <c r="L2702" s="25">
        <f t="shared" si="345"/>
        <v>0</v>
      </c>
      <c r="M2702" s="25" t="s">
        <v>3730</v>
      </c>
      <c r="N2702" s="45">
        <v>45924</v>
      </c>
      <c r="O2702" s="54">
        <v>13299</v>
      </c>
      <c r="P2702" s="25" t="s">
        <v>624</v>
      </c>
      <c r="Q2702" s="25" t="s">
        <v>637</v>
      </c>
      <c r="R2702" s="25" t="s">
        <v>638</v>
      </c>
      <c r="S2702" s="3">
        <v>4</v>
      </c>
      <c r="T2702" s="55"/>
      <c r="U2702" s="25" t="s">
        <v>19</v>
      </c>
      <c r="V2702" s="25" t="str">
        <f>VLOOKUP(P2702,'Customer List'!B:C,2,)</f>
        <v>Delhi</v>
      </c>
      <c r="W2702" s="56" t="s">
        <v>1149</v>
      </c>
      <c r="X2702" s="45"/>
      <c r="Y2702" s="25" t="str">
        <f t="shared" si="346"/>
        <v/>
      </c>
      <c r="Z2702" s="25" t="str">
        <f t="shared" si="347"/>
        <v>Wednesday</v>
      </c>
      <c r="AA2702" s="25" t="str">
        <f t="shared" si="348"/>
        <v/>
      </c>
      <c r="AB2702" s="25" t="str">
        <f>VLOOKUP(U2702,'Currency Sheet'!A:C,3,)</f>
        <v>DOLLAR</v>
      </c>
      <c r="AC2702" s="67" t="str">
        <f>VLOOKUP(P2702,'Customer List'!B:D,3,)</f>
        <v>Local</v>
      </c>
    </row>
    <row r="2703" spans="1:29" hidden="1" x14ac:dyDescent="0.25">
      <c r="A2703" s="25">
        <f t="shared" si="343"/>
        <v>2702</v>
      </c>
      <c r="B2703" s="25" t="s">
        <v>1956</v>
      </c>
      <c r="C2703" s="45" t="s">
        <v>14</v>
      </c>
      <c r="D2703" s="45">
        <v>45911</v>
      </c>
      <c r="E2703" s="8">
        <v>38.35</v>
      </c>
      <c r="F2703" s="8">
        <f t="shared" si="349"/>
        <v>3374.8</v>
      </c>
      <c r="G2703" s="54">
        <f t="shared" si="344"/>
        <v>6749.6</v>
      </c>
      <c r="H2703" s="25">
        <v>420801</v>
      </c>
      <c r="I2703" s="25"/>
      <c r="J2703" s="25">
        <v>2</v>
      </c>
      <c r="K2703" s="25"/>
      <c r="L2703" s="25">
        <f t="shared" si="345"/>
        <v>2</v>
      </c>
      <c r="M2703" s="25"/>
      <c r="N2703" s="45"/>
      <c r="O2703" s="54"/>
      <c r="P2703" s="25" t="s">
        <v>1149</v>
      </c>
      <c r="Q2703" s="25"/>
      <c r="R2703" s="25"/>
      <c r="S2703" s="3">
        <v>4</v>
      </c>
      <c r="T2703" s="55"/>
      <c r="U2703" s="25" t="s">
        <v>19</v>
      </c>
      <c r="V2703" s="25" t="str">
        <f>VLOOKUP(P2703,'Customer List'!B:C,2,)</f>
        <v>STOCK</v>
      </c>
      <c r="W2703" s="56" t="s">
        <v>1149</v>
      </c>
      <c r="X2703" s="45"/>
      <c r="Y2703" s="25" t="str">
        <f t="shared" si="346"/>
        <v/>
      </c>
      <c r="Z2703" s="25" t="str">
        <f t="shared" si="347"/>
        <v/>
      </c>
      <c r="AA2703" s="25" t="str">
        <f t="shared" si="348"/>
        <v/>
      </c>
      <c r="AB2703" s="25" t="str">
        <f>VLOOKUP(U2703,'Currency Sheet'!A:C,3,)</f>
        <v>DOLLAR</v>
      </c>
      <c r="AC2703" s="67" t="str">
        <f>VLOOKUP(P2703,'Customer List'!B:D,3,)</f>
        <v>STOCK</v>
      </c>
    </row>
    <row r="2704" spans="1:29" hidden="1" x14ac:dyDescent="0.25">
      <c r="A2704" s="25">
        <f t="shared" si="343"/>
        <v>2703</v>
      </c>
      <c r="B2704" s="25">
        <v>20914</v>
      </c>
      <c r="C2704" s="45">
        <v>45909</v>
      </c>
      <c r="D2704" s="45">
        <v>45912</v>
      </c>
      <c r="E2704" s="8">
        <v>870.98</v>
      </c>
      <c r="F2704" s="8">
        <f t="shared" si="349"/>
        <v>76646.240000000005</v>
      </c>
      <c r="G2704" s="54">
        <f t="shared" si="344"/>
        <v>76646.240000000005</v>
      </c>
      <c r="H2704" s="25" t="s">
        <v>3475</v>
      </c>
      <c r="I2704" s="25"/>
      <c r="J2704" s="25">
        <v>1</v>
      </c>
      <c r="K2704" s="25">
        <v>1</v>
      </c>
      <c r="L2704" s="25">
        <f t="shared" si="345"/>
        <v>0</v>
      </c>
      <c r="M2704" s="25" t="s">
        <v>3663</v>
      </c>
      <c r="N2704" s="45">
        <v>45920</v>
      </c>
      <c r="O2704" s="54">
        <v>107835.52</v>
      </c>
      <c r="P2704" s="25" t="s">
        <v>3476</v>
      </c>
      <c r="Q2704" s="25">
        <v>58155920362</v>
      </c>
      <c r="R2704" s="25" t="s">
        <v>41</v>
      </c>
      <c r="S2704" s="3">
        <v>4</v>
      </c>
      <c r="T2704" s="55"/>
      <c r="U2704" s="25" t="s">
        <v>612</v>
      </c>
      <c r="V2704" s="25" t="str">
        <f>VLOOKUP(P2704,'Customer List'!B:C,2,)</f>
        <v>PUNE</v>
      </c>
      <c r="W2704" s="56"/>
      <c r="X2704" s="45">
        <v>45922</v>
      </c>
      <c r="Y2704" s="25">
        <f t="shared" si="346"/>
        <v>2</v>
      </c>
      <c r="Z2704" s="25" t="str">
        <f t="shared" si="347"/>
        <v>Saturday</v>
      </c>
      <c r="AA2704" s="25" t="str">
        <f t="shared" si="348"/>
        <v>Monday</v>
      </c>
      <c r="AB2704" s="25" t="str">
        <f>VLOOKUP(U2704,'Currency Sheet'!A:C,3,)</f>
        <v>DOLLAR</v>
      </c>
      <c r="AC2704" s="67" t="str">
        <f>VLOOKUP(P2704,'Customer List'!B:D,3,)</f>
        <v>OutStation</v>
      </c>
    </row>
    <row r="2705" spans="1:29" hidden="1" x14ac:dyDescent="0.25">
      <c r="A2705" s="25">
        <f t="shared" si="343"/>
        <v>2704</v>
      </c>
      <c r="B2705" s="25" t="s">
        <v>3477</v>
      </c>
      <c r="C2705" s="45">
        <v>45910</v>
      </c>
      <c r="D2705" s="45">
        <v>45912</v>
      </c>
      <c r="E2705" s="8">
        <v>27</v>
      </c>
      <c r="F2705" s="8">
        <f t="shared" si="349"/>
        <v>2376</v>
      </c>
      <c r="G2705" s="54">
        <f t="shared" si="344"/>
        <v>2376</v>
      </c>
      <c r="H2705" s="25" t="s">
        <v>3478</v>
      </c>
      <c r="I2705" s="25"/>
      <c r="J2705" s="25">
        <v>1</v>
      </c>
      <c r="K2705" s="25">
        <v>1</v>
      </c>
      <c r="L2705" s="25">
        <f t="shared" si="345"/>
        <v>0</v>
      </c>
      <c r="M2705" s="25" t="s">
        <v>3547</v>
      </c>
      <c r="N2705" s="45">
        <v>45913</v>
      </c>
      <c r="O2705" s="54">
        <v>4364.5</v>
      </c>
      <c r="P2705" s="25" t="s">
        <v>1034</v>
      </c>
      <c r="Q2705" s="25">
        <v>58155614005</v>
      </c>
      <c r="R2705" s="25" t="s">
        <v>41</v>
      </c>
      <c r="S2705" s="3">
        <v>-20</v>
      </c>
      <c r="T2705" s="55"/>
      <c r="U2705" s="25" t="s">
        <v>521</v>
      </c>
      <c r="V2705" s="25" t="str">
        <f>VLOOKUP(P2705,'Customer List'!B:C,2,)</f>
        <v>Kerala</v>
      </c>
      <c r="W2705" s="56"/>
      <c r="X2705" s="45">
        <v>45915</v>
      </c>
      <c r="Y2705" s="25">
        <f t="shared" si="346"/>
        <v>2</v>
      </c>
      <c r="Z2705" s="25" t="str">
        <f t="shared" si="347"/>
        <v>Saturday</v>
      </c>
      <c r="AA2705" s="25" t="str">
        <f t="shared" si="348"/>
        <v>Monday</v>
      </c>
      <c r="AB2705" s="25" t="str">
        <f>VLOOKUP(U2705,'Currency Sheet'!A:C,3,)</f>
        <v>DOLLAR</v>
      </c>
      <c r="AC2705" s="67" t="str">
        <f>VLOOKUP(P2705,'Customer List'!B:D,3,)</f>
        <v>OutStation</v>
      </c>
    </row>
    <row r="2706" spans="1:29" hidden="1" x14ac:dyDescent="0.25">
      <c r="A2706" s="25">
        <f t="shared" si="343"/>
        <v>2705</v>
      </c>
      <c r="B2706" s="25" t="s">
        <v>3477</v>
      </c>
      <c r="C2706" s="45">
        <v>45910</v>
      </c>
      <c r="D2706" s="45">
        <v>45912</v>
      </c>
      <c r="E2706" s="8">
        <v>25.8</v>
      </c>
      <c r="F2706" s="8">
        <f t="shared" si="349"/>
        <v>2270.4</v>
      </c>
      <c r="G2706" s="54">
        <f t="shared" si="344"/>
        <v>2270.4</v>
      </c>
      <c r="H2706" s="25" t="s">
        <v>3479</v>
      </c>
      <c r="I2706" s="25"/>
      <c r="J2706" s="25">
        <v>1</v>
      </c>
      <c r="K2706" s="25">
        <v>1</v>
      </c>
      <c r="L2706" s="25">
        <f t="shared" si="345"/>
        <v>0</v>
      </c>
      <c r="M2706" s="25" t="s">
        <v>3547</v>
      </c>
      <c r="N2706" s="45">
        <v>45913</v>
      </c>
      <c r="O2706" s="54">
        <v>4364.5</v>
      </c>
      <c r="P2706" s="25" t="s">
        <v>1034</v>
      </c>
      <c r="Q2706" s="25">
        <v>58155614005</v>
      </c>
      <c r="R2706" s="25" t="s">
        <v>41</v>
      </c>
      <c r="S2706" s="3">
        <v>-20</v>
      </c>
      <c r="T2706" s="55"/>
      <c r="U2706" s="25" t="s">
        <v>521</v>
      </c>
      <c r="V2706" s="25" t="str">
        <f>VLOOKUP(P2706,'Customer List'!B:C,2,)</f>
        <v>Kerala</v>
      </c>
      <c r="W2706" s="56"/>
      <c r="X2706" s="45">
        <v>45915</v>
      </c>
      <c r="Y2706" s="25">
        <f t="shared" si="346"/>
        <v>2</v>
      </c>
      <c r="Z2706" s="25" t="str">
        <f t="shared" si="347"/>
        <v>Saturday</v>
      </c>
      <c r="AA2706" s="25" t="str">
        <f t="shared" si="348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hidden="1" x14ac:dyDescent="0.25">
      <c r="A2707" s="25">
        <f t="shared" si="343"/>
        <v>2706</v>
      </c>
      <c r="B2707" s="25" t="s">
        <v>3477</v>
      </c>
      <c r="C2707" s="45">
        <v>45910</v>
      </c>
      <c r="D2707" s="45">
        <v>45912</v>
      </c>
      <c r="E2707" s="8">
        <v>43.8</v>
      </c>
      <c r="F2707" s="8">
        <f t="shared" si="349"/>
        <v>3854.3999999999996</v>
      </c>
      <c r="G2707" s="54">
        <f t="shared" si="344"/>
        <v>3854.3999999999996</v>
      </c>
      <c r="H2707" s="25" t="s">
        <v>3480</v>
      </c>
      <c r="I2707" s="25"/>
      <c r="J2707" s="25">
        <v>1</v>
      </c>
      <c r="K2707" s="25">
        <v>1</v>
      </c>
      <c r="L2707" s="25">
        <f t="shared" si="345"/>
        <v>0</v>
      </c>
      <c r="M2707" s="25" t="s">
        <v>3547</v>
      </c>
      <c r="N2707" s="45">
        <v>45913</v>
      </c>
      <c r="O2707" s="54">
        <v>7409.5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46"/>
        <v>2</v>
      </c>
      <c r="Z2707" s="25" t="str">
        <f t="shared" si="347"/>
        <v>Saturday</v>
      </c>
      <c r="AA2707" s="25" t="str">
        <f t="shared" si="348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hidden="1" x14ac:dyDescent="0.25">
      <c r="A2708" s="25">
        <f t="shared" si="343"/>
        <v>2707</v>
      </c>
      <c r="B2708" s="25" t="s">
        <v>3477</v>
      </c>
      <c r="C2708" s="45">
        <v>45910</v>
      </c>
      <c r="D2708" s="45">
        <v>45912</v>
      </c>
      <c r="E2708" s="8">
        <v>18</v>
      </c>
      <c r="F2708" s="8">
        <f t="shared" si="349"/>
        <v>1584</v>
      </c>
      <c r="G2708" s="54">
        <f t="shared" si="344"/>
        <v>1584</v>
      </c>
      <c r="H2708" s="25" t="s">
        <v>3481</v>
      </c>
      <c r="I2708" s="25"/>
      <c r="J2708" s="25">
        <v>1</v>
      </c>
      <c r="K2708" s="25">
        <v>1</v>
      </c>
      <c r="L2708" s="25">
        <f t="shared" si="345"/>
        <v>0</v>
      </c>
      <c r="M2708" s="25" t="s">
        <v>3540</v>
      </c>
      <c r="N2708" s="45">
        <v>45913</v>
      </c>
      <c r="O2708" s="54">
        <v>3360</v>
      </c>
      <c r="P2708" s="25" t="s">
        <v>3482</v>
      </c>
      <c r="Q2708" s="25">
        <v>58155614370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PUNE</v>
      </c>
      <c r="W2708" s="56"/>
      <c r="X2708" s="45">
        <v>45915</v>
      </c>
      <c r="Y2708" s="25">
        <f t="shared" si="346"/>
        <v>2</v>
      </c>
      <c r="Z2708" s="25" t="str">
        <f t="shared" si="347"/>
        <v>Saturday</v>
      </c>
      <c r="AA2708" s="25" t="str">
        <f t="shared" si="348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hidden="1" x14ac:dyDescent="0.25">
      <c r="A2709" s="25">
        <f t="shared" si="343"/>
        <v>2708</v>
      </c>
      <c r="B2709" s="25" t="s">
        <v>3483</v>
      </c>
      <c r="C2709" s="45">
        <v>45910</v>
      </c>
      <c r="D2709" s="45">
        <v>45912</v>
      </c>
      <c r="E2709" s="8">
        <v>193.2</v>
      </c>
      <c r="F2709" s="8">
        <f t="shared" si="349"/>
        <v>17001.599999999999</v>
      </c>
      <c r="G2709" s="54">
        <f t="shared" si="344"/>
        <v>17001.599999999999</v>
      </c>
      <c r="H2709" s="25" t="s">
        <v>3484</v>
      </c>
      <c r="I2709" s="25"/>
      <c r="J2709" s="25">
        <v>1</v>
      </c>
      <c r="K2709" s="25">
        <v>1</v>
      </c>
      <c r="L2709" s="25">
        <f t="shared" si="345"/>
        <v>0</v>
      </c>
      <c r="M2709" s="25" t="s">
        <v>3538</v>
      </c>
      <c r="N2709" s="45">
        <v>45913</v>
      </c>
      <c r="O2709" s="54">
        <v>30348.5</v>
      </c>
      <c r="P2709" s="25" t="s">
        <v>630</v>
      </c>
      <c r="Q2709" s="25">
        <v>58155619712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Gujrat</v>
      </c>
      <c r="W2709" s="56"/>
      <c r="X2709" s="45">
        <v>45915</v>
      </c>
      <c r="Y2709" s="25">
        <f t="shared" si="346"/>
        <v>2</v>
      </c>
      <c r="Z2709" s="25" t="str">
        <f t="shared" si="347"/>
        <v>Saturday</v>
      </c>
      <c r="AA2709" s="25" t="str">
        <f t="shared" si="348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hidden="1" x14ac:dyDescent="0.25">
      <c r="A2710" s="25">
        <f t="shared" si="343"/>
        <v>2709</v>
      </c>
      <c r="B2710" s="25" t="s">
        <v>3485</v>
      </c>
      <c r="C2710" s="45">
        <v>45910</v>
      </c>
      <c r="D2710" s="45">
        <v>45912</v>
      </c>
      <c r="E2710" s="8">
        <v>21</v>
      </c>
      <c r="F2710" s="8">
        <f t="shared" si="349"/>
        <v>1848</v>
      </c>
      <c r="G2710" s="54">
        <f t="shared" si="344"/>
        <v>1848</v>
      </c>
      <c r="H2710" s="25" t="s">
        <v>3486</v>
      </c>
      <c r="I2710" s="25"/>
      <c r="J2710" s="25">
        <v>1</v>
      </c>
      <c r="K2710" s="25">
        <v>1</v>
      </c>
      <c r="L2710" s="25">
        <f t="shared" si="345"/>
        <v>0</v>
      </c>
      <c r="M2710" s="25" t="s">
        <v>3546</v>
      </c>
      <c r="N2710" s="45">
        <v>45913</v>
      </c>
      <c r="O2710" s="54">
        <v>3298.75</v>
      </c>
      <c r="P2710" s="25" t="s">
        <v>461</v>
      </c>
      <c r="Q2710" s="25">
        <v>58155620121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Hyderabad</v>
      </c>
      <c r="W2710" s="56"/>
      <c r="X2710" s="45">
        <v>45915</v>
      </c>
      <c r="Y2710" s="25">
        <f t="shared" si="346"/>
        <v>2</v>
      </c>
      <c r="Z2710" s="25" t="str">
        <f t="shared" si="347"/>
        <v>Saturday</v>
      </c>
      <c r="AA2710" s="25" t="str">
        <f t="shared" si="348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hidden="1" x14ac:dyDescent="0.25">
      <c r="A2711" s="25">
        <f t="shared" si="343"/>
        <v>2710</v>
      </c>
      <c r="B2711" s="25" t="s">
        <v>3485</v>
      </c>
      <c r="C2711" s="45">
        <v>45910</v>
      </c>
      <c r="D2711" s="45">
        <v>45912</v>
      </c>
      <c r="E2711" s="8">
        <v>88.2</v>
      </c>
      <c r="F2711" s="8">
        <f t="shared" si="349"/>
        <v>7761.6</v>
      </c>
      <c r="G2711" s="54">
        <f t="shared" si="344"/>
        <v>7761.6</v>
      </c>
      <c r="H2711" s="25" t="s">
        <v>3487</v>
      </c>
      <c r="I2711" s="25"/>
      <c r="J2711" s="25">
        <v>1</v>
      </c>
      <c r="K2711" s="25">
        <v>1</v>
      </c>
      <c r="L2711" s="25">
        <f t="shared" si="345"/>
        <v>0</v>
      </c>
      <c r="M2711" s="25" t="s">
        <v>3546</v>
      </c>
      <c r="N2711" s="45">
        <v>45913</v>
      </c>
      <c r="O2711" s="54">
        <v>13854.75</v>
      </c>
      <c r="P2711" s="25" t="s">
        <v>461</v>
      </c>
      <c r="Q2711" s="25">
        <v>58155620121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Hyderabad</v>
      </c>
      <c r="W2711" s="56"/>
      <c r="X2711" s="45">
        <v>45915</v>
      </c>
      <c r="Y2711" s="25">
        <f t="shared" si="346"/>
        <v>2</v>
      </c>
      <c r="Z2711" s="25" t="str">
        <f t="shared" si="347"/>
        <v>Saturday</v>
      </c>
      <c r="AA2711" s="25" t="str">
        <f t="shared" si="348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hidden="1" x14ac:dyDescent="0.25">
      <c r="A2712" s="25">
        <f t="shared" si="343"/>
        <v>2711</v>
      </c>
      <c r="B2712" s="25">
        <v>178586</v>
      </c>
      <c r="C2712" s="45">
        <v>45909</v>
      </c>
      <c r="D2712" s="45">
        <v>45912</v>
      </c>
      <c r="E2712" s="8">
        <v>492</v>
      </c>
      <c r="F2712" s="8">
        <f t="shared" si="349"/>
        <v>43296</v>
      </c>
      <c r="G2712" s="54">
        <f t="shared" si="344"/>
        <v>43296</v>
      </c>
      <c r="H2712" s="25" t="s">
        <v>3494</v>
      </c>
      <c r="I2712" s="25"/>
      <c r="J2712" s="25">
        <v>1</v>
      </c>
      <c r="K2712" s="25">
        <v>1</v>
      </c>
      <c r="L2712" s="25">
        <f t="shared" si="345"/>
        <v>0</v>
      </c>
      <c r="M2712" s="25" t="s">
        <v>3549</v>
      </c>
      <c r="N2712" s="45">
        <v>45913</v>
      </c>
      <c r="O2712" s="54">
        <v>12642</v>
      </c>
      <c r="P2712" s="25" t="s">
        <v>461</v>
      </c>
      <c r="Q2712" s="25">
        <v>58155620121</v>
      </c>
      <c r="R2712" s="25" t="s">
        <v>41</v>
      </c>
      <c r="S2712" s="3">
        <v>4</v>
      </c>
      <c r="T2712" s="55"/>
      <c r="U2712" s="25" t="s">
        <v>424</v>
      </c>
      <c r="V2712" s="25" t="str">
        <f>VLOOKUP(P2712,'Customer List'!B:C,2,)</f>
        <v>Hyderabad</v>
      </c>
      <c r="W2712" s="56"/>
      <c r="X2712" s="45">
        <v>45915</v>
      </c>
      <c r="Y2712" s="25">
        <f t="shared" ref="Y2712:Y2713" si="350">IF(X2712="", "", X2712-N2712)</f>
        <v>2</v>
      </c>
      <c r="Z2712" s="25" t="str">
        <f t="shared" ref="Z2712:Z2713" si="351">IF(N2712="", "", TEXT(N2712, "dddd"))</f>
        <v>Saturday</v>
      </c>
      <c r="AA2712" s="25" t="str">
        <f t="shared" ref="AA2712:AA2713" si="352">IF(X2712="", "", TEXT(X2712, "dddd"))</f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hidden="1" x14ac:dyDescent="0.25">
      <c r="A2713" s="25">
        <f t="shared" si="343"/>
        <v>2712</v>
      </c>
      <c r="B2713" s="25">
        <v>178586</v>
      </c>
      <c r="C2713" s="45">
        <v>45909</v>
      </c>
      <c r="D2713" s="45">
        <v>45912</v>
      </c>
      <c r="E2713" s="8">
        <v>103.2</v>
      </c>
      <c r="F2713" s="8">
        <f t="shared" si="349"/>
        <v>9081.6</v>
      </c>
      <c r="G2713" s="54">
        <f t="shared" si="344"/>
        <v>9081.6</v>
      </c>
      <c r="H2713" s="25" t="s">
        <v>3495</v>
      </c>
      <c r="I2713" s="25"/>
      <c r="J2713" s="25">
        <v>1</v>
      </c>
      <c r="K2713" s="25">
        <v>1</v>
      </c>
      <c r="L2713" s="25">
        <f t="shared" si="345"/>
        <v>0</v>
      </c>
      <c r="M2713" s="25" t="s">
        <v>3641</v>
      </c>
      <c r="N2713" s="45">
        <v>45917</v>
      </c>
      <c r="O2713" s="54">
        <v>68880.36</v>
      </c>
      <c r="P2713" s="25" t="s">
        <v>255</v>
      </c>
      <c r="Q2713" s="25" t="s">
        <v>637</v>
      </c>
      <c r="R2713" s="25" t="s">
        <v>725</v>
      </c>
      <c r="S2713" s="3">
        <v>4</v>
      </c>
      <c r="T2713" s="55"/>
      <c r="U2713" s="25" t="s">
        <v>424</v>
      </c>
      <c r="V2713" s="25" t="str">
        <f>VLOOKUP(P2713,'Customer List'!B:C,2,)</f>
        <v>Delhi</v>
      </c>
      <c r="W2713" s="56"/>
      <c r="X2713" s="45"/>
      <c r="Y2713" s="25" t="str">
        <f t="shared" si="350"/>
        <v/>
      </c>
      <c r="Z2713" s="25" t="str">
        <f t="shared" si="351"/>
        <v>Wednesday</v>
      </c>
      <c r="AA2713" s="25" t="str">
        <f t="shared" si="352"/>
        <v/>
      </c>
      <c r="AB2713" s="25" t="str">
        <f>VLOOKUP(U2713,'Currency Sheet'!A:C,3,)</f>
        <v>DOLLAR</v>
      </c>
      <c r="AC2713" s="67" t="str">
        <f>VLOOKUP(P2713,'Customer List'!B:D,3,)</f>
        <v>Local</v>
      </c>
    </row>
    <row r="2714" spans="1:29" hidden="1" x14ac:dyDescent="0.25">
      <c r="A2714" s="25">
        <f t="shared" si="343"/>
        <v>2713</v>
      </c>
      <c r="B2714" s="25" t="s">
        <v>3523</v>
      </c>
      <c r="C2714" s="45">
        <v>45911</v>
      </c>
      <c r="D2714" s="45">
        <v>45913</v>
      </c>
      <c r="E2714" s="8">
        <v>105.46</v>
      </c>
      <c r="F2714" s="8">
        <f t="shared" ref="F2714:F2744" si="353">IF(AB2714="DOLLAR",E2714*88,E2714)</f>
        <v>9280.48</v>
      </c>
      <c r="G2714" s="54">
        <f t="shared" si="344"/>
        <v>9280.48</v>
      </c>
      <c r="H2714" s="25" t="s">
        <v>3496</v>
      </c>
      <c r="I2714" s="25"/>
      <c r="J2714" s="25">
        <v>1</v>
      </c>
      <c r="K2714" s="25">
        <v>1</v>
      </c>
      <c r="L2714" s="25">
        <f t="shared" si="345"/>
        <v>0</v>
      </c>
      <c r="M2714" s="25" t="s">
        <v>3558</v>
      </c>
      <c r="N2714" s="45">
        <v>45915</v>
      </c>
      <c r="O2714" s="54">
        <v>15140.33</v>
      </c>
      <c r="P2714" s="25" t="s">
        <v>384</v>
      </c>
      <c r="Q2714" s="25">
        <v>58155668325</v>
      </c>
      <c r="R2714" s="25" t="s">
        <v>41</v>
      </c>
      <c r="S2714" s="3">
        <v>-20</v>
      </c>
      <c r="T2714" s="55"/>
      <c r="U2714" s="25" t="s">
        <v>321</v>
      </c>
      <c r="V2714" s="25" t="str">
        <f>VLOOKUP(P2714,'Customer List'!B:C,2,)</f>
        <v>Pune</v>
      </c>
      <c r="W2714" s="56"/>
      <c r="X2714" s="45">
        <v>45917</v>
      </c>
      <c r="Y2714" s="25">
        <f t="shared" ref="Y2714:Y2742" si="354">IF(X2714="", "", X2714-N2714)</f>
        <v>2</v>
      </c>
      <c r="Z2714" s="25" t="str">
        <f t="shared" ref="Z2714:Z2742" si="355">IF(N2714="", "", TEXT(N2714, "dddd"))</f>
        <v>Monday</v>
      </c>
      <c r="AA2714" s="25" t="str">
        <f t="shared" ref="AA2714:AA2742" si="356">IF(X2714="", "", TEXT(X2714, "dddd"))</f>
        <v>Wednesday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hidden="1" x14ac:dyDescent="0.25">
      <c r="A2715" s="25">
        <f t="shared" si="343"/>
        <v>2714</v>
      </c>
      <c r="B2715" s="25" t="s">
        <v>3523</v>
      </c>
      <c r="C2715" s="45">
        <v>45911</v>
      </c>
      <c r="D2715" s="45">
        <v>45913</v>
      </c>
      <c r="E2715" s="8">
        <v>105.46</v>
      </c>
      <c r="F2715" s="8">
        <f t="shared" si="353"/>
        <v>9280.48</v>
      </c>
      <c r="G2715" s="54">
        <f t="shared" si="344"/>
        <v>9280.48</v>
      </c>
      <c r="H2715" s="25" t="s">
        <v>3497</v>
      </c>
      <c r="I2715" s="25"/>
      <c r="J2715" s="25">
        <v>1</v>
      </c>
      <c r="K2715" s="25">
        <v>1</v>
      </c>
      <c r="L2715" s="25">
        <f t="shared" si="345"/>
        <v>0</v>
      </c>
      <c r="M2715" s="25" t="s">
        <v>3558</v>
      </c>
      <c r="N2715" s="45">
        <v>45915</v>
      </c>
      <c r="O2715" s="54">
        <v>15140.33</v>
      </c>
      <c r="P2715" s="25" t="s">
        <v>384</v>
      </c>
      <c r="Q2715" s="25">
        <v>58155668325</v>
      </c>
      <c r="R2715" s="25" t="s">
        <v>41</v>
      </c>
      <c r="S2715" s="3">
        <v>-20</v>
      </c>
      <c r="T2715" s="55"/>
      <c r="U2715" s="25" t="s">
        <v>321</v>
      </c>
      <c r="V2715" s="25" t="str">
        <f>VLOOKUP(P2715,'Customer List'!B:C,2,)</f>
        <v>Pune</v>
      </c>
      <c r="W2715" s="56"/>
      <c r="X2715" s="45">
        <v>45917</v>
      </c>
      <c r="Y2715" s="25">
        <f t="shared" si="354"/>
        <v>2</v>
      </c>
      <c r="Z2715" s="25" t="str">
        <f t="shared" si="355"/>
        <v>Monday</v>
      </c>
      <c r="AA2715" s="25" t="str">
        <f t="shared" si="356"/>
        <v>Wednesday</v>
      </c>
      <c r="AB2715" s="25" t="str">
        <f>VLOOKUP(U2715,'Currency Sheet'!A:C,3,)</f>
        <v>DOLLAR</v>
      </c>
      <c r="AC2715" s="67" t="str">
        <f>VLOOKUP(P2715,'Customer List'!B:D,3,)</f>
        <v>OutStation</v>
      </c>
    </row>
    <row r="2716" spans="1:29" hidden="1" x14ac:dyDescent="0.25">
      <c r="A2716" s="25">
        <f t="shared" si="343"/>
        <v>2715</v>
      </c>
      <c r="B2716" s="25" t="s">
        <v>3523</v>
      </c>
      <c r="C2716" s="45">
        <v>45911</v>
      </c>
      <c r="D2716" s="45">
        <v>45913</v>
      </c>
      <c r="E2716" s="8">
        <v>105.46</v>
      </c>
      <c r="F2716" s="8">
        <f t="shared" si="353"/>
        <v>9280.48</v>
      </c>
      <c r="G2716" s="54">
        <f t="shared" si="344"/>
        <v>9280.48</v>
      </c>
      <c r="H2716" s="25" t="s">
        <v>3498</v>
      </c>
      <c r="I2716" s="25"/>
      <c r="J2716" s="25">
        <v>1</v>
      </c>
      <c r="K2716" s="25">
        <v>1</v>
      </c>
      <c r="L2716" s="25">
        <f t="shared" si="345"/>
        <v>0</v>
      </c>
      <c r="M2716" s="25" t="s">
        <v>3558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si="354"/>
        <v>2</v>
      </c>
      <c r="Z2716" s="25" t="str">
        <f t="shared" si="355"/>
        <v>Monday</v>
      </c>
      <c r="AA2716" s="25" t="str">
        <f t="shared" si="356"/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hidden="1" x14ac:dyDescent="0.25">
      <c r="A2717" s="25">
        <f t="shared" si="343"/>
        <v>2716</v>
      </c>
      <c r="B2717" s="25" t="s">
        <v>3523</v>
      </c>
      <c r="C2717" s="45">
        <v>45911</v>
      </c>
      <c r="D2717" s="45">
        <v>45913</v>
      </c>
      <c r="E2717" s="8">
        <v>105.46</v>
      </c>
      <c r="F2717" s="8">
        <f t="shared" si="353"/>
        <v>9280.48</v>
      </c>
      <c r="G2717" s="54">
        <f t="shared" si="344"/>
        <v>9280.48</v>
      </c>
      <c r="H2717" s="25" t="s">
        <v>3499</v>
      </c>
      <c r="I2717" s="25"/>
      <c r="J2717" s="25">
        <v>1</v>
      </c>
      <c r="K2717" s="25">
        <v>1</v>
      </c>
      <c r="L2717" s="25">
        <f t="shared" si="345"/>
        <v>0</v>
      </c>
      <c r="M2717" s="25" t="s">
        <v>3558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54"/>
        <v>2</v>
      </c>
      <c r="Z2717" s="25" t="str">
        <f t="shared" si="355"/>
        <v>Monday</v>
      </c>
      <c r="AA2717" s="25" t="str">
        <f t="shared" si="356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hidden="1" x14ac:dyDescent="0.25">
      <c r="A2718" s="25">
        <f t="shared" si="343"/>
        <v>2717</v>
      </c>
      <c r="B2718" s="25" t="s">
        <v>3523</v>
      </c>
      <c r="C2718" s="45">
        <v>45911</v>
      </c>
      <c r="D2718" s="45">
        <v>45913</v>
      </c>
      <c r="E2718" s="8">
        <v>105.46</v>
      </c>
      <c r="F2718" s="8">
        <f t="shared" si="353"/>
        <v>9280.48</v>
      </c>
      <c r="G2718" s="54">
        <f t="shared" si="344"/>
        <v>9280.48</v>
      </c>
      <c r="H2718" s="25" t="s">
        <v>3500</v>
      </c>
      <c r="I2718" s="25"/>
      <c r="J2718" s="25">
        <v>1</v>
      </c>
      <c r="K2718" s="25">
        <v>1</v>
      </c>
      <c r="L2718" s="25">
        <f t="shared" si="345"/>
        <v>0</v>
      </c>
      <c r="M2718" s="25" t="s">
        <v>3558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54"/>
        <v>2</v>
      </c>
      <c r="Z2718" s="25" t="str">
        <f t="shared" si="355"/>
        <v>Monday</v>
      </c>
      <c r="AA2718" s="25" t="str">
        <f t="shared" si="356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hidden="1" x14ac:dyDescent="0.25">
      <c r="A2719" s="25">
        <f t="shared" si="343"/>
        <v>2718</v>
      </c>
      <c r="B2719" s="25" t="s">
        <v>3523</v>
      </c>
      <c r="C2719" s="45">
        <v>45911</v>
      </c>
      <c r="D2719" s="45">
        <v>45913</v>
      </c>
      <c r="E2719" s="8">
        <v>105.46</v>
      </c>
      <c r="F2719" s="8">
        <f t="shared" si="353"/>
        <v>9280.48</v>
      </c>
      <c r="G2719" s="54">
        <f t="shared" si="344"/>
        <v>9280.48</v>
      </c>
      <c r="H2719" s="25" t="s">
        <v>3501</v>
      </c>
      <c r="I2719" s="25"/>
      <c r="J2719" s="25">
        <v>1</v>
      </c>
      <c r="K2719" s="25">
        <v>1</v>
      </c>
      <c r="L2719" s="25">
        <f t="shared" si="345"/>
        <v>0</v>
      </c>
      <c r="M2719" s="25" t="s">
        <v>3558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54"/>
        <v>2</v>
      </c>
      <c r="Z2719" s="25" t="str">
        <f t="shared" si="355"/>
        <v>Monday</v>
      </c>
      <c r="AA2719" s="25" t="str">
        <f t="shared" si="356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hidden="1" x14ac:dyDescent="0.25">
      <c r="A2720" s="25">
        <f t="shared" si="343"/>
        <v>2719</v>
      </c>
      <c r="B2720" s="25" t="s">
        <v>3523</v>
      </c>
      <c r="C2720" s="45">
        <v>45911</v>
      </c>
      <c r="D2720" s="45">
        <v>45913</v>
      </c>
      <c r="E2720" s="8">
        <v>105.46</v>
      </c>
      <c r="F2720" s="8">
        <f t="shared" si="353"/>
        <v>9280.48</v>
      </c>
      <c r="G2720" s="54">
        <f t="shared" si="344"/>
        <v>9280.48</v>
      </c>
      <c r="H2720" s="25" t="s">
        <v>3502</v>
      </c>
      <c r="I2720" s="25"/>
      <c r="J2720" s="25">
        <v>1</v>
      </c>
      <c r="K2720" s="25">
        <v>1</v>
      </c>
      <c r="L2720" s="25">
        <f t="shared" si="345"/>
        <v>0</v>
      </c>
      <c r="M2720" s="25" t="s">
        <v>3558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54"/>
        <v>2</v>
      </c>
      <c r="Z2720" s="25" t="str">
        <f t="shared" si="355"/>
        <v>Monday</v>
      </c>
      <c r="AA2720" s="25" t="str">
        <f t="shared" si="356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hidden="1" x14ac:dyDescent="0.25">
      <c r="A2721" s="25">
        <f t="shared" si="343"/>
        <v>2720</v>
      </c>
      <c r="B2721" s="25" t="s">
        <v>3523</v>
      </c>
      <c r="C2721" s="45">
        <v>45911</v>
      </c>
      <c r="D2721" s="45">
        <v>45913</v>
      </c>
      <c r="E2721" s="8">
        <v>105.46</v>
      </c>
      <c r="F2721" s="8">
        <f t="shared" si="353"/>
        <v>9280.48</v>
      </c>
      <c r="G2721" s="54">
        <f t="shared" si="344"/>
        <v>9280.48</v>
      </c>
      <c r="H2721" s="25" t="s">
        <v>3503</v>
      </c>
      <c r="I2721" s="25"/>
      <c r="J2721" s="25">
        <v>1</v>
      </c>
      <c r="K2721" s="25">
        <v>1</v>
      </c>
      <c r="L2721" s="25">
        <f t="shared" si="345"/>
        <v>0</v>
      </c>
      <c r="M2721" s="25" t="s">
        <v>3558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54"/>
        <v>2</v>
      </c>
      <c r="Z2721" s="25" t="str">
        <f t="shared" si="355"/>
        <v>Monday</v>
      </c>
      <c r="AA2721" s="25" t="str">
        <f t="shared" si="356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hidden="1" x14ac:dyDescent="0.25">
      <c r="A2722" s="25">
        <f t="shared" si="343"/>
        <v>2721</v>
      </c>
      <c r="B2722" s="25" t="s">
        <v>3523</v>
      </c>
      <c r="C2722" s="45">
        <v>45911</v>
      </c>
      <c r="D2722" s="45">
        <v>45913</v>
      </c>
      <c r="E2722" s="8">
        <v>105.46</v>
      </c>
      <c r="F2722" s="8">
        <f t="shared" si="353"/>
        <v>9280.48</v>
      </c>
      <c r="G2722" s="54">
        <f t="shared" si="344"/>
        <v>9280.48</v>
      </c>
      <c r="H2722" s="25" t="s">
        <v>3504</v>
      </c>
      <c r="I2722" s="25"/>
      <c r="J2722" s="25">
        <v>1</v>
      </c>
      <c r="K2722" s="25">
        <v>1</v>
      </c>
      <c r="L2722" s="25">
        <f t="shared" si="345"/>
        <v>0</v>
      </c>
      <c r="M2722" s="25" t="s">
        <v>3558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54"/>
        <v>2</v>
      </c>
      <c r="Z2722" s="25" t="str">
        <f t="shared" si="355"/>
        <v>Monday</v>
      </c>
      <c r="AA2722" s="25" t="str">
        <f t="shared" si="356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hidden="1" x14ac:dyDescent="0.25">
      <c r="A2723" s="25">
        <f t="shared" si="343"/>
        <v>2722</v>
      </c>
      <c r="B2723" s="25" t="s">
        <v>3523</v>
      </c>
      <c r="C2723" s="45">
        <v>45911</v>
      </c>
      <c r="D2723" s="45">
        <v>45913</v>
      </c>
      <c r="E2723" s="8">
        <v>105.46</v>
      </c>
      <c r="F2723" s="8">
        <f t="shared" si="353"/>
        <v>9280.48</v>
      </c>
      <c r="G2723" s="54">
        <f t="shared" si="344"/>
        <v>9280.48</v>
      </c>
      <c r="H2723" s="25" t="s">
        <v>3505</v>
      </c>
      <c r="I2723" s="25"/>
      <c r="J2723" s="25">
        <v>1</v>
      </c>
      <c r="K2723" s="25">
        <v>1</v>
      </c>
      <c r="L2723" s="25">
        <f t="shared" si="345"/>
        <v>0</v>
      </c>
      <c r="M2723" s="25" t="s">
        <v>3558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54"/>
        <v>2</v>
      </c>
      <c r="Z2723" s="25" t="str">
        <f t="shared" si="355"/>
        <v>Monday</v>
      </c>
      <c r="AA2723" s="25" t="str">
        <f t="shared" si="356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hidden="1" x14ac:dyDescent="0.25">
      <c r="A2724" s="25">
        <f t="shared" si="343"/>
        <v>2723</v>
      </c>
      <c r="B2724" s="25" t="s">
        <v>3523</v>
      </c>
      <c r="C2724" s="45">
        <v>45911</v>
      </c>
      <c r="D2724" s="45">
        <v>45913</v>
      </c>
      <c r="E2724" s="8">
        <v>105.46</v>
      </c>
      <c r="F2724" s="8">
        <f t="shared" si="353"/>
        <v>9280.48</v>
      </c>
      <c r="G2724" s="54">
        <f t="shared" si="344"/>
        <v>9280.48</v>
      </c>
      <c r="H2724" s="25" t="s">
        <v>3506</v>
      </c>
      <c r="I2724" s="25"/>
      <c r="J2724" s="25">
        <v>1</v>
      </c>
      <c r="K2724" s="25">
        <v>1</v>
      </c>
      <c r="L2724" s="25">
        <f t="shared" si="345"/>
        <v>0</v>
      </c>
      <c r="M2724" s="25" t="s">
        <v>3558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54"/>
        <v>2</v>
      </c>
      <c r="Z2724" s="25" t="str">
        <f t="shared" si="355"/>
        <v>Monday</v>
      </c>
      <c r="AA2724" s="25" t="str">
        <f t="shared" si="356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hidden="1" x14ac:dyDescent="0.25">
      <c r="A2725" s="25">
        <f t="shared" si="343"/>
        <v>2724</v>
      </c>
      <c r="B2725" s="25" t="s">
        <v>3523</v>
      </c>
      <c r="C2725" s="45">
        <v>45911</v>
      </c>
      <c r="D2725" s="45">
        <v>45913</v>
      </c>
      <c r="E2725" s="8">
        <v>126.88</v>
      </c>
      <c r="F2725" s="8">
        <f t="shared" si="353"/>
        <v>11165.439999999999</v>
      </c>
      <c r="G2725" s="54">
        <f t="shared" si="344"/>
        <v>11165.439999999999</v>
      </c>
      <c r="H2725" s="25" t="s">
        <v>3507</v>
      </c>
      <c r="I2725" s="25"/>
      <c r="J2725" s="25">
        <v>1</v>
      </c>
      <c r="K2725" s="25">
        <v>1</v>
      </c>
      <c r="L2725" s="25">
        <f t="shared" si="345"/>
        <v>0</v>
      </c>
      <c r="M2725" s="25" t="s">
        <v>3640</v>
      </c>
      <c r="N2725" s="45">
        <v>45917</v>
      </c>
      <c r="O2725" s="54">
        <v>15496.88</v>
      </c>
      <c r="P2725" s="25" t="s">
        <v>255</v>
      </c>
      <c r="Q2725" s="25" t="s">
        <v>637</v>
      </c>
      <c r="R2725" s="25" t="s">
        <v>725</v>
      </c>
      <c r="S2725" s="3">
        <v>-20</v>
      </c>
      <c r="T2725" s="55"/>
      <c r="U2725" s="25" t="s">
        <v>321</v>
      </c>
      <c r="V2725" s="25" t="str">
        <f>VLOOKUP(P2725,'Customer List'!B:C,2,)</f>
        <v>Delhi</v>
      </c>
      <c r="W2725" s="56"/>
      <c r="X2725" s="45"/>
      <c r="Y2725" s="25" t="str">
        <f t="shared" si="354"/>
        <v/>
      </c>
      <c r="Z2725" s="25" t="str">
        <f t="shared" si="355"/>
        <v>Wednesday</v>
      </c>
      <c r="AA2725" s="25" t="str">
        <f t="shared" si="356"/>
        <v/>
      </c>
      <c r="AB2725" s="25" t="str">
        <f>VLOOKUP(U2725,'Currency Sheet'!A:C,3,)</f>
        <v>DOLLAR</v>
      </c>
      <c r="AC2725" s="67" t="str">
        <f>VLOOKUP(P2725,'Customer List'!B:D,3,)</f>
        <v>Local</v>
      </c>
    </row>
    <row r="2726" spans="1:29" hidden="1" x14ac:dyDescent="0.25">
      <c r="A2726" s="25">
        <f t="shared" si="343"/>
        <v>2725</v>
      </c>
      <c r="B2726" s="25" t="s">
        <v>3523</v>
      </c>
      <c r="C2726" s="45">
        <v>45911</v>
      </c>
      <c r="D2726" s="45">
        <v>45913</v>
      </c>
      <c r="E2726" s="8">
        <v>137.58000000000001</v>
      </c>
      <c r="F2726" s="8">
        <f t="shared" si="353"/>
        <v>12107.04</v>
      </c>
      <c r="G2726" s="54">
        <f t="shared" si="344"/>
        <v>12107.04</v>
      </c>
      <c r="H2726" s="25" t="s">
        <v>3508</v>
      </c>
      <c r="I2726" s="25"/>
      <c r="J2726" s="25">
        <v>1</v>
      </c>
      <c r="K2726" s="25">
        <v>1</v>
      </c>
      <c r="L2726" s="25">
        <f t="shared" si="345"/>
        <v>0</v>
      </c>
      <c r="M2726" s="25" t="s">
        <v>3640</v>
      </c>
      <c r="N2726" s="45">
        <v>45917</v>
      </c>
      <c r="O2726" s="54">
        <v>16805.03</v>
      </c>
      <c r="P2726" s="25" t="s">
        <v>255</v>
      </c>
      <c r="Q2726" s="25" t="s">
        <v>637</v>
      </c>
      <c r="R2726" s="25" t="s">
        <v>725</v>
      </c>
      <c r="S2726" s="3">
        <v>-20</v>
      </c>
      <c r="T2726" s="55"/>
      <c r="U2726" s="25" t="s">
        <v>321</v>
      </c>
      <c r="V2726" s="25" t="str">
        <f>VLOOKUP(P2726,'Customer List'!B:C,2,)</f>
        <v>Delhi</v>
      </c>
      <c r="W2726" s="56"/>
      <c r="X2726" s="45"/>
      <c r="Y2726" s="25" t="str">
        <f t="shared" si="354"/>
        <v/>
      </c>
      <c r="Z2726" s="25" t="str">
        <f t="shared" si="355"/>
        <v>Wednesday</v>
      </c>
      <c r="AA2726" s="25" t="str">
        <f t="shared" si="356"/>
        <v/>
      </c>
      <c r="AB2726" s="25" t="str">
        <f>VLOOKUP(U2726,'Currency Sheet'!A:C,3,)</f>
        <v>DOLLAR</v>
      </c>
      <c r="AC2726" s="67" t="str">
        <f>VLOOKUP(P2726,'Customer List'!B:D,3,)</f>
        <v>Local</v>
      </c>
    </row>
    <row r="2727" spans="1:29" hidden="1" x14ac:dyDescent="0.25">
      <c r="A2727" s="25">
        <f t="shared" si="343"/>
        <v>2726</v>
      </c>
      <c r="B2727" s="25" t="s">
        <v>3523</v>
      </c>
      <c r="C2727" s="45">
        <v>45911</v>
      </c>
      <c r="D2727" s="45">
        <v>45913</v>
      </c>
      <c r="E2727" s="8">
        <v>126.88</v>
      </c>
      <c r="F2727" s="8">
        <f t="shared" si="353"/>
        <v>11165.439999999999</v>
      </c>
      <c r="G2727" s="54">
        <f t="shared" si="344"/>
        <v>11165.439999999999</v>
      </c>
      <c r="H2727" s="25" t="s">
        <v>3509</v>
      </c>
      <c r="I2727" s="25"/>
      <c r="J2727" s="25">
        <v>1</v>
      </c>
      <c r="K2727" s="25">
        <v>1</v>
      </c>
      <c r="L2727" s="25">
        <f t="shared" si="345"/>
        <v>0</v>
      </c>
      <c r="M2727" s="25" t="s">
        <v>3640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54"/>
        <v/>
      </c>
      <c r="Z2727" s="25" t="str">
        <f t="shared" si="355"/>
        <v>Wednesday</v>
      </c>
      <c r="AA2727" s="25" t="str">
        <f t="shared" si="356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hidden="1" x14ac:dyDescent="0.25">
      <c r="A2728" s="25">
        <f t="shared" si="343"/>
        <v>2727</v>
      </c>
      <c r="B2728" s="25" t="s">
        <v>3523</v>
      </c>
      <c r="C2728" s="45">
        <v>45911</v>
      </c>
      <c r="D2728" s="45">
        <v>45913</v>
      </c>
      <c r="E2728" s="8">
        <v>105.46</v>
      </c>
      <c r="F2728" s="8">
        <f t="shared" si="353"/>
        <v>9280.48</v>
      </c>
      <c r="G2728" s="54">
        <f t="shared" si="344"/>
        <v>9280.48</v>
      </c>
      <c r="H2728" s="25" t="s">
        <v>3510</v>
      </c>
      <c r="I2728" s="25"/>
      <c r="J2728" s="25">
        <v>1</v>
      </c>
      <c r="K2728" s="25">
        <v>1</v>
      </c>
      <c r="L2728" s="25">
        <f t="shared" si="345"/>
        <v>0</v>
      </c>
      <c r="M2728" s="25" t="s">
        <v>3640</v>
      </c>
      <c r="N2728" s="45">
        <v>45917</v>
      </c>
      <c r="O2728" s="54">
        <v>12880.58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54"/>
        <v/>
      </c>
      <c r="Z2728" s="25" t="str">
        <f t="shared" si="355"/>
        <v>Wednesday</v>
      </c>
      <c r="AA2728" s="25" t="str">
        <f t="shared" si="356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hidden="1" x14ac:dyDescent="0.25">
      <c r="A2729" s="25">
        <f t="shared" si="343"/>
        <v>2728</v>
      </c>
      <c r="B2729" s="25" t="s">
        <v>3523</v>
      </c>
      <c r="C2729" s="45">
        <v>45911</v>
      </c>
      <c r="D2729" s="45">
        <v>45913</v>
      </c>
      <c r="E2729" s="8">
        <v>116.16</v>
      </c>
      <c r="F2729" s="8">
        <f t="shared" si="353"/>
        <v>10222.08</v>
      </c>
      <c r="G2729" s="54">
        <f t="shared" si="344"/>
        <v>10222.08</v>
      </c>
      <c r="H2729" s="25" t="s">
        <v>3511</v>
      </c>
      <c r="I2729" s="25"/>
      <c r="J2729" s="25">
        <v>1</v>
      </c>
      <c r="K2729" s="25">
        <v>1</v>
      </c>
      <c r="L2729" s="25">
        <f t="shared" si="345"/>
        <v>0</v>
      </c>
      <c r="M2729" s="25" t="s">
        <v>3640</v>
      </c>
      <c r="N2729" s="45">
        <v>45917</v>
      </c>
      <c r="O2729" s="54">
        <v>14188.73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54"/>
        <v/>
      </c>
      <c r="Z2729" s="25" t="str">
        <f t="shared" si="355"/>
        <v>Wednesday</v>
      </c>
      <c r="AA2729" s="25" t="str">
        <f t="shared" si="356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hidden="1" x14ac:dyDescent="0.25">
      <c r="A2730" s="25">
        <f t="shared" si="343"/>
        <v>2729</v>
      </c>
      <c r="B2730" s="25" t="s">
        <v>3523</v>
      </c>
      <c r="C2730" s="45">
        <v>45911</v>
      </c>
      <c r="D2730" s="45">
        <v>45913</v>
      </c>
      <c r="E2730" s="8">
        <v>126.88</v>
      </c>
      <c r="F2730" s="8">
        <f t="shared" si="353"/>
        <v>11165.439999999999</v>
      </c>
      <c r="G2730" s="54">
        <f t="shared" si="344"/>
        <v>11165.439999999999</v>
      </c>
      <c r="H2730" s="25" t="s">
        <v>3512</v>
      </c>
      <c r="I2730" s="25"/>
      <c r="J2730" s="25">
        <v>1</v>
      </c>
      <c r="K2730" s="25">
        <v>1</v>
      </c>
      <c r="L2730" s="25">
        <f t="shared" si="345"/>
        <v>0</v>
      </c>
      <c r="M2730" s="25" t="s">
        <v>3640</v>
      </c>
      <c r="N2730" s="45">
        <v>45917</v>
      </c>
      <c r="O2730" s="54">
        <v>15496.88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54"/>
        <v/>
      </c>
      <c r="Z2730" s="25" t="str">
        <f t="shared" si="355"/>
        <v>Wednesday</v>
      </c>
      <c r="AA2730" s="25" t="str">
        <f t="shared" si="356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hidden="1" x14ac:dyDescent="0.25">
      <c r="A2731" s="25">
        <f t="shared" si="343"/>
        <v>2730</v>
      </c>
      <c r="B2731" s="25" t="s">
        <v>3523</v>
      </c>
      <c r="C2731" s="45">
        <v>45911</v>
      </c>
      <c r="D2731" s="45">
        <v>45913</v>
      </c>
      <c r="E2731" s="8">
        <v>279.82</v>
      </c>
      <c r="F2731" s="8">
        <f t="shared" si="353"/>
        <v>24624.16</v>
      </c>
      <c r="G2731" s="54">
        <f t="shared" si="344"/>
        <v>24624.16</v>
      </c>
      <c r="H2731" s="25" t="s">
        <v>3513</v>
      </c>
      <c r="I2731" s="25"/>
      <c r="J2731" s="25">
        <v>1</v>
      </c>
      <c r="K2731" s="25">
        <v>1</v>
      </c>
      <c r="L2731" s="25">
        <f t="shared" si="345"/>
        <v>0</v>
      </c>
      <c r="M2731" s="25" t="s">
        <v>3640</v>
      </c>
      <c r="N2731" s="45">
        <v>45917</v>
      </c>
      <c r="O2731" s="54">
        <v>34177.769999999997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54"/>
        <v/>
      </c>
      <c r="Z2731" s="25" t="str">
        <f t="shared" si="355"/>
        <v>Wednesday</v>
      </c>
      <c r="AA2731" s="25" t="str">
        <f t="shared" si="356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hidden="1" x14ac:dyDescent="0.25">
      <c r="A2732" s="25">
        <f t="shared" si="343"/>
        <v>2731</v>
      </c>
      <c r="B2732" s="25" t="s">
        <v>3523</v>
      </c>
      <c r="C2732" s="45">
        <v>45911</v>
      </c>
      <c r="D2732" s="45">
        <v>45913</v>
      </c>
      <c r="E2732" s="8">
        <v>269.11</v>
      </c>
      <c r="F2732" s="8">
        <f t="shared" si="353"/>
        <v>23681.68</v>
      </c>
      <c r="G2732" s="54">
        <f t="shared" si="344"/>
        <v>23681.68</v>
      </c>
      <c r="H2732" s="25" t="s">
        <v>3514</v>
      </c>
      <c r="I2732" s="25"/>
      <c r="J2732" s="25">
        <v>1</v>
      </c>
      <c r="K2732" s="25">
        <v>1</v>
      </c>
      <c r="L2732" s="25">
        <f t="shared" si="345"/>
        <v>0</v>
      </c>
      <c r="M2732" s="25" t="s">
        <v>3640</v>
      </c>
      <c r="N2732" s="45">
        <v>45917</v>
      </c>
      <c r="O2732" s="54">
        <v>32869.620000000003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54"/>
        <v/>
      </c>
      <c r="Z2732" s="25" t="str">
        <f t="shared" si="355"/>
        <v>Wednesday</v>
      </c>
      <c r="AA2732" s="25" t="str">
        <f t="shared" si="356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hidden="1" x14ac:dyDescent="0.25">
      <c r="A2733" s="25">
        <f t="shared" si="343"/>
        <v>2732</v>
      </c>
      <c r="B2733" s="25" t="s">
        <v>3523</v>
      </c>
      <c r="C2733" s="45">
        <v>45911</v>
      </c>
      <c r="D2733" s="45">
        <v>45913</v>
      </c>
      <c r="E2733" s="8">
        <v>269.11</v>
      </c>
      <c r="F2733" s="8">
        <f t="shared" si="353"/>
        <v>23681.68</v>
      </c>
      <c r="G2733" s="54">
        <f t="shared" si="344"/>
        <v>23681.68</v>
      </c>
      <c r="H2733" s="25" t="s">
        <v>3515</v>
      </c>
      <c r="I2733" s="25"/>
      <c r="J2733" s="25">
        <v>1</v>
      </c>
      <c r="K2733" s="25">
        <v>1</v>
      </c>
      <c r="L2733" s="25">
        <f t="shared" si="345"/>
        <v>0</v>
      </c>
      <c r="M2733" s="25" t="s">
        <v>3640</v>
      </c>
      <c r="N2733" s="45">
        <v>45917</v>
      </c>
      <c r="O2733" s="54">
        <v>32869.620000000003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54"/>
        <v/>
      </c>
      <c r="Z2733" s="25" t="str">
        <f t="shared" si="355"/>
        <v>Wednesday</v>
      </c>
      <c r="AA2733" s="25" t="str">
        <f t="shared" si="356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hidden="1" x14ac:dyDescent="0.25">
      <c r="A2734" s="25">
        <f t="shared" si="343"/>
        <v>2733</v>
      </c>
      <c r="B2734" s="25" t="s">
        <v>3523</v>
      </c>
      <c r="C2734" s="45">
        <v>45911</v>
      </c>
      <c r="D2734" s="45">
        <v>45913</v>
      </c>
      <c r="E2734" s="8">
        <v>105.46</v>
      </c>
      <c r="F2734" s="8">
        <f t="shared" si="353"/>
        <v>9280.48</v>
      </c>
      <c r="G2734" s="54">
        <f t="shared" si="344"/>
        <v>9280.48</v>
      </c>
      <c r="H2734" s="25" t="s">
        <v>3516</v>
      </c>
      <c r="I2734" s="25"/>
      <c r="J2734" s="25">
        <v>1</v>
      </c>
      <c r="K2734" s="25">
        <v>1</v>
      </c>
      <c r="L2734" s="25">
        <f t="shared" si="345"/>
        <v>0</v>
      </c>
      <c r="M2734" s="25" t="s">
        <v>3640</v>
      </c>
      <c r="N2734" s="45">
        <v>45917</v>
      </c>
      <c r="O2734" s="54">
        <v>12880.58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54"/>
        <v/>
      </c>
      <c r="Z2734" s="25" t="str">
        <f t="shared" si="355"/>
        <v>Wednesday</v>
      </c>
      <c r="AA2734" s="25" t="str">
        <f t="shared" si="356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hidden="1" x14ac:dyDescent="0.25">
      <c r="A2735" s="25">
        <f t="shared" si="343"/>
        <v>2734</v>
      </c>
      <c r="B2735" s="25" t="s">
        <v>3523</v>
      </c>
      <c r="C2735" s="45">
        <v>45911</v>
      </c>
      <c r="D2735" s="45">
        <v>45913</v>
      </c>
      <c r="E2735" s="8">
        <v>148.30000000000001</v>
      </c>
      <c r="F2735" s="8">
        <f t="shared" si="353"/>
        <v>13050.400000000001</v>
      </c>
      <c r="G2735" s="54">
        <f t="shared" si="344"/>
        <v>13050.400000000001</v>
      </c>
      <c r="H2735" s="25" t="s">
        <v>3517</v>
      </c>
      <c r="I2735" s="25"/>
      <c r="J2735" s="25">
        <v>1</v>
      </c>
      <c r="K2735" s="25">
        <v>1</v>
      </c>
      <c r="L2735" s="25">
        <f t="shared" si="345"/>
        <v>0</v>
      </c>
      <c r="M2735" s="25" t="s">
        <v>3640</v>
      </c>
      <c r="N2735" s="45">
        <v>45917</v>
      </c>
      <c r="O2735" s="54">
        <v>18113.18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54"/>
        <v/>
      </c>
      <c r="Z2735" s="25" t="str">
        <f t="shared" si="355"/>
        <v>Wednesday</v>
      </c>
      <c r="AA2735" s="25" t="str">
        <f t="shared" si="356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hidden="1" x14ac:dyDescent="0.25">
      <c r="A2736" s="25">
        <f t="shared" si="343"/>
        <v>2735</v>
      </c>
      <c r="B2736" s="25" t="s">
        <v>3523</v>
      </c>
      <c r="C2736" s="45">
        <v>45911</v>
      </c>
      <c r="D2736" s="45">
        <v>45913</v>
      </c>
      <c r="E2736" s="8">
        <v>126.88</v>
      </c>
      <c r="F2736" s="8">
        <f t="shared" si="353"/>
        <v>11165.439999999999</v>
      </c>
      <c r="G2736" s="54">
        <f t="shared" si="344"/>
        <v>11165.439999999999</v>
      </c>
      <c r="H2736" s="25" t="s">
        <v>3518</v>
      </c>
      <c r="I2736" s="25"/>
      <c r="J2736" s="25">
        <v>1</v>
      </c>
      <c r="K2736" s="25">
        <v>1</v>
      </c>
      <c r="L2736" s="25">
        <f t="shared" si="345"/>
        <v>0</v>
      </c>
      <c r="M2736" s="25" t="s">
        <v>3640</v>
      </c>
      <c r="N2736" s="45">
        <v>45917</v>
      </c>
      <c r="O2736" s="54">
        <v>15496.88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54"/>
        <v/>
      </c>
      <c r="Z2736" s="25" t="str">
        <f t="shared" si="355"/>
        <v>Wednesday</v>
      </c>
      <c r="AA2736" s="25" t="str">
        <f t="shared" si="356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hidden="1" x14ac:dyDescent="0.25">
      <c r="A2737" s="25">
        <f t="shared" si="343"/>
        <v>2736</v>
      </c>
      <c r="B2737" s="25" t="s">
        <v>3523</v>
      </c>
      <c r="C2737" s="45">
        <v>45911</v>
      </c>
      <c r="D2737" s="45">
        <v>45913</v>
      </c>
      <c r="E2737" s="8">
        <v>374</v>
      </c>
      <c r="F2737" s="8">
        <f t="shared" si="353"/>
        <v>32912</v>
      </c>
      <c r="G2737" s="54">
        <f t="shared" si="344"/>
        <v>32912</v>
      </c>
      <c r="H2737" s="25" t="s">
        <v>3519</v>
      </c>
      <c r="I2737" s="25"/>
      <c r="J2737" s="25">
        <v>1</v>
      </c>
      <c r="K2737" s="25">
        <v>1</v>
      </c>
      <c r="L2737" s="25">
        <f t="shared" si="345"/>
        <v>0</v>
      </c>
      <c r="M2737" s="25" t="s">
        <v>3554</v>
      </c>
      <c r="N2737" s="45">
        <v>45915</v>
      </c>
      <c r="O2737" s="54">
        <v>48060</v>
      </c>
      <c r="P2737" s="25" t="s">
        <v>2052</v>
      </c>
      <c r="Q2737" s="25">
        <v>58155667533</v>
      </c>
      <c r="R2737" s="25" t="s">
        <v>41</v>
      </c>
      <c r="S2737" s="3">
        <v>-20</v>
      </c>
      <c r="T2737" s="55"/>
      <c r="U2737" s="25" t="s">
        <v>321</v>
      </c>
      <c r="V2737" s="25" t="str">
        <f>VLOOKUP(P2737,'Customer List'!B:C,2,)</f>
        <v>Pune</v>
      </c>
      <c r="W2737" s="56"/>
      <c r="X2737" s="45">
        <v>45916</v>
      </c>
      <c r="Y2737" s="25">
        <f t="shared" si="354"/>
        <v>1</v>
      </c>
      <c r="Z2737" s="25" t="str">
        <f t="shared" si="355"/>
        <v>Monday</v>
      </c>
      <c r="AA2737" s="25" t="str">
        <f t="shared" si="356"/>
        <v>Tuesday</v>
      </c>
      <c r="AB2737" s="25" t="str">
        <f>VLOOKUP(U2737,'Currency Sheet'!A:C,3,)</f>
        <v>DOLLAR</v>
      </c>
      <c r="AC2737" s="67" t="str">
        <f>VLOOKUP(P2737,'Customer List'!B:D,3,)</f>
        <v>OutStation</v>
      </c>
    </row>
    <row r="2738" spans="1:29" hidden="1" x14ac:dyDescent="0.25">
      <c r="A2738" s="25">
        <f t="shared" si="343"/>
        <v>2737</v>
      </c>
      <c r="B2738" s="25" t="s">
        <v>3523</v>
      </c>
      <c r="C2738" s="45">
        <v>45911</v>
      </c>
      <c r="D2738" s="45">
        <v>45913</v>
      </c>
      <c r="E2738" s="8">
        <v>374</v>
      </c>
      <c r="F2738" s="8">
        <f t="shared" si="353"/>
        <v>32912</v>
      </c>
      <c r="G2738" s="54">
        <f t="shared" si="344"/>
        <v>32912</v>
      </c>
      <c r="H2738" s="25" t="s">
        <v>3520</v>
      </c>
      <c r="I2738" s="25"/>
      <c r="J2738" s="25">
        <v>1</v>
      </c>
      <c r="K2738" s="25">
        <v>1</v>
      </c>
      <c r="L2738" s="25">
        <f t="shared" si="345"/>
        <v>0</v>
      </c>
      <c r="M2738" s="25" t="s">
        <v>3554</v>
      </c>
      <c r="N2738" s="45">
        <v>45915</v>
      </c>
      <c r="O2738" s="54">
        <v>48060</v>
      </c>
      <c r="P2738" s="25" t="s">
        <v>2052</v>
      </c>
      <c r="Q2738" s="25">
        <v>58155667533</v>
      </c>
      <c r="R2738" s="25" t="s">
        <v>41</v>
      </c>
      <c r="S2738" s="3">
        <v>-20</v>
      </c>
      <c r="T2738" s="55"/>
      <c r="U2738" s="25" t="s">
        <v>321</v>
      </c>
      <c r="V2738" s="25" t="str">
        <f>VLOOKUP(P2738,'Customer List'!B:C,2,)</f>
        <v>Pune</v>
      </c>
      <c r="W2738" s="56"/>
      <c r="X2738" s="45">
        <v>45916</v>
      </c>
      <c r="Y2738" s="25">
        <f t="shared" si="354"/>
        <v>1</v>
      </c>
      <c r="Z2738" s="25" t="str">
        <f t="shared" si="355"/>
        <v>Monday</v>
      </c>
      <c r="AA2738" s="25" t="str">
        <f t="shared" si="356"/>
        <v>Tuesday</v>
      </c>
      <c r="AB2738" s="25" t="str">
        <f>VLOOKUP(U2738,'Currency Sheet'!A:C,3,)</f>
        <v>DOLLAR</v>
      </c>
      <c r="AC2738" s="67" t="str">
        <f>VLOOKUP(P2738,'Customer List'!B:D,3,)</f>
        <v>OutStation</v>
      </c>
    </row>
    <row r="2739" spans="1:29" hidden="1" x14ac:dyDescent="0.25">
      <c r="A2739" s="25">
        <f t="shared" si="343"/>
        <v>2738</v>
      </c>
      <c r="B2739" s="25" t="s">
        <v>3523</v>
      </c>
      <c r="C2739" s="45">
        <v>45911</v>
      </c>
      <c r="D2739" s="45">
        <v>45913</v>
      </c>
      <c r="E2739" s="8">
        <v>587</v>
      </c>
      <c r="F2739" s="8">
        <f t="shared" si="353"/>
        <v>51656</v>
      </c>
      <c r="G2739" s="54">
        <f t="shared" si="344"/>
        <v>51656</v>
      </c>
      <c r="H2739" s="25" t="s">
        <v>3521</v>
      </c>
      <c r="I2739" s="25"/>
      <c r="J2739" s="25">
        <v>1</v>
      </c>
      <c r="K2739" s="25">
        <v>1</v>
      </c>
      <c r="L2739" s="25">
        <f t="shared" si="345"/>
        <v>0</v>
      </c>
      <c r="M2739" s="25" t="s">
        <v>3552</v>
      </c>
      <c r="N2739" s="45">
        <v>45915</v>
      </c>
      <c r="O2739" s="54">
        <v>84088.77</v>
      </c>
      <c r="P2739" s="25" t="s">
        <v>629</v>
      </c>
      <c r="Q2739" s="25">
        <v>58155667113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Banglore</v>
      </c>
      <c r="W2739" s="56"/>
      <c r="X2739" s="45">
        <v>45917</v>
      </c>
      <c r="Y2739" s="25">
        <f t="shared" si="354"/>
        <v>2</v>
      </c>
      <c r="Z2739" s="25" t="str">
        <f t="shared" si="355"/>
        <v>Monday</v>
      </c>
      <c r="AA2739" s="25" t="str">
        <f t="shared" si="356"/>
        <v>Wednesday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hidden="1" x14ac:dyDescent="0.25">
      <c r="A2740" s="25">
        <f t="shared" si="343"/>
        <v>2739</v>
      </c>
      <c r="B2740" s="25" t="s">
        <v>3523</v>
      </c>
      <c r="C2740" s="45">
        <v>45911</v>
      </c>
      <c r="D2740" s="45">
        <v>45913</v>
      </c>
      <c r="E2740" s="8">
        <v>185</v>
      </c>
      <c r="F2740" s="8">
        <f t="shared" si="353"/>
        <v>16280</v>
      </c>
      <c r="G2740" s="54">
        <f t="shared" si="344"/>
        <v>16280</v>
      </c>
      <c r="H2740" s="25" t="s">
        <v>373</v>
      </c>
      <c r="I2740" s="25"/>
      <c r="J2740" s="25">
        <v>1</v>
      </c>
      <c r="K2740" s="25">
        <v>1</v>
      </c>
      <c r="L2740" s="25">
        <f t="shared" si="345"/>
        <v>0</v>
      </c>
      <c r="M2740" s="25" t="s">
        <v>3552</v>
      </c>
      <c r="N2740" s="45">
        <v>45915</v>
      </c>
      <c r="O2740" s="54">
        <v>26960.53</v>
      </c>
      <c r="P2740" s="25" t="s">
        <v>629</v>
      </c>
      <c r="Q2740" s="25">
        <v>58155667113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Banglore</v>
      </c>
      <c r="W2740" s="56"/>
      <c r="X2740" s="45">
        <v>45917</v>
      </c>
      <c r="Y2740" s="25">
        <f t="shared" si="354"/>
        <v>2</v>
      </c>
      <c r="Z2740" s="25" t="str">
        <f t="shared" si="355"/>
        <v>Monday</v>
      </c>
      <c r="AA2740" s="25" t="str">
        <f t="shared" si="356"/>
        <v>Wednesday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hidden="1" x14ac:dyDescent="0.25">
      <c r="A2741" s="25">
        <f t="shared" si="343"/>
        <v>2740</v>
      </c>
      <c r="B2741" s="25" t="s">
        <v>3523</v>
      </c>
      <c r="C2741" s="45">
        <v>45911</v>
      </c>
      <c r="D2741" s="45">
        <v>45913</v>
      </c>
      <c r="E2741" s="8">
        <v>393</v>
      </c>
      <c r="F2741" s="8">
        <f t="shared" si="353"/>
        <v>34584</v>
      </c>
      <c r="G2741" s="54">
        <f t="shared" si="344"/>
        <v>69168</v>
      </c>
      <c r="H2741" s="25" t="s">
        <v>365</v>
      </c>
      <c r="I2741" s="25"/>
      <c r="J2741" s="25">
        <v>2</v>
      </c>
      <c r="K2741" s="25">
        <v>2</v>
      </c>
      <c r="L2741" s="25">
        <f t="shared" si="345"/>
        <v>0</v>
      </c>
      <c r="M2741" s="25" t="s">
        <v>3640</v>
      </c>
      <c r="N2741" s="45">
        <v>45917</v>
      </c>
      <c r="O2741" s="54">
        <v>96102</v>
      </c>
      <c r="P2741" s="25" t="s">
        <v>255</v>
      </c>
      <c r="Q2741" s="25" t="s">
        <v>637</v>
      </c>
      <c r="R2741" s="25" t="s">
        <v>725</v>
      </c>
      <c r="S2741" s="3">
        <v>4</v>
      </c>
      <c r="T2741" s="55"/>
      <c r="U2741" s="25" t="s">
        <v>321</v>
      </c>
      <c r="V2741" s="25" t="str">
        <f>VLOOKUP(P2741,'Customer List'!B:C,2,)</f>
        <v>Delhi</v>
      </c>
      <c r="W2741" s="56"/>
      <c r="X2741" s="45"/>
      <c r="Y2741" s="25" t="str">
        <f t="shared" si="354"/>
        <v/>
      </c>
      <c r="Z2741" s="25" t="str">
        <f t="shared" si="355"/>
        <v>Wednesday</v>
      </c>
      <c r="AA2741" s="25" t="str">
        <f t="shared" si="356"/>
        <v/>
      </c>
      <c r="AB2741" s="25" t="str">
        <f>VLOOKUP(U2741,'Currency Sheet'!A:C,3,)</f>
        <v>DOLLAR</v>
      </c>
      <c r="AC2741" s="67" t="str">
        <f>VLOOKUP(P2741,'Customer List'!B:D,3,)</f>
        <v>Local</v>
      </c>
    </row>
    <row r="2742" spans="1:29" hidden="1" x14ac:dyDescent="0.25">
      <c r="A2742" s="25">
        <f t="shared" si="343"/>
        <v>2741</v>
      </c>
      <c r="B2742" s="25" t="s">
        <v>3523</v>
      </c>
      <c r="C2742" s="45">
        <v>45911</v>
      </c>
      <c r="D2742" s="45">
        <v>45913</v>
      </c>
      <c r="E2742" s="8">
        <v>3</v>
      </c>
      <c r="F2742" s="8">
        <f t="shared" si="353"/>
        <v>264</v>
      </c>
      <c r="G2742" s="54">
        <f t="shared" si="344"/>
        <v>264</v>
      </c>
      <c r="H2742" s="25" t="s">
        <v>3522</v>
      </c>
      <c r="I2742" s="25"/>
      <c r="J2742" s="25">
        <v>1</v>
      </c>
      <c r="K2742" s="25">
        <v>1</v>
      </c>
      <c r="L2742" s="25">
        <f t="shared" si="345"/>
        <v>0</v>
      </c>
      <c r="M2742" s="25" t="s">
        <v>3686</v>
      </c>
      <c r="N2742" s="45">
        <v>45920</v>
      </c>
      <c r="O2742" s="54">
        <v>0</v>
      </c>
      <c r="P2742" s="25" t="s">
        <v>841</v>
      </c>
      <c r="Q2742" s="25">
        <v>58155927664</v>
      </c>
      <c r="R2742" s="25" t="s">
        <v>41</v>
      </c>
      <c r="S2742" s="3">
        <v>-20</v>
      </c>
      <c r="T2742" s="55" t="s">
        <v>610</v>
      </c>
      <c r="U2742" s="25" t="s">
        <v>321</v>
      </c>
      <c r="V2742" s="25" t="str">
        <f>VLOOKUP(P2742,'Customer List'!B:C,2,)</f>
        <v>Hyderabad</v>
      </c>
      <c r="W2742" s="56"/>
      <c r="X2742" s="45">
        <v>45922</v>
      </c>
      <c r="Y2742" s="25">
        <f t="shared" si="354"/>
        <v>2</v>
      </c>
      <c r="Z2742" s="25" t="str">
        <f t="shared" si="355"/>
        <v>Saturday</v>
      </c>
      <c r="AA2742" s="25" t="str">
        <f t="shared" si="356"/>
        <v>Monday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hidden="1" x14ac:dyDescent="0.25">
      <c r="A2743" s="25">
        <f t="shared" si="343"/>
        <v>2742</v>
      </c>
      <c r="B2743" s="25" t="s">
        <v>3524</v>
      </c>
      <c r="C2743" s="45">
        <v>45912</v>
      </c>
      <c r="D2743" s="45">
        <v>45915</v>
      </c>
      <c r="E2743" s="8">
        <v>104.8</v>
      </c>
      <c r="F2743" s="8">
        <f t="shared" si="353"/>
        <v>9222.4</v>
      </c>
      <c r="G2743" s="54">
        <f t="shared" si="344"/>
        <v>9222.4</v>
      </c>
      <c r="H2743" s="25" t="s">
        <v>667</v>
      </c>
      <c r="I2743" s="25"/>
      <c r="J2743" s="25">
        <v>1</v>
      </c>
      <c r="K2743" s="25">
        <v>1</v>
      </c>
      <c r="L2743" s="25">
        <f t="shared" si="345"/>
        <v>0</v>
      </c>
      <c r="M2743" s="25" t="s">
        <v>3557</v>
      </c>
      <c r="N2743" s="45">
        <v>45915</v>
      </c>
      <c r="O2743" s="54">
        <v>16244</v>
      </c>
      <c r="P2743" s="25" t="s">
        <v>3525</v>
      </c>
      <c r="Q2743" s="25">
        <v>58155667743</v>
      </c>
      <c r="R2743" s="25" t="s">
        <v>41</v>
      </c>
      <c r="S2743" s="3">
        <v>4</v>
      </c>
      <c r="T2743" s="55"/>
      <c r="U2743" s="25" t="s">
        <v>508</v>
      </c>
      <c r="V2743" s="25" t="str">
        <f>VLOOKUP(P2743,'Customer List'!B:C,2,)</f>
        <v>Mumbai</v>
      </c>
      <c r="W2743" s="56"/>
      <c r="X2743" s="45">
        <v>45916</v>
      </c>
      <c r="Y2743" s="25">
        <f t="shared" ref="Y2743:Y2759" si="357">IF(X2743="", "", X2743-N2743)</f>
        <v>1</v>
      </c>
      <c r="Z2743" s="25" t="str">
        <f t="shared" ref="Z2743:Z2759" si="358">IF(N2743="", "", TEXT(N2743, "dddd"))</f>
        <v>Monday</v>
      </c>
      <c r="AA2743" s="25" t="str">
        <f t="shared" ref="AA2743:AA2759" si="359">IF(X2743="", "", TEXT(X2743, "dddd"))</f>
        <v>Tuesday</v>
      </c>
      <c r="AB2743" s="25" t="str">
        <f>VLOOKUP(U2743,'Currency Sheet'!A:C,3,)</f>
        <v>DOLLAR</v>
      </c>
      <c r="AC2743" s="67" t="str">
        <f>VLOOKUP(P2743,'Customer List'!B:D,3,)</f>
        <v>OutStation</v>
      </c>
    </row>
    <row r="2744" spans="1:29" hidden="1" x14ac:dyDescent="0.25">
      <c r="A2744" s="25">
        <f t="shared" si="343"/>
        <v>2743</v>
      </c>
      <c r="B2744" s="25" t="s">
        <v>3524</v>
      </c>
      <c r="C2744" s="45">
        <v>45912</v>
      </c>
      <c r="D2744" s="45">
        <v>45915</v>
      </c>
      <c r="E2744" s="8">
        <v>112.8</v>
      </c>
      <c r="F2744" s="8">
        <f t="shared" si="353"/>
        <v>9926.4</v>
      </c>
      <c r="G2744" s="54">
        <f t="shared" si="344"/>
        <v>39705.599999999999</v>
      </c>
      <c r="H2744" s="25">
        <v>41003</v>
      </c>
      <c r="I2744" s="25"/>
      <c r="J2744" s="25">
        <v>4</v>
      </c>
      <c r="K2744" s="25"/>
      <c r="L2744" s="25">
        <f t="shared" si="345"/>
        <v>4</v>
      </c>
      <c r="M2744" s="25"/>
      <c r="N2744" s="45"/>
      <c r="O2744" s="54"/>
      <c r="P2744" s="25" t="s">
        <v>1149</v>
      </c>
      <c r="Q2744" s="25"/>
      <c r="R2744" s="25"/>
      <c r="S2744" s="3" t="s">
        <v>300</v>
      </c>
      <c r="T2744" s="55"/>
      <c r="U2744" s="25" t="s">
        <v>508</v>
      </c>
      <c r="V2744" s="25" t="str">
        <f>VLOOKUP(P2744,'Customer List'!B:C,2,)</f>
        <v>STOCK</v>
      </c>
      <c r="W2744" s="56" t="s">
        <v>1149</v>
      </c>
      <c r="X2744" s="45"/>
      <c r="Y2744" s="25" t="str">
        <f t="shared" si="357"/>
        <v/>
      </c>
      <c r="Z2744" s="25" t="str">
        <f t="shared" si="358"/>
        <v/>
      </c>
      <c r="AA2744" s="25" t="str">
        <f t="shared" si="359"/>
        <v/>
      </c>
      <c r="AB2744" s="25" t="str">
        <f>VLOOKUP(U2744,'Currency Sheet'!A:C,3,)</f>
        <v>DOLLAR</v>
      </c>
      <c r="AC2744" s="67" t="str">
        <f>VLOOKUP(P2744,'Customer List'!B:D,3,)</f>
        <v>STOCK</v>
      </c>
    </row>
    <row r="2745" spans="1:29" hidden="1" x14ac:dyDescent="0.25">
      <c r="A2745" s="25">
        <f t="shared" si="343"/>
        <v>2744</v>
      </c>
      <c r="B2745" s="25" t="s">
        <v>2668</v>
      </c>
      <c r="C2745" s="45">
        <v>45912</v>
      </c>
      <c r="D2745" s="45">
        <v>45916</v>
      </c>
      <c r="E2745" s="8">
        <v>0</v>
      </c>
      <c r="F2745" s="8">
        <f t="shared" ref="F2745:F2746" si="360">IF(AB2745="DOLLAR",E2745*88,E2745)</f>
        <v>0</v>
      </c>
      <c r="G2745" s="54">
        <f t="shared" si="344"/>
        <v>0</v>
      </c>
      <c r="H2745" s="25" t="s">
        <v>3577</v>
      </c>
      <c r="I2745" s="25"/>
      <c r="J2745" s="25">
        <v>1</v>
      </c>
      <c r="K2745" s="25"/>
      <c r="L2745" s="25">
        <f t="shared" si="345"/>
        <v>1</v>
      </c>
      <c r="M2745" s="25"/>
      <c r="N2745" s="45"/>
      <c r="O2745" s="54"/>
      <c r="P2745" s="25" t="s">
        <v>623</v>
      </c>
      <c r="Q2745" s="25"/>
      <c r="R2745" s="25"/>
      <c r="S2745" s="3" t="s">
        <v>300</v>
      </c>
      <c r="T2745" s="55"/>
      <c r="U2745" s="25" t="s">
        <v>2303</v>
      </c>
      <c r="V2745" s="25" t="str">
        <f>VLOOKUP(P2745,'Customer List'!B:C,2,)</f>
        <v>Delhi</v>
      </c>
      <c r="W2745" s="56" t="s">
        <v>2668</v>
      </c>
      <c r="X2745" s="45"/>
      <c r="Y2745" s="25" t="str">
        <f t="shared" si="357"/>
        <v/>
      </c>
      <c r="Z2745" s="25" t="str">
        <f t="shared" si="358"/>
        <v/>
      </c>
      <c r="AA2745" s="25" t="str">
        <f t="shared" si="359"/>
        <v/>
      </c>
      <c r="AB2745" s="25" t="str">
        <f>VLOOKUP(U2745,'Currency Sheet'!A:C,3,)</f>
        <v>DOLLAR</v>
      </c>
      <c r="AC2745" s="67" t="str">
        <f>VLOOKUP(P2745,'Customer List'!B:D,3,)</f>
        <v>Local</v>
      </c>
    </row>
    <row r="2746" spans="1:29" hidden="1" x14ac:dyDescent="0.25">
      <c r="A2746" s="25">
        <f t="shared" si="343"/>
        <v>2745</v>
      </c>
      <c r="B2746" s="25" t="s">
        <v>2668</v>
      </c>
      <c r="C2746" s="45">
        <v>45912</v>
      </c>
      <c r="D2746" s="45">
        <v>45916</v>
      </c>
      <c r="E2746" s="8">
        <v>0</v>
      </c>
      <c r="F2746" s="8">
        <f t="shared" si="360"/>
        <v>0</v>
      </c>
      <c r="G2746" s="54">
        <f t="shared" si="344"/>
        <v>0</v>
      </c>
      <c r="H2746" s="25" t="s">
        <v>3578</v>
      </c>
      <c r="I2746" s="25"/>
      <c r="J2746" s="25">
        <v>1</v>
      </c>
      <c r="K2746" s="25"/>
      <c r="L2746" s="25">
        <f t="shared" si="345"/>
        <v>1</v>
      </c>
      <c r="M2746" s="25"/>
      <c r="N2746" s="45"/>
      <c r="O2746" s="54"/>
      <c r="P2746" s="25" t="s">
        <v>623</v>
      </c>
      <c r="Q2746" s="25"/>
      <c r="R2746" s="25"/>
      <c r="S2746" s="3" t="s">
        <v>300</v>
      </c>
      <c r="T2746" s="55"/>
      <c r="U2746" s="25" t="s">
        <v>2303</v>
      </c>
      <c r="V2746" s="25" t="str">
        <f>VLOOKUP(P2746,'Customer List'!B:C,2,)</f>
        <v>Delhi</v>
      </c>
      <c r="W2746" s="56" t="s">
        <v>2668</v>
      </c>
      <c r="X2746" s="45"/>
      <c r="Y2746" s="25" t="str">
        <f t="shared" si="357"/>
        <v/>
      </c>
      <c r="Z2746" s="25" t="str">
        <f t="shared" si="358"/>
        <v/>
      </c>
      <c r="AA2746" s="25" t="str">
        <f t="shared" si="359"/>
        <v/>
      </c>
      <c r="AB2746" s="25" t="str">
        <f>VLOOKUP(U2746,'Currency Sheet'!A:C,3,)</f>
        <v>DOLLAR</v>
      </c>
      <c r="AC2746" s="67" t="str">
        <f>VLOOKUP(P2746,'Customer List'!B:D,3,)</f>
        <v>Local</v>
      </c>
    </row>
    <row r="2747" spans="1:29" hidden="1" x14ac:dyDescent="0.25">
      <c r="A2747" s="25">
        <f t="shared" si="343"/>
        <v>2746</v>
      </c>
      <c r="B2747" s="25" t="s">
        <v>3585</v>
      </c>
      <c r="C2747" s="45">
        <v>45912</v>
      </c>
      <c r="D2747" s="45">
        <v>45916</v>
      </c>
      <c r="E2747" s="8">
        <v>5747.5</v>
      </c>
      <c r="F2747" s="8">
        <f t="shared" ref="F2747:F2755" si="361">IF(AB2747="DOLLAR",E2747*88,E2747)</f>
        <v>505780</v>
      </c>
      <c r="G2747" s="54">
        <f t="shared" si="344"/>
        <v>505780</v>
      </c>
      <c r="H2747" s="25">
        <v>78176</v>
      </c>
      <c r="I2747" s="25"/>
      <c r="J2747" s="25">
        <v>1</v>
      </c>
      <c r="K2747" s="25">
        <v>1</v>
      </c>
      <c r="L2747" s="25">
        <f t="shared" si="345"/>
        <v>0</v>
      </c>
      <c r="M2747" s="25" t="s">
        <v>3643</v>
      </c>
      <c r="N2747" s="45">
        <v>45918</v>
      </c>
      <c r="O2747" s="54">
        <v>1005812.5</v>
      </c>
      <c r="P2747" s="25" t="s">
        <v>3587</v>
      </c>
      <c r="Q2747" s="25" t="s">
        <v>637</v>
      </c>
      <c r="R2747" s="25" t="s">
        <v>3644</v>
      </c>
      <c r="S2747" s="3">
        <v>-80</v>
      </c>
      <c r="T2747" s="55"/>
      <c r="U2747" s="25" t="s">
        <v>493</v>
      </c>
      <c r="V2747" s="25" t="str">
        <f>VLOOKUP(P2747,'Customer List'!B:C,2,)</f>
        <v>DELHI</v>
      </c>
      <c r="W2747" s="56"/>
      <c r="X2747" s="45"/>
      <c r="Y2747" s="25" t="str">
        <f t="shared" si="357"/>
        <v/>
      </c>
      <c r="Z2747" s="25" t="str">
        <f t="shared" si="358"/>
        <v>Thursday</v>
      </c>
      <c r="AA2747" s="25" t="str">
        <f t="shared" si="359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hidden="1" x14ac:dyDescent="0.25">
      <c r="A2748" s="25">
        <f t="shared" si="343"/>
        <v>2747</v>
      </c>
      <c r="B2748" s="25" t="s">
        <v>3585</v>
      </c>
      <c r="C2748" s="45">
        <v>45912</v>
      </c>
      <c r="D2748" s="45">
        <v>45916</v>
      </c>
      <c r="E2748" s="8">
        <v>6112.5</v>
      </c>
      <c r="F2748" s="8">
        <f t="shared" si="361"/>
        <v>537900</v>
      </c>
      <c r="G2748" s="54">
        <f t="shared" si="344"/>
        <v>537900</v>
      </c>
      <c r="H2748" s="25">
        <v>78589</v>
      </c>
      <c r="I2748" s="25"/>
      <c r="J2748" s="25">
        <v>1</v>
      </c>
      <c r="K2748" s="25">
        <v>1</v>
      </c>
      <c r="L2748" s="25">
        <f t="shared" si="345"/>
        <v>0</v>
      </c>
      <c r="M2748" s="25" t="s">
        <v>3643</v>
      </c>
      <c r="N2748" s="45">
        <v>45918</v>
      </c>
      <c r="O2748" s="54">
        <v>1069687.5</v>
      </c>
      <c r="P2748" s="25" t="s">
        <v>3587</v>
      </c>
      <c r="Q2748" s="25" t="s">
        <v>637</v>
      </c>
      <c r="R2748" s="25" t="s">
        <v>3644</v>
      </c>
      <c r="S2748" s="3">
        <v>-80</v>
      </c>
      <c r="T2748" s="55"/>
      <c r="U2748" s="25" t="s">
        <v>493</v>
      </c>
      <c r="V2748" s="25" t="str">
        <f>VLOOKUP(P2748,'Customer List'!B:C,2,)</f>
        <v>DELHI</v>
      </c>
      <c r="W2748" s="56"/>
      <c r="X2748" s="45"/>
      <c r="Y2748" s="25" t="str">
        <f t="shared" si="357"/>
        <v/>
      </c>
      <c r="Z2748" s="25" t="str">
        <f t="shared" si="358"/>
        <v>Thursday</v>
      </c>
      <c r="AA2748" s="25" t="str">
        <f t="shared" si="359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hidden="1" x14ac:dyDescent="0.25">
      <c r="A2749" s="25">
        <f t="shared" si="343"/>
        <v>2748</v>
      </c>
      <c r="B2749" s="25" t="s">
        <v>3585</v>
      </c>
      <c r="C2749" s="45">
        <v>45912</v>
      </c>
      <c r="D2749" s="45">
        <v>45916</v>
      </c>
      <c r="E2749" s="8">
        <v>5</v>
      </c>
      <c r="F2749" s="8">
        <f t="shared" si="361"/>
        <v>440</v>
      </c>
      <c r="G2749" s="54">
        <f t="shared" si="344"/>
        <v>1320</v>
      </c>
      <c r="H2749" s="25" t="s">
        <v>3579</v>
      </c>
      <c r="I2749" s="25"/>
      <c r="J2749" s="25">
        <v>3</v>
      </c>
      <c r="K2749" s="25">
        <v>3</v>
      </c>
      <c r="L2749" s="25">
        <f t="shared" si="345"/>
        <v>0</v>
      </c>
      <c r="M2749" s="25" t="s">
        <v>3643</v>
      </c>
      <c r="N2749" s="45">
        <v>45918</v>
      </c>
      <c r="O2749" s="54">
        <v>44625</v>
      </c>
      <c r="P2749" s="25" t="s">
        <v>3587</v>
      </c>
      <c r="Q2749" s="25" t="s">
        <v>637</v>
      </c>
      <c r="R2749" s="25" t="s">
        <v>3644</v>
      </c>
      <c r="S2749" s="3">
        <v>-20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57"/>
        <v/>
      </c>
      <c r="Z2749" s="25" t="str">
        <f t="shared" si="358"/>
        <v>Thursday</v>
      </c>
      <c r="AA2749" s="25" t="str">
        <f t="shared" si="359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hidden="1" x14ac:dyDescent="0.25">
      <c r="A2750" s="25">
        <f t="shared" si="343"/>
        <v>2749</v>
      </c>
      <c r="B2750" s="25" t="s">
        <v>3585</v>
      </c>
      <c r="C2750" s="45">
        <v>45912</v>
      </c>
      <c r="D2750" s="45">
        <v>45916</v>
      </c>
      <c r="E2750" s="8">
        <v>392.5</v>
      </c>
      <c r="F2750" s="8">
        <f t="shared" si="361"/>
        <v>34540</v>
      </c>
      <c r="G2750" s="54">
        <f t="shared" si="344"/>
        <v>103620</v>
      </c>
      <c r="H2750" s="25" t="s">
        <v>3580</v>
      </c>
      <c r="I2750" s="25"/>
      <c r="J2750" s="25">
        <v>3</v>
      </c>
      <c r="K2750" s="25">
        <v>3</v>
      </c>
      <c r="L2750" s="25">
        <f t="shared" si="345"/>
        <v>0</v>
      </c>
      <c r="M2750" s="25" t="s">
        <v>3643</v>
      </c>
      <c r="N2750" s="45">
        <v>45918</v>
      </c>
      <c r="O2750" s="54">
        <v>206062.5</v>
      </c>
      <c r="P2750" s="25" t="s">
        <v>3587</v>
      </c>
      <c r="Q2750" s="25" t="s">
        <v>637</v>
      </c>
      <c r="R2750" s="25" t="s">
        <v>3644</v>
      </c>
      <c r="S2750" s="3">
        <v>-20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57"/>
        <v/>
      </c>
      <c r="Z2750" s="25" t="str">
        <f t="shared" si="358"/>
        <v>Thursday</v>
      </c>
      <c r="AA2750" s="25" t="str">
        <f t="shared" si="359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hidden="1" x14ac:dyDescent="0.25">
      <c r="A2751" s="25">
        <f t="shared" si="343"/>
        <v>2750</v>
      </c>
      <c r="B2751" s="25" t="s">
        <v>3585</v>
      </c>
      <c r="C2751" s="45">
        <v>45912</v>
      </c>
      <c r="D2751" s="45">
        <v>45916</v>
      </c>
      <c r="E2751" s="8">
        <v>415</v>
      </c>
      <c r="F2751" s="8">
        <f t="shared" si="361"/>
        <v>36520</v>
      </c>
      <c r="G2751" s="54">
        <f t="shared" si="344"/>
        <v>109560</v>
      </c>
      <c r="H2751" s="25" t="s">
        <v>3581</v>
      </c>
      <c r="I2751" s="25"/>
      <c r="J2751" s="25">
        <v>3</v>
      </c>
      <c r="K2751" s="25">
        <v>3</v>
      </c>
      <c r="L2751" s="25">
        <f t="shared" si="345"/>
        <v>0</v>
      </c>
      <c r="M2751" s="25" t="s">
        <v>3643</v>
      </c>
      <c r="N2751" s="45">
        <v>45918</v>
      </c>
      <c r="O2751" s="54">
        <v>217875</v>
      </c>
      <c r="P2751" s="25" t="s">
        <v>3587</v>
      </c>
      <c r="Q2751" s="25" t="s">
        <v>637</v>
      </c>
      <c r="R2751" s="25" t="s">
        <v>3644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57"/>
        <v/>
      </c>
      <c r="Z2751" s="25" t="str">
        <f t="shared" si="358"/>
        <v>Thursday</v>
      </c>
      <c r="AA2751" s="25" t="str">
        <f t="shared" si="359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hidden="1" x14ac:dyDescent="0.25">
      <c r="A2752" s="25">
        <f t="shared" si="343"/>
        <v>2751</v>
      </c>
      <c r="B2752" s="25" t="s">
        <v>3585</v>
      </c>
      <c r="C2752" s="45">
        <v>45912</v>
      </c>
      <c r="D2752" s="45">
        <v>45916</v>
      </c>
      <c r="E2752" s="8">
        <v>165</v>
      </c>
      <c r="F2752" s="8">
        <f t="shared" si="361"/>
        <v>14520</v>
      </c>
      <c r="G2752" s="54">
        <f t="shared" si="344"/>
        <v>43560</v>
      </c>
      <c r="H2752" s="25" t="s">
        <v>3582</v>
      </c>
      <c r="I2752" s="25"/>
      <c r="J2752" s="25">
        <v>3</v>
      </c>
      <c r="K2752" s="25">
        <v>3</v>
      </c>
      <c r="L2752" s="25">
        <f t="shared" si="345"/>
        <v>0</v>
      </c>
      <c r="M2752" s="25" t="s">
        <v>3643</v>
      </c>
      <c r="N2752" s="45">
        <v>45918</v>
      </c>
      <c r="O2752" s="54">
        <v>86625</v>
      </c>
      <c r="P2752" s="25" t="s">
        <v>3587</v>
      </c>
      <c r="Q2752" s="25" t="s">
        <v>637</v>
      </c>
      <c r="R2752" s="25" t="s">
        <v>3644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57"/>
        <v/>
      </c>
      <c r="Z2752" s="25" t="str">
        <f t="shared" si="358"/>
        <v>Thursday</v>
      </c>
      <c r="AA2752" s="25" t="str">
        <f t="shared" si="359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hidden="1" x14ac:dyDescent="0.25">
      <c r="A2753" s="25">
        <f t="shared" si="343"/>
        <v>2752</v>
      </c>
      <c r="B2753" s="25" t="s">
        <v>3585</v>
      </c>
      <c r="C2753" s="45">
        <v>45912</v>
      </c>
      <c r="D2753" s="45">
        <v>45916</v>
      </c>
      <c r="E2753" s="8">
        <v>522.5</v>
      </c>
      <c r="F2753" s="8">
        <f t="shared" si="361"/>
        <v>45980</v>
      </c>
      <c r="G2753" s="54">
        <f t="shared" si="344"/>
        <v>229900</v>
      </c>
      <c r="H2753" s="25" t="s">
        <v>3583</v>
      </c>
      <c r="I2753" s="25"/>
      <c r="J2753" s="25">
        <v>5</v>
      </c>
      <c r="K2753" s="25">
        <v>5</v>
      </c>
      <c r="L2753" s="25">
        <f t="shared" si="345"/>
        <v>0</v>
      </c>
      <c r="M2753" s="25" t="s">
        <v>3643</v>
      </c>
      <c r="N2753" s="45">
        <v>45918</v>
      </c>
      <c r="O2753" s="54">
        <v>457187.5</v>
      </c>
      <c r="P2753" s="25" t="s">
        <v>3587</v>
      </c>
      <c r="Q2753" s="25" t="s">
        <v>637</v>
      </c>
      <c r="R2753" s="25" t="s">
        <v>3644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57"/>
        <v/>
      </c>
      <c r="Z2753" s="25" t="str">
        <f t="shared" si="358"/>
        <v>Thursday</v>
      </c>
      <c r="AA2753" s="25" t="str">
        <f t="shared" si="359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hidden="1" x14ac:dyDescent="0.25">
      <c r="A2754" s="25">
        <f t="shared" si="343"/>
        <v>2753</v>
      </c>
      <c r="B2754" s="25" t="s">
        <v>3585</v>
      </c>
      <c r="C2754" s="45">
        <v>45912</v>
      </c>
      <c r="D2754" s="45">
        <v>45916</v>
      </c>
      <c r="E2754" s="8">
        <v>310</v>
      </c>
      <c r="F2754" s="8">
        <f t="shared" si="361"/>
        <v>27280</v>
      </c>
      <c r="G2754" s="54">
        <f t="shared" si="344"/>
        <v>27280</v>
      </c>
      <c r="H2754" s="25">
        <v>79700</v>
      </c>
      <c r="I2754" s="25"/>
      <c r="J2754" s="25">
        <v>1</v>
      </c>
      <c r="K2754" s="25">
        <v>1</v>
      </c>
      <c r="L2754" s="25">
        <f t="shared" si="345"/>
        <v>0</v>
      </c>
      <c r="M2754" s="25" t="s">
        <v>3675</v>
      </c>
      <c r="N2754" s="45">
        <v>45920</v>
      </c>
      <c r="O2754" s="54">
        <v>75950</v>
      </c>
      <c r="P2754" s="25" t="s">
        <v>3586</v>
      </c>
      <c r="Q2754" s="25">
        <v>58155923000</v>
      </c>
      <c r="R2754" s="25" t="s">
        <v>41</v>
      </c>
      <c r="S2754" s="3">
        <v>-80</v>
      </c>
      <c r="T2754" s="55"/>
      <c r="U2754" s="25" t="s">
        <v>493</v>
      </c>
      <c r="V2754" s="25" t="str">
        <f>VLOOKUP(P2754,'Customer List'!B:C,2,)</f>
        <v>JAIPUR</v>
      </c>
      <c r="W2754" s="56"/>
      <c r="X2754" s="45">
        <v>45922</v>
      </c>
      <c r="Y2754" s="25">
        <f t="shared" si="357"/>
        <v>2</v>
      </c>
      <c r="Z2754" s="25" t="str">
        <f t="shared" si="358"/>
        <v>Saturday</v>
      </c>
      <c r="AA2754" s="25" t="str">
        <f t="shared" si="359"/>
        <v>Monday</v>
      </c>
      <c r="AB2754" s="25" t="str">
        <f>VLOOKUP(U2754,'Currency Sheet'!A:C,3,)</f>
        <v>DOLLAR</v>
      </c>
      <c r="AC2754" s="67" t="str">
        <f>VLOOKUP(P2754,'Customer List'!B:D,3,)</f>
        <v>OutStation</v>
      </c>
    </row>
    <row r="2755" spans="1:29" hidden="1" x14ac:dyDescent="0.25">
      <c r="A2755" s="25">
        <f t="shared" si="343"/>
        <v>2754</v>
      </c>
      <c r="B2755" s="25" t="s">
        <v>3585</v>
      </c>
      <c r="C2755" s="45">
        <v>45912</v>
      </c>
      <c r="D2755" s="45">
        <v>45916</v>
      </c>
      <c r="E2755" s="8">
        <v>152.5</v>
      </c>
      <c r="F2755" s="8">
        <f t="shared" si="361"/>
        <v>13420</v>
      </c>
      <c r="G2755" s="54">
        <f t="shared" si="344"/>
        <v>13420</v>
      </c>
      <c r="H2755" s="25" t="s">
        <v>3584</v>
      </c>
      <c r="I2755" s="25"/>
      <c r="J2755" s="25">
        <v>1</v>
      </c>
      <c r="K2755" s="25">
        <v>1</v>
      </c>
      <c r="L2755" s="25">
        <f t="shared" si="345"/>
        <v>0</v>
      </c>
      <c r="M2755" s="25" t="s">
        <v>3690</v>
      </c>
      <c r="N2755" s="45">
        <v>45918</v>
      </c>
      <c r="O2755" s="54">
        <v>0</v>
      </c>
      <c r="P2755" s="25" t="s">
        <v>3587</v>
      </c>
      <c r="Q2755" s="25" t="s">
        <v>637</v>
      </c>
      <c r="R2755" s="25" t="s">
        <v>3644</v>
      </c>
      <c r="S2755" s="3">
        <v>-80</v>
      </c>
      <c r="T2755" s="55" t="s">
        <v>610</v>
      </c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57"/>
        <v/>
      </c>
      <c r="Z2755" s="25" t="str">
        <f t="shared" si="358"/>
        <v>Thursday</v>
      </c>
      <c r="AA2755" s="25" t="str">
        <f t="shared" si="359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hidden="1" x14ac:dyDescent="0.25">
      <c r="A2756" s="25">
        <f t="shared" si="343"/>
        <v>2755</v>
      </c>
      <c r="B2756" s="25">
        <v>44825</v>
      </c>
      <c r="C2756" s="45">
        <v>45911</v>
      </c>
      <c r="D2756" s="45">
        <v>45916</v>
      </c>
      <c r="E2756" s="8">
        <v>136.80000000000001</v>
      </c>
      <c r="F2756" s="8">
        <f t="shared" ref="F2756:F2758" si="362">IF(AB2756="DOLLAR",E2756*88,E2756)</f>
        <v>12038.400000000001</v>
      </c>
      <c r="G2756" s="54">
        <f t="shared" si="344"/>
        <v>48153.600000000006</v>
      </c>
      <c r="H2756" s="25" t="s">
        <v>565</v>
      </c>
      <c r="I2756" s="25"/>
      <c r="J2756" s="25">
        <v>4</v>
      </c>
      <c r="K2756" s="25">
        <v>4</v>
      </c>
      <c r="L2756" s="25">
        <f t="shared" si="345"/>
        <v>0</v>
      </c>
      <c r="M2756" s="25" t="s">
        <v>3634</v>
      </c>
      <c r="N2756" s="45">
        <v>45920</v>
      </c>
      <c r="O2756" s="54">
        <v>60000</v>
      </c>
      <c r="P2756" s="25" t="s">
        <v>946</v>
      </c>
      <c r="Q2756" s="25">
        <v>58155928950</v>
      </c>
      <c r="R2756" s="25" t="s">
        <v>41</v>
      </c>
      <c r="S2756" s="3">
        <v>-20</v>
      </c>
      <c r="T2756" s="55"/>
      <c r="U2756" s="25" t="s">
        <v>3367</v>
      </c>
      <c r="V2756" s="25" t="str">
        <f>VLOOKUP(P2756,'Customer List'!B:C,2,)</f>
        <v>Banglore</v>
      </c>
      <c r="W2756" s="56"/>
      <c r="X2756" s="45">
        <v>45922</v>
      </c>
      <c r="Y2756" s="25">
        <f t="shared" si="357"/>
        <v>2</v>
      </c>
      <c r="Z2756" s="25" t="str">
        <f t="shared" si="358"/>
        <v>Saturday</v>
      </c>
      <c r="AA2756" s="25" t="str">
        <f t="shared" si="359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hidden="1" x14ac:dyDescent="0.25">
      <c r="A2757" s="25">
        <f t="shared" ref="A2757:A2820" si="363">A2756+1</f>
        <v>2756</v>
      </c>
      <c r="B2757" s="25">
        <v>44825</v>
      </c>
      <c r="C2757" s="45">
        <v>45911</v>
      </c>
      <c r="D2757" s="45">
        <v>45916</v>
      </c>
      <c r="E2757" s="8">
        <v>160</v>
      </c>
      <c r="F2757" s="8">
        <f t="shared" si="362"/>
        <v>14080</v>
      </c>
      <c r="G2757" s="54">
        <f t="shared" ref="G2757:G2820" si="364">F2757*J2757</f>
        <v>56320</v>
      </c>
      <c r="H2757" s="25" t="s">
        <v>2798</v>
      </c>
      <c r="I2757" s="25"/>
      <c r="J2757" s="25">
        <v>4</v>
      </c>
      <c r="K2757" s="25">
        <v>4</v>
      </c>
      <c r="L2757" s="25">
        <f t="shared" si="345"/>
        <v>0</v>
      </c>
      <c r="M2757" s="25" t="s">
        <v>3636</v>
      </c>
      <c r="N2757" s="45">
        <v>45916</v>
      </c>
      <c r="O2757" s="54">
        <v>84000</v>
      </c>
      <c r="P2757" s="25" t="s">
        <v>17</v>
      </c>
      <c r="Q2757" s="25" t="s">
        <v>637</v>
      </c>
      <c r="R2757" s="25" t="s">
        <v>638</v>
      </c>
      <c r="S2757" s="3">
        <v>-20</v>
      </c>
      <c r="T2757" s="55"/>
      <c r="U2757" s="25" t="s">
        <v>3367</v>
      </c>
      <c r="V2757" s="25" t="str">
        <f>VLOOKUP(P2757,'Customer List'!B:C,2,)</f>
        <v>Delhi</v>
      </c>
      <c r="W2757" s="56"/>
      <c r="X2757" s="45"/>
      <c r="Y2757" s="25" t="str">
        <f t="shared" si="357"/>
        <v/>
      </c>
      <c r="Z2757" s="25" t="str">
        <f t="shared" si="358"/>
        <v>Tuesday</v>
      </c>
      <c r="AA2757" s="25" t="str">
        <f t="shared" si="359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hidden="1" x14ac:dyDescent="0.25">
      <c r="A2758" s="25">
        <f t="shared" si="363"/>
        <v>2757</v>
      </c>
      <c r="B2758" s="25">
        <v>44825</v>
      </c>
      <c r="C2758" s="45">
        <v>45911</v>
      </c>
      <c r="D2758" s="45">
        <v>45916</v>
      </c>
      <c r="E2758" s="8">
        <v>682.5</v>
      </c>
      <c r="F2758" s="8">
        <f t="shared" si="362"/>
        <v>60060</v>
      </c>
      <c r="G2758" s="54">
        <f t="shared" si="364"/>
        <v>60060</v>
      </c>
      <c r="H2758" s="25" t="s">
        <v>3591</v>
      </c>
      <c r="I2758" s="25"/>
      <c r="J2758" s="25">
        <v>1</v>
      </c>
      <c r="K2758" s="25"/>
      <c r="L2758" s="25">
        <f t="shared" si="345"/>
        <v>1</v>
      </c>
      <c r="M2758" s="25"/>
      <c r="N2758" s="45"/>
      <c r="O2758" s="54"/>
      <c r="P2758" s="25" t="s">
        <v>1148</v>
      </c>
      <c r="Q2758" s="25"/>
      <c r="R2758" s="25"/>
      <c r="S2758" s="3">
        <v>4</v>
      </c>
      <c r="T2758" s="55"/>
      <c r="U2758" s="25" t="s">
        <v>3367</v>
      </c>
      <c r="V2758" s="25" t="str">
        <f>VLOOKUP(P2758,'Customer List'!B:C,2,)</f>
        <v>DELHI</v>
      </c>
      <c r="W2758" s="56" t="s">
        <v>606</v>
      </c>
      <c r="X2758" s="45"/>
      <c r="Y2758" s="25" t="str">
        <f t="shared" si="357"/>
        <v/>
      </c>
      <c r="Z2758" s="25" t="str">
        <f t="shared" si="358"/>
        <v/>
      </c>
      <c r="AA2758" s="25" t="str">
        <f t="shared" si="359"/>
        <v/>
      </c>
      <c r="AB2758" s="25" t="str">
        <f>VLOOKUP(U2758,'Currency Sheet'!A:C,3,)</f>
        <v>DOLLAR</v>
      </c>
      <c r="AC2758" s="67" t="str">
        <f>VLOOKUP(P2758,'Customer List'!B:D,3,)</f>
        <v>Local</v>
      </c>
    </row>
    <row r="2759" spans="1:29" hidden="1" x14ac:dyDescent="0.25">
      <c r="A2759" s="25">
        <f t="shared" si="363"/>
        <v>2758</v>
      </c>
      <c r="B2759" s="25">
        <v>922048</v>
      </c>
      <c r="C2759" s="45">
        <v>45915</v>
      </c>
      <c r="D2759" s="45">
        <v>45918</v>
      </c>
      <c r="E2759" s="8">
        <v>548.25</v>
      </c>
      <c r="F2759" s="8">
        <f t="shared" ref="F2759" si="365">IF(AB2759="DOLLAR",E2759*88,E2759)</f>
        <v>48246</v>
      </c>
      <c r="G2759" s="54">
        <f t="shared" si="364"/>
        <v>48246</v>
      </c>
      <c r="H2759" s="25" t="s">
        <v>3612</v>
      </c>
      <c r="I2759" s="25"/>
      <c r="J2759" s="25">
        <v>1</v>
      </c>
      <c r="K2759" s="25">
        <v>1</v>
      </c>
      <c r="L2759" s="25">
        <f t="shared" si="345"/>
        <v>0</v>
      </c>
      <c r="M2759" s="25" t="s">
        <v>3678</v>
      </c>
      <c r="N2759" s="45">
        <v>45920</v>
      </c>
      <c r="O2759" s="54">
        <v>60952.5</v>
      </c>
      <c r="P2759" s="25" t="s">
        <v>621</v>
      </c>
      <c r="Q2759" s="25">
        <v>58155921924</v>
      </c>
      <c r="R2759" s="25" t="s">
        <v>41</v>
      </c>
      <c r="S2759" s="3">
        <v>4</v>
      </c>
      <c r="T2759" s="55"/>
      <c r="U2759" s="25" t="s">
        <v>3613</v>
      </c>
      <c r="V2759" s="25" t="str">
        <f>VLOOKUP(P2759,'Customer List'!B:C,2,)</f>
        <v>Mumbai</v>
      </c>
      <c r="W2759" s="56"/>
      <c r="X2759" s="45">
        <v>45922</v>
      </c>
      <c r="Y2759" s="25">
        <f t="shared" si="357"/>
        <v>2</v>
      </c>
      <c r="Z2759" s="25" t="str">
        <f t="shared" si="358"/>
        <v>Saturday</v>
      </c>
      <c r="AA2759" s="25" t="str">
        <f t="shared" si="359"/>
        <v>Monday</v>
      </c>
      <c r="AB2759" s="25" t="str">
        <f>VLOOKUP(U2759,'Currency Sheet'!A:C,3,)</f>
        <v>DOLLAR</v>
      </c>
      <c r="AC2759" s="67" t="str">
        <f>VLOOKUP(P2759,'Customer List'!B:D,3,)</f>
        <v>OutStation</v>
      </c>
    </row>
    <row r="2760" spans="1:29" hidden="1" x14ac:dyDescent="0.25">
      <c r="A2760" s="25">
        <f t="shared" si="363"/>
        <v>2759</v>
      </c>
      <c r="B2760" s="25" t="s">
        <v>3592</v>
      </c>
      <c r="C2760" s="45">
        <v>45913</v>
      </c>
      <c r="D2760" s="45">
        <v>45918</v>
      </c>
      <c r="E2760" s="8">
        <v>3348.95</v>
      </c>
      <c r="F2760" s="8">
        <f t="shared" ref="F2760:F2823" si="366">IF(AB2760="DOLLAR",E2760*88,E2760)</f>
        <v>294707.59999999998</v>
      </c>
      <c r="G2760" s="54">
        <f t="shared" si="364"/>
        <v>294707.59999999998</v>
      </c>
      <c r="H2760" s="25" t="s">
        <v>3595</v>
      </c>
      <c r="I2760" s="25"/>
      <c r="J2760" s="25">
        <v>1</v>
      </c>
      <c r="K2760" s="25">
        <v>1</v>
      </c>
      <c r="L2760" s="25">
        <f t="shared" si="345"/>
        <v>0</v>
      </c>
      <c r="M2760" s="25" t="s">
        <v>3632</v>
      </c>
      <c r="N2760" s="45">
        <v>45920</v>
      </c>
      <c r="O2760" s="54">
        <v>502342.05</v>
      </c>
      <c r="P2760" s="25" t="s">
        <v>371</v>
      </c>
      <c r="Q2760" s="25">
        <v>58155927841</v>
      </c>
      <c r="R2760" s="25" t="s">
        <v>41</v>
      </c>
      <c r="S2760" s="3">
        <v>-20</v>
      </c>
      <c r="T2760" s="55"/>
      <c r="U2760" s="25" t="s">
        <v>3604</v>
      </c>
      <c r="V2760" s="25" t="str">
        <f>VLOOKUP(P2760,'Customer List'!B:C,2,)</f>
        <v>Gujrat</v>
      </c>
      <c r="W2760" s="56"/>
      <c r="X2760" s="45">
        <v>45923</v>
      </c>
      <c r="Y2760" s="25">
        <f t="shared" ref="Y2760:Y2823" si="367">IF(X2760="", "", X2760-N2760)</f>
        <v>3</v>
      </c>
      <c r="Z2760" s="25" t="str">
        <f t="shared" ref="Z2760:Z2823" si="368">IF(N2760="", "", TEXT(N2760, "dddd"))</f>
        <v>Saturday</v>
      </c>
      <c r="AA2760" s="25" t="str">
        <f t="shared" ref="AA2760:AA2823" si="369">IF(X2760="", "", TEXT(X2760, "dddd"))</f>
        <v>Tuesday</v>
      </c>
      <c r="AB2760" s="25" t="str">
        <f>VLOOKUP(U2760,'Currency Sheet'!A:C,3,)</f>
        <v>DOLLAR</v>
      </c>
      <c r="AC2760" s="67" t="str">
        <f>VLOOKUP(P2760,'Customer List'!B:D,3,)</f>
        <v>OutStation</v>
      </c>
    </row>
    <row r="2761" spans="1:29" hidden="1" x14ac:dyDescent="0.25">
      <c r="A2761" s="25">
        <f t="shared" si="363"/>
        <v>2760</v>
      </c>
      <c r="B2761" s="25" t="s">
        <v>3592</v>
      </c>
      <c r="C2761" s="45">
        <v>45913</v>
      </c>
      <c r="D2761" s="45">
        <v>45918</v>
      </c>
      <c r="E2761" s="8">
        <v>1679</v>
      </c>
      <c r="F2761" s="8">
        <f t="shared" si="366"/>
        <v>147752</v>
      </c>
      <c r="G2761" s="54">
        <f t="shared" si="364"/>
        <v>147752</v>
      </c>
      <c r="H2761" s="25" t="s">
        <v>3596</v>
      </c>
      <c r="I2761" s="25"/>
      <c r="J2761" s="25">
        <v>1</v>
      </c>
      <c r="K2761" s="25">
        <v>1</v>
      </c>
      <c r="L2761" s="25">
        <f t="shared" si="345"/>
        <v>0</v>
      </c>
      <c r="M2761" s="25" t="s">
        <v>3645</v>
      </c>
      <c r="N2761" s="45">
        <v>45919</v>
      </c>
      <c r="O2761" s="54">
        <v>169150</v>
      </c>
      <c r="P2761" s="25" t="s">
        <v>255</v>
      </c>
      <c r="Q2761" s="25" t="s">
        <v>2078</v>
      </c>
      <c r="R2761" s="25" t="s">
        <v>849</v>
      </c>
      <c r="S2761" s="3">
        <v>-20</v>
      </c>
      <c r="T2761" s="55"/>
      <c r="U2761" s="25" t="s">
        <v>3604</v>
      </c>
      <c r="V2761" s="25" t="str">
        <f>VLOOKUP(P2761,'Customer List'!B:C,2,)</f>
        <v>Delhi</v>
      </c>
      <c r="W2761" s="56"/>
      <c r="X2761" s="45"/>
      <c r="Y2761" s="25" t="str">
        <f t="shared" si="367"/>
        <v/>
      </c>
      <c r="Z2761" s="25" t="str">
        <f t="shared" si="368"/>
        <v>Friday</v>
      </c>
      <c r="AA2761" s="25" t="str">
        <f t="shared" si="369"/>
        <v/>
      </c>
      <c r="AB2761" s="25" t="str">
        <f>VLOOKUP(U2761,'Currency Sheet'!A:C,3,)</f>
        <v>DOLLAR</v>
      </c>
      <c r="AC2761" s="67" t="str">
        <f>VLOOKUP(P2761,'Customer List'!B:D,3,)</f>
        <v>Local</v>
      </c>
    </row>
    <row r="2762" spans="1:29" hidden="1" x14ac:dyDescent="0.25">
      <c r="A2762" s="25">
        <f t="shared" si="363"/>
        <v>2761</v>
      </c>
      <c r="B2762" s="25" t="s">
        <v>3592</v>
      </c>
      <c r="C2762" s="45">
        <v>45913</v>
      </c>
      <c r="D2762" s="45">
        <v>45918</v>
      </c>
      <c r="E2762" s="8">
        <v>1144</v>
      </c>
      <c r="F2762" s="8">
        <f t="shared" si="366"/>
        <v>100672</v>
      </c>
      <c r="G2762" s="54">
        <f t="shared" si="364"/>
        <v>100672</v>
      </c>
      <c r="H2762" s="25" t="s">
        <v>3597</v>
      </c>
      <c r="I2762" s="25"/>
      <c r="J2762" s="25">
        <v>1</v>
      </c>
      <c r="K2762" s="25">
        <v>1</v>
      </c>
      <c r="L2762" s="25">
        <f t="shared" ref="L2762:L2825" si="370">J2762-K2762</f>
        <v>0</v>
      </c>
      <c r="M2762" s="25" t="s">
        <v>3680</v>
      </c>
      <c r="N2762" s="45">
        <v>45920</v>
      </c>
      <c r="O2762" s="54">
        <v>162800</v>
      </c>
      <c r="P2762" s="25" t="s">
        <v>841</v>
      </c>
      <c r="Q2762" s="25">
        <v>58155927664</v>
      </c>
      <c r="R2762" s="25" t="s">
        <v>41</v>
      </c>
      <c r="S2762" s="3">
        <v>-20</v>
      </c>
      <c r="T2762" s="55"/>
      <c r="U2762" s="25" t="s">
        <v>3604</v>
      </c>
      <c r="V2762" s="25" t="str">
        <f>VLOOKUP(P2762,'Customer List'!B:C,2,)</f>
        <v>Hyderabad</v>
      </c>
      <c r="W2762" s="56"/>
      <c r="X2762" s="45">
        <v>45922</v>
      </c>
      <c r="Y2762" s="25">
        <f t="shared" si="367"/>
        <v>2</v>
      </c>
      <c r="Z2762" s="25" t="str">
        <f t="shared" si="368"/>
        <v>Saturday</v>
      </c>
      <c r="AA2762" s="25" t="str">
        <f t="shared" si="369"/>
        <v>Monday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hidden="1" x14ac:dyDescent="0.25">
      <c r="A2763" s="25">
        <f t="shared" si="363"/>
        <v>2762</v>
      </c>
      <c r="B2763" s="25" t="s">
        <v>3592</v>
      </c>
      <c r="C2763" s="45">
        <v>45913</v>
      </c>
      <c r="D2763" s="45">
        <v>45918</v>
      </c>
      <c r="E2763" s="8">
        <v>1040</v>
      </c>
      <c r="F2763" s="8">
        <f t="shared" si="366"/>
        <v>91520</v>
      </c>
      <c r="G2763" s="54">
        <f t="shared" si="364"/>
        <v>91520</v>
      </c>
      <c r="H2763" s="25" t="s">
        <v>3598</v>
      </c>
      <c r="I2763" s="25"/>
      <c r="J2763" s="25">
        <v>1</v>
      </c>
      <c r="K2763" s="25">
        <v>1</v>
      </c>
      <c r="L2763" s="25">
        <f t="shared" si="370"/>
        <v>0</v>
      </c>
      <c r="M2763" s="25" t="s">
        <v>3681</v>
      </c>
      <c r="N2763" s="45">
        <v>45920</v>
      </c>
      <c r="O2763" s="54">
        <v>148000</v>
      </c>
      <c r="P2763" s="25" t="s">
        <v>841</v>
      </c>
      <c r="Q2763" s="25">
        <v>58155927664</v>
      </c>
      <c r="R2763" s="25" t="s">
        <v>41</v>
      </c>
      <c r="S2763" s="3">
        <v>-20</v>
      </c>
      <c r="T2763" s="55"/>
      <c r="U2763" s="25" t="s">
        <v>3604</v>
      </c>
      <c r="V2763" s="25" t="str">
        <f>VLOOKUP(P2763,'Customer List'!B:C,2,)</f>
        <v>Hyderabad</v>
      </c>
      <c r="W2763" s="56"/>
      <c r="X2763" s="45">
        <v>45922</v>
      </c>
      <c r="Y2763" s="25">
        <f t="shared" si="367"/>
        <v>2</v>
      </c>
      <c r="Z2763" s="25" t="str">
        <f t="shared" si="368"/>
        <v>Saturday</v>
      </c>
      <c r="AA2763" s="25" t="str">
        <f t="shared" si="369"/>
        <v>Monday</v>
      </c>
      <c r="AB2763" s="25" t="str">
        <f>VLOOKUP(U2763,'Currency Sheet'!A:C,3,)</f>
        <v>DOLLAR</v>
      </c>
      <c r="AC2763" s="67" t="str">
        <f>VLOOKUP(P2763,'Customer List'!B:D,3,)</f>
        <v>OutStation</v>
      </c>
    </row>
    <row r="2764" spans="1:29" hidden="1" x14ac:dyDescent="0.25">
      <c r="A2764" s="25">
        <f t="shared" si="363"/>
        <v>2763</v>
      </c>
      <c r="B2764" s="25" t="s">
        <v>3592</v>
      </c>
      <c r="C2764" s="45">
        <v>45913</v>
      </c>
      <c r="D2764" s="45">
        <v>45918</v>
      </c>
      <c r="E2764" s="8">
        <v>188</v>
      </c>
      <c r="F2764" s="8">
        <f t="shared" si="366"/>
        <v>16544</v>
      </c>
      <c r="G2764" s="54">
        <f t="shared" si="364"/>
        <v>33088</v>
      </c>
      <c r="H2764" s="25" t="s">
        <v>373</v>
      </c>
      <c r="I2764" s="25"/>
      <c r="J2764" s="25">
        <v>2</v>
      </c>
      <c r="K2764" s="25">
        <v>2</v>
      </c>
      <c r="L2764" s="25">
        <f t="shared" si="370"/>
        <v>0</v>
      </c>
      <c r="M2764" s="25" t="s">
        <v>3682</v>
      </c>
      <c r="N2764" s="45">
        <v>45920</v>
      </c>
      <c r="O2764" s="54">
        <v>53800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3604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67"/>
        <v>2</v>
      </c>
      <c r="Z2764" s="25" t="str">
        <f t="shared" si="368"/>
        <v>Saturday</v>
      </c>
      <c r="AA2764" s="25" t="str">
        <f t="shared" si="369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hidden="1" x14ac:dyDescent="0.25">
      <c r="A2765" s="25">
        <f t="shared" si="363"/>
        <v>2764</v>
      </c>
      <c r="B2765" s="25" t="s">
        <v>3592</v>
      </c>
      <c r="C2765" s="45">
        <v>45913</v>
      </c>
      <c r="D2765" s="45">
        <v>45918</v>
      </c>
      <c r="E2765" s="8">
        <v>132</v>
      </c>
      <c r="F2765" s="8">
        <f t="shared" si="366"/>
        <v>11616</v>
      </c>
      <c r="G2765" s="54">
        <f t="shared" si="364"/>
        <v>11616</v>
      </c>
      <c r="H2765" s="25" t="s">
        <v>3599</v>
      </c>
      <c r="I2765" s="25"/>
      <c r="J2765" s="25">
        <v>1</v>
      </c>
      <c r="K2765" s="25">
        <v>1</v>
      </c>
      <c r="L2765" s="25">
        <f t="shared" si="370"/>
        <v>0</v>
      </c>
      <c r="M2765" s="25" t="s">
        <v>3673</v>
      </c>
      <c r="N2765" s="45">
        <v>45920</v>
      </c>
      <c r="O2765" s="54">
        <v>19740</v>
      </c>
      <c r="P2765" s="25" t="s">
        <v>166</v>
      </c>
      <c r="Q2765" s="25">
        <v>58155920130</v>
      </c>
      <c r="R2765" s="25" t="s">
        <v>41</v>
      </c>
      <c r="S2765" s="3">
        <v>-20</v>
      </c>
      <c r="T2765" s="55"/>
      <c r="U2765" s="25" t="s">
        <v>3604</v>
      </c>
      <c r="V2765" s="25" t="str">
        <f>VLOOKUP(P2765,'Customer List'!B:C,2,)</f>
        <v>Lucknow</v>
      </c>
      <c r="W2765" s="56"/>
      <c r="X2765" s="45">
        <v>45922</v>
      </c>
      <c r="Y2765" s="25">
        <f t="shared" si="367"/>
        <v>2</v>
      </c>
      <c r="Z2765" s="25" t="str">
        <f t="shared" si="368"/>
        <v>Saturday</v>
      </c>
      <c r="AA2765" s="25" t="str">
        <f t="shared" si="369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hidden="1" x14ac:dyDescent="0.25">
      <c r="A2766" s="25">
        <f t="shared" si="363"/>
        <v>2765</v>
      </c>
      <c r="B2766" s="25" t="s">
        <v>3592</v>
      </c>
      <c r="C2766" s="45">
        <v>45913</v>
      </c>
      <c r="D2766" s="45">
        <v>45918</v>
      </c>
      <c r="E2766" s="8">
        <v>603</v>
      </c>
      <c r="F2766" s="8">
        <f t="shared" si="366"/>
        <v>53064</v>
      </c>
      <c r="G2766" s="54">
        <f t="shared" si="364"/>
        <v>53064</v>
      </c>
      <c r="H2766" s="25" t="s">
        <v>3600</v>
      </c>
      <c r="I2766" s="25"/>
      <c r="J2766" s="25">
        <v>1</v>
      </c>
      <c r="K2766" s="25">
        <v>1</v>
      </c>
      <c r="L2766" s="25">
        <f t="shared" si="370"/>
        <v>0</v>
      </c>
      <c r="M2766" s="25" t="s">
        <v>3635</v>
      </c>
      <c r="N2766" s="45">
        <v>45920</v>
      </c>
      <c r="O2766" s="54">
        <v>90510</v>
      </c>
      <c r="P2766" s="25" t="s">
        <v>303</v>
      </c>
      <c r="Q2766" s="25">
        <v>58155928736</v>
      </c>
      <c r="R2766" s="25" t="s">
        <v>41</v>
      </c>
      <c r="S2766" s="3">
        <v>-80</v>
      </c>
      <c r="T2766" s="55"/>
      <c r="U2766" s="25" t="s">
        <v>3604</v>
      </c>
      <c r="V2766" s="25" t="str">
        <f>VLOOKUP(P2766,'Customer List'!B:C,2,)</f>
        <v>Banglore</v>
      </c>
      <c r="W2766" s="56"/>
      <c r="X2766" s="45">
        <v>45922</v>
      </c>
      <c r="Y2766" s="25">
        <f t="shared" si="367"/>
        <v>2</v>
      </c>
      <c r="Z2766" s="25" t="str">
        <f t="shared" si="368"/>
        <v>Saturday</v>
      </c>
      <c r="AA2766" s="25" t="str">
        <f t="shared" si="369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hidden="1" x14ac:dyDescent="0.25">
      <c r="A2767" s="25">
        <f t="shared" si="363"/>
        <v>2766</v>
      </c>
      <c r="B2767" s="25" t="s">
        <v>3592</v>
      </c>
      <c r="C2767" s="45">
        <v>45913</v>
      </c>
      <c r="D2767" s="45">
        <v>45918</v>
      </c>
      <c r="E2767" s="8">
        <v>909</v>
      </c>
      <c r="F2767" s="8">
        <f t="shared" si="366"/>
        <v>79992</v>
      </c>
      <c r="G2767" s="54">
        <f t="shared" si="364"/>
        <v>79992</v>
      </c>
      <c r="H2767" s="25" t="s">
        <v>3601</v>
      </c>
      <c r="I2767" s="25"/>
      <c r="J2767" s="25">
        <v>1</v>
      </c>
      <c r="K2767" s="25">
        <v>1</v>
      </c>
      <c r="L2767" s="25">
        <f t="shared" si="370"/>
        <v>0</v>
      </c>
      <c r="M2767" s="25" t="s">
        <v>3629</v>
      </c>
      <c r="N2767" s="45">
        <v>45920</v>
      </c>
      <c r="O2767" s="54">
        <v>146137.5</v>
      </c>
      <c r="P2767" s="25" t="s">
        <v>371</v>
      </c>
      <c r="Q2767" s="25">
        <v>58155927432</v>
      </c>
      <c r="R2767" s="25" t="s">
        <v>41</v>
      </c>
      <c r="S2767" s="3">
        <v>-80</v>
      </c>
      <c r="T2767" s="55"/>
      <c r="U2767" s="25" t="s">
        <v>3604</v>
      </c>
      <c r="V2767" s="25" t="str">
        <f>VLOOKUP(P2767,'Customer List'!B:C,2,)</f>
        <v>Gujrat</v>
      </c>
      <c r="W2767" s="56"/>
      <c r="X2767" s="45">
        <v>45922</v>
      </c>
      <c r="Y2767" s="25">
        <f t="shared" si="367"/>
        <v>2</v>
      </c>
      <c r="Z2767" s="25" t="str">
        <f t="shared" si="368"/>
        <v>Saturday</v>
      </c>
      <c r="AA2767" s="25" t="str">
        <f t="shared" si="369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hidden="1" x14ac:dyDescent="0.25">
      <c r="A2768" s="25">
        <f t="shared" si="363"/>
        <v>2767</v>
      </c>
      <c r="B2768" s="25" t="s">
        <v>3592</v>
      </c>
      <c r="C2768" s="45">
        <v>45913</v>
      </c>
      <c r="D2768" s="45">
        <v>45918</v>
      </c>
      <c r="E2768" s="8">
        <v>69</v>
      </c>
      <c r="F2768" s="8">
        <f t="shared" si="366"/>
        <v>6072</v>
      </c>
      <c r="G2768" s="54">
        <f t="shared" si="364"/>
        <v>6072</v>
      </c>
      <c r="H2768" s="25" t="s">
        <v>356</v>
      </c>
      <c r="I2768" s="25"/>
      <c r="J2768" s="25">
        <v>1</v>
      </c>
      <c r="K2768" s="25">
        <v>1</v>
      </c>
      <c r="L2768" s="25">
        <f t="shared" si="370"/>
        <v>0</v>
      </c>
      <c r="M2768" s="25" t="s">
        <v>3681</v>
      </c>
      <c r="N2768" s="45">
        <v>45920</v>
      </c>
      <c r="O2768" s="54">
        <v>9900</v>
      </c>
      <c r="P2768" s="25" t="s">
        <v>841</v>
      </c>
      <c r="Q2768" s="25">
        <v>58155927664</v>
      </c>
      <c r="R2768" s="25" t="s">
        <v>41</v>
      </c>
      <c r="S2768" s="3">
        <v>4</v>
      </c>
      <c r="T2768" s="55"/>
      <c r="U2768" s="25" t="s">
        <v>3604</v>
      </c>
      <c r="V2768" s="25" t="str">
        <f>VLOOKUP(P2768,'Customer List'!B:C,2,)</f>
        <v>Hyderabad</v>
      </c>
      <c r="W2768" s="56"/>
      <c r="X2768" s="45">
        <v>45922</v>
      </c>
      <c r="Y2768" s="25">
        <f t="shared" si="367"/>
        <v>2</v>
      </c>
      <c r="Z2768" s="25" t="str">
        <f t="shared" si="368"/>
        <v>Saturday</v>
      </c>
      <c r="AA2768" s="25" t="str">
        <f t="shared" si="369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hidden="1" x14ac:dyDescent="0.25">
      <c r="A2769" s="25">
        <f t="shared" si="363"/>
        <v>2768</v>
      </c>
      <c r="B2769" s="25" t="s">
        <v>3592</v>
      </c>
      <c r="C2769" s="45">
        <v>45913</v>
      </c>
      <c r="D2769" s="45">
        <v>45918</v>
      </c>
      <c r="E2769" s="8">
        <v>237</v>
      </c>
      <c r="F2769" s="8">
        <f t="shared" si="366"/>
        <v>20856</v>
      </c>
      <c r="G2769" s="54">
        <f t="shared" si="364"/>
        <v>62568</v>
      </c>
      <c r="H2769" s="25" t="s">
        <v>3602</v>
      </c>
      <c r="I2769" s="25"/>
      <c r="J2769" s="25">
        <v>3</v>
      </c>
      <c r="K2769" s="25">
        <v>3</v>
      </c>
      <c r="L2769" s="25">
        <f t="shared" si="370"/>
        <v>0</v>
      </c>
      <c r="M2769" s="25" t="s">
        <v>3683</v>
      </c>
      <c r="N2769" s="45">
        <v>45920</v>
      </c>
      <c r="O2769" s="54">
        <v>101400</v>
      </c>
      <c r="P2769" s="25" t="s">
        <v>841</v>
      </c>
      <c r="Q2769" s="25">
        <v>58155927664</v>
      </c>
      <c r="R2769" s="25" t="s">
        <v>41</v>
      </c>
      <c r="S2769" s="3">
        <v>4</v>
      </c>
      <c r="T2769" s="55"/>
      <c r="U2769" s="25" t="s">
        <v>3604</v>
      </c>
      <c r="V2769" s="25" t="str">
        <f>VLOOKUP(P2769,'Customer List'!B:C,2,)</f>
        <v>Hyderabad</v>
      </c>
      <c r="W2769" s="56"/>
      <c r="X2769" s="45">
        <v>45922</v>
      </c>
      <c r="Y2769" s="25">
        <f t="shared" si="367"/>
        <v>2</v>
      </c>
      <c r="Z2769" s="25" t="str">
        <f t="shared" si="368"/>
        <v>Saturday</v>
      </c>
      <c r="AA2769" s="25" t="str">
        <f t="shared" si="369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hidden="1" x14ac:dyDescent="0.25">
      <c r="A2770" s="25">
        <f t="shared" si="363"/>
        <v>2769</v>
      </c>
      <c r="B2770" s="25" t="s">
        <v>3592</v>
      </c>
      <c r="C2770" s="45">
        <v>45913</v>
      </c>
      <c r="D2770" s="45">
        <v>45918</v>
      </c>
      <c r="E2770" s="8">
        <v>393</v>
      </c>
      <c r="F2770" s="8">
        <f t="shared" si="366"/>
        <v>34584</v>
      </c>
      <c r="G2770" s="54">
        <f t="shared" si="364"/>
        <v>34584</v>
      </c>
      <c r="H2770" s="25" t="s">
        <v>365</v>
      </c>
      <c r="I2770" s="25"/>
      <c r="J2770" s="25">
        <v>1</v>
      </c>
      <c r="K2770" s="25">
        <v>1</v>
      </c>
      <c r="L2770" s="25">
        <f t="shared" si="370"/>
        <v>0</v>
      </c>
      <c r="M2770" s="25" t="s">
        <v>3646</v>
      </c>
      <c r="N2770" s="45">
        <v>45919</v>
      </c>
      <c r="O2770" s="54">
        <v>50580</v>
      </c>
      <c r="P2770" s="25" t="s">
        <v>255</v>
      </c>
      <c r="Q2770" s="25" t="s">
        <v>2078</v>
      </c>
      <c r="R2770" s="25" t="s">
        <v>849</v>
      </c>
      <c r="S2770" s="3">
        <v>4</v>
      </c>
      <c r="T2770" s="55"/>
      <c r="U2770" s="25" t="s">
        <v>3604</v>
      </c>
      <c r="V2770" s="25" t="str">
        <f>VLOOKUP(P2770,'Customer List'!B:C,2,)</f>
        <v>Delhi</v>
      </c>
      <c r="W2770" s="56"/>
      <c r="X2770" s="45"/>
      <c r="Y2770" s="25" t="str">
        <f t="shared" si="367"/>
        <v/>
      </c>
      <c r="Z2770" s="25" t="str">
        <f t="shared" si="368"/>
        <v>Friday</v>
      </c>
      <c r="AA2770" s="25" t="str">
        <f t="shared" si="369"/>
        <v/>
      </c>
      <c r="AB2770" s="25" t="str">
        <f>VLOOKUP(U2770,'Currency Sheet'!A:C,3,)</f>
        <v>DOLLAR</v>
      </c>
      <c r="AC2770" s="67" t="str">
        <f>VLOOKUP(P2770,'Customer List'!B:D,3,)</f>
        <v>Local</v>
      </c>
    </row>
    <row r="2771" spans="1:29" hidden="1" x14ac:dyDescent="0.25">
      <c r="A2771" s="25">
        <f t="shared" si="363"/>
        <v>2770</v>
      </c>
      <c r="B2771" s="25" t="s">
        <v>3593</v>
      </c>
      <c r="C2771" s="45">
        <v>45912</v>
      </c>
      <c r="D2771" s="45">
        <v>45918</v>
      </c>
      <c r="E2771" s="8">
        <v>169.4</v>
      </c>
      <c r="F2771" s="8">
        <f t="shared" si="366"/>
        <v>14907.2</v>
      </c>
      <c r="G2771" s="54">
        <f t="shared" si="364"/>
        <v>14907.2</v>
      </c>
      <c r="H2771" s="25">
        <v>100222</v>
      </c>
      <c r="I2771" s="25"/>
      <c r="J2771" s="25">
        <v>1</v>
      </c>
      <c r="K2771" s="25">
        <v>1</v>
      </c>
      <c r="L2771" s="25">
        <f t="shared" si="370"/>
        <v>0</v>
      </c>
      <c r="M2771" s="25" t="s">
        <v>3650</v>
      </c>
      <c r="N2771" s="45">
        <v>45919</v>
      </c>
      <c r="O2771" s="54">
        <v>18190.84</v>
      </c>
      <c r="P2771" s="25" t="s">
        <v>50</v>
      </c>
      <c r="Q2771" s="25" t="s">
        <v>2078</v>
      </c>
      <c r="R2771" s="25" t="s">
        <v>638</v>
      </c>
      <c r="S2771" s="3">
        <v>4</v>
      </c>
      <c r="T2771" s="55"/>
      <c r="U2771" s="25" t="s">
        <v>19</v>
      </c>
      <c r="V2771" s="25" t="str">
        <f>VLOOKUP(P2771,'Customer List'!B:C,2,)</f>
        <v>Delhi</v>
      </c>
      <c r="W2771" s="56"/>
      <c r="X2771" s="45"/>
      <c r="Y2771" s="25" t="str">
        <f t="shared" si="367"/>
        <v/>
      </c>
      <c r="Z2771" s="25" t="str">
        <f t="shared" si="368"/>
        <v>Friday</v>
      </c>
      <c r="AA2771" s="25" t="str">
        <f t="shared" si="369"/>
        <v/>
      </c>
      <c r="AB2771" s="25" t="str">
        <f>VLOOKUP(U2771,'Currency Sheet'!A:C,3,)</f>
        <v>DOLLAR</v>
      </c>
      <c r="AC2771" s="67" t="str">
        <f>VLOOKUP(P2771,'Customer List'!B:D,3,)</f>
        <v>Local</v>
      </c>
    </row>
    <row r="2772" spans="1:29" hidden="1" x14ac:dyDescent="0.25">
      <c r="A2772" s="25">
        <f t="shared" si="363"/>
        <v>2771</v>
      </c>
      <c r="B2772" s="25" t="s">
        <v>3593</v>
      </c>
      <c r="C2772" s="45">
        <v>45912</v>
      </c>
      <c r="D2772" s="45">
        <v>45918</v>
      </c>
      <c r="E2772" s="8">
        <v>231.75</v>
      </c>
      <c r="F2772" s="8">
        <f t="shared" si="366"/>
        <v>20394</v>
      </c>
      <c r="G2772" s="54">
        <f t="shared" si="364"/>
        <v>20394</v>
      </c>
      <c r="H2772" s="25">
        <v>101243</v>
      </c>
      <c r="I2772" s="25"/>
      <c r="J2772" s="25">
        <v>1</v>
      </c>
      <c r="K2772" s="25">
        <v>1</v>
      </c>
      <c r="L2772" s="25">
        <f t="shared" si="370"/>
        <v>0</v>
      </c>
      <c r="M2772" s="25" t="s">
        <v>3650</v>
      </c>
      <c r="N2772" s="45">
        <v>45919</v>
      </c>
      <c r="O2772" s="54">
        <v>23227.14</v>
      </c>
      <c r="P2772" s="25" t="s">
        <v>50</v>
      </c>
      <c r="Q2772" s="25" t="s">
        <v>2078</v>
      </c>
      <c r="R2772" s="25" t="s">
        <v>638</v>
      </c>
      <c r="S2772" s="3">
        <v>4</v>
      </c>
      <c r="T2772" s="55"/>
      <c r="U2772" s="25" t="s">
        <v>19</v>
      </c>
      <c r="V2772" s="25" t="str">
        <f>VLOOKUP(P2772,'Customer List'!B:C,2,)</f>
        <v>Delhi</v>
      </c>
      <c r="W2772" s="56"/>
      <c r="X2772" s="45"/>
      <c r="Y2772" s="25" t="str">
        <f t="shared" si="367"/>
        <v/>
      </c>
      <c r="Z2772" s="25" t="str">
        <f t="shared" si="368"/>
        <v>Friday</v>
      </c>
      <c r="AA2772" s="25" t="str">
        <f t="shared" si="369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hidden="1" x14ac:dyDescent="0.25">
      <c r="A2773" s="25">
        <f t="shared" si="363"/>
        <v>2772</v>
      </c>
      <c r="B2773" s="25" t="s">
        <v>3593</v>
      </c>
      <c r="C2773" s="45">
        <v>45912</v>
      </c>
      <c r="D2773" s="45">
        <v>45918</v>
      </c>
      <c r="E2773" s="8">
        <v>226.8</v>
      </c>
      <c r="F2773" s="8">
        <f t="shared" si="366"/>
        <v>19958.400000000001</v>
      </c>
      <c r="G2773" s="54">
        <f t="shared" si="364"/>
        <v>19958.400000000001</v>
      </c>
      <c r="H2773" s="25">
        <v>103056</v>
      </c>
      <c r="I2773" s="25"/>
      <c r="J2773" s="25">
        <v>1</v>
      </c>
      <c r="K2773" s="25">
        <v>1</v>
      </c>
      <c r="L2773" s="25">
        <f t="shared" si="370"/>
        <v>0</v>
      </c>
      <c r="M2773" s="25" t="s">
        <v>3650</v>
      </c>
      <c r="N2773" s="45">
        <v>45919</v>
      </c>
      <c r="O2773" s="54">
        <v>24354.68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67"/>
        <v/>
      </c>
      <c r="Z2773" s="25" t="str">
        <f t="shared" si="368"/>
        <v>Friday</v>
      </c>
      <c r="AA2773" s="25" t="str">
        <f t="shared" si="369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hidden="1" x14ac:dyDescent="0.25">
      <c r="A2774" s="25">
        <f t="shared" si="363"/>
        <v>2773</v>
      </c>
      <c r="B2774" s="25" t="s">
        <v>3593</v>
      </c>
      <c r="C2774" s="45">
        <v>45912</v>
      </c>
      <c r="D2774" s="45">
        <v>45918</v>
      </c>
      <c r="E2774" s="8">
        <v>215.6</v>
      </c>
      <c r="F2774" s="8">
        <f t="shared" si="366"/>
        <v>18972.8</v>
      </c>
      <c r="G2774" s="54">
        <f t="shared" si="364"/>
        <v>18972.8</v>
      </c>
      <c r="H2774" s="25">
        <v>106310</v>
      </c>
      <c r="I2774" s="25"/>
      <c r="J2774" s="25">
        <v>1</v>
      </c>
      <c r="K2774" s="25">
        <v>1</v>
      </c>
      <c r="L2774" s="25">
        <f t="shared" si="370"/>
        <v>0</v>
      </c>
      <c r="M2774" s="25" t="s">
        <v>3650</v>
      </c>
      <c r="N2774" s="45">
        <v>45919</v>
      </c>
      <c r="O2774" s="54">
        <v>23151.98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67"/>
        <v/>
      </c>
      <c r="Z2774" s="25" t="str">
        <f t="shared" si="368"/>
        <v>Friday</v>
      </c>
      <c r="AA2774" s="25" t="str">
        <f t="shared" si="369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hidden="1" x14ac:dyDescent="0.25">
      <c r="A2775" s="25">
        <f t="shared" si="363"/>
        <v>2774</v>
      </c>
      <c r="B2775" s="25" t="s">
        <v>3593</v>
      </c>
      <c r="C2775" s="45">
        <v>45912</v>
      </c>
      <c r="D2775" s="45">
        <v>45918</v>
      </c>
      <c r="E2775" s="8">
        <v>177.75</v>
      </c>
      <c r="F2775" s="8">
        <f t="shared" si="366"/>
        <v>15642</v>
      </c>
      <c r="G2775" s="54">
        <f t="shared" si="364"/>
        <v>15642</v>
      </c>
      <c r="H2775" s="25">
        <v>107632</v>
      </c>
      <c r="I2775" s="25"/>
      <c r="J2775" s="25">
        <v>1</v>
      </c>
      <c r="K2775" s="25">
        <v>1</v>
      </c>
      <c r="L2775" s="25">
        <f t="shared" si="370"/>
        <v>0</v>
      </c>
      <c r="M2775" s="25" t="s">
        <v>3650</v>
      </c>
      <c r="N2775" s="45">
        <v>45919</v>
      </c>
      <c r="O2775" s="54">
        <v>17814.990000000002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67"/>
        <v/>
      </c>
      <c r="Z2775" s="25" t="str">
        <f t="shared" si="368"/>
        <v>Friday</v>
      </c>
      <c r="AA2775" s="25" t="str">
        <f t="shared" si="369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hidden="1" x14ac:dyDescent="0.25">
      <c r="A2776" s="25">
        <f t="shared" si="363"/>
        <v>2775</v>
      </c>
      <c r="B2776" s="25" t="s">
        <v>3593</v>
      </c>
      <c r="C2776" s="45">
        <v>45912</v>
      </c>
      <c r="D2776" s="45">
        <v>45918</v>
      </c>
      <c r="E2776" s="8">
        <v>37.799999999999997</v>
      </c>
      <c r="F2776" s="8">
        <f t="shared" si="366"/>
        <v>3326.3999999999996</v>
      </c>
      <c r="G2776" s="54">
        <f t="shared" si="364"/>
        <v>3326.3999999999996</v>
      </c>
      <c r="H2776" s="25">
        <v>115505</v>
      </c>
      <c r="I2776" s="25"/>
      <c r="J2776" s="25">
        <v>1</v>
      </c>
      <c r="K2776" s="25">
        <v>1</v>
      </c>
      <c r="L2776" s="25">
        <f t="shared" si="370"/>
        <v>0</v>
      </c>
      <c r="M2776" s="25" t="s">
        <v>3650</v>
      </c>
      <c r="N2776" s="45">
        <v>45919</v>
      </c>
      <c r="O2776" s="54">
        <v>4059.11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67"/>
        <v/>
      </c>
      <c r="Z2776" s="25" t="str">
        <f t="shared" si="368"/>
        <v>Friday</v>
      </c>
      <c r="AA2776" s="25" t="str">
        <f t="shared" si="369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hidden="1" x14ac:dyDescent="0.25">
      <c r="A2777" s="25">
        <f t="shared" si="363"/>
        <v>2776</v>
      </c>
      <c r="B2777" s="25" t="s">
        <v>3593</v>
      </c>
      <c r="C2777" s="45">
        <v>45912</v>
      </c>
      <c r="D2777" s="45">
        <v>45918</v>
      </c>
      <c r="E2777" s="8">
        <v>161.69999999999999</v>
      </c>
      <c r="F2777" s="8">
        <f t="shared" si="366"/>
        <v>14229.599999999999</v>
      </c>
      <c r="G2777" s="54">
        <f t="shared" si="364"/>
        <v>14229.599999999999</v>
      </c>
      <c r="H2777" s="25">
        <v>117318</v>
      </c>
      <c r="I2777" s="25"/>
      <c r="J2777" s="25">
        <v>1</v>
      </c>
      <c r="K2777" s="25">
        <v>1</v>
      </c>
      <c r="L2777" s="25">
        <f t="shared" si="370"/>
        <v>0</v>
      </c>
      <c r="M2777" s="25" t="s">
        <v>3650</v>
      </c>
      <c r="N2777" s="45">
        <v>45919</v>
      </c>
      <c r="O2777" s="54">
        <v>17363.98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67"/>
        <v/>
      </c>
      <c r="Z2777" s="25" t="str">
        <f t="shared" si="368"/>
        <v>Friday</v>
      </c>
      <c r="AA2777" s="25" t="str">
        <f t="shared" si="369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hidden="1" x14ac:dyDescent="0.25">
      <c r="A2778" s="25">
        <f t="shared" si="363"/>
        <v>2777</v>
      </c>
      <c r="B2778" s="25" t="s">
        <v>3593</v>
      </c>
      <c r="C2778" s="45">
        <v>45912</v>
      </c>
      <c r="D2778" s="45">
        <v>45918</v>
      </c>
      <c r="E2778" s="8">
        <v>227.25</v>
      </c>
      <c r="F2778" s="8">
        <f t="shared" si="366"/>
        <v>19998</v>
      </c>
      <c r="G2778" s="54">
        <f t="shared" si="364"/>
        <v>19998</v>
      </c>
      <c r="H2778" s="25">
        <v>119721</v>
      </c>
      <c r="I2778" s="25"/>
      <c r="J2778" s="25">
        <v>1</v>
      </c>
      <c r="K2778" s="25">
        <v>1</v>
      </c>
      <c r="L2778" s="25">
        <f t="shared" si="370"/>
        <v>0</v>
      </c>
      <c r="M2778" s="25" t="s">
        <v>3650</v>
      </c>
      <c r="N2778" s="45">
        <v>45919</v>
      </c>
      <c r="O2778" s="54">
        <v>22776.13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67"/>
        <v/>
      </c>
      <c r="Z2778" s="25" t="str">
        <f t="shared" si="368"/>
        <v>Friday</v>
      </c>
      <c r="AA2778" s="25" t="str">
        <f t="shared" si="369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hidden="1" x14ac:dyDescent="0.25">
      <c r="A2779" s="25">
        <f t="shared" si="363"/>
        <v>2778</v>
      </c>
      <c r="B2779" s="25" t="s">
        <v>3593</v>
      </c>
      <c r="C2779" s="45">
        <v>45912</v>
      </c>
      <c r="D2779" s="45">
        <v>45918</v>
      </c>
      <c r="E2779" s="8">
        <v>160.30000000000001</v>
      </c>
      <c r="F2779" s="8">
        <f t="shared" si="366"/>
        <v>14106.400000000001</v>
      </c>
      <c r="G2779" s="54">
        <f t="shared" si="364"/>
        <v>14106.400000000001</v>
      </c>
      <c r="H2779" s="25">
        <v>121610</v>
      </c>
      <c r="I2779" s="25"/>
      <c r="J2779" s="25">
        <v>1</v>
      </c>
      <c r="K2779" s="25">
        <v>1</v>
      </c>
      <c r="L2779" s="25">
        <f t="shared" si="370"/>
        <v>0</v>
      </c>
      <c r="M2779" s="25" t="s">
        <v>3650</v>
      </c>
      <c r="N2779" s="45">
        <v>45919</v>
      </c>
      <c r="O2779" s="54">
        <v>17213.64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67"/>
        <v/>
      </c>
      <c r="Z2779" s="25" t="str">
        <f t="shared" si="368"/>
        <v>Friday</v>
      </c>
      <c r="AA2779" s="25" t="str">
        <f t="shared" si="369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hidden="1" x14ac:dyDescent="0.25">
      <c r="A2780" s="25">
        <f t="shared" si="363"/>
        <v>2779</v>
      </c>
      <c r="B2780" s="25" t="s">
        <v>3593</v>
      </c>
      <c r="C2780" s="45">
        <v>45912</v>
      </c>
      <c r="D2780" s="45">
        <v>45918</v>
      </c>
      <c r="E2780" s="8">
        <v>30.1</v>
      </c>
      <c r="F2780" s="8">
        <f t="shared" si="366"/>
        <v>2648.8</v>
      </c>
      <c r="G2780" s="54">
        <f t="shared" si="364"/>
        <v>2648.8</v>
      </c>
      <c r="H2780" s="25">
        <v>123109</v>
      </c>
      <c r="I2780" s="25"/>
      <c r="J2780" s="25">
        <v>1</v>
      </c>
      <c r="K2780" s="25">
        <v>1</v>
      </c>
      <c r="L2780" s="25">
        <f t="shared" si="370"/>
        <v>0</v>
      </c>
      <c r="M2780" s="25" t="s">
        <v>3650</v>
      </c>
      <c r="N2780" s="45">
        <v>45919</v>
      </c>
      <c r="O2780" s="54">
        <v>3232.36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67"/>
        <v/>
      </c>
      <c r="Z2780" s="25" t="str">
        <f t="shared" si="368"/>
        <v>Friday</v>
      </c>
      <c r="AA2780" s="25" t="str">
        <f t="shared" si="369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hidden="1" x14ac:dyDescent="0.25">
      <c r="A2781" s="25">
        <f t="shared" si="363"/>
        <v>2780</v>
      </c>
      <c r="B2781" s="25" t="s">
        <v>3593</v>
      </c>
      <c r="C2781" s="45">
        <v>45912</v>
      </c>
      <c r="D2781" s="45">
        <v>45918</v>
      </c>
      <c r="E2781" s="8">
        <v>222.75</v>
      </c>
      <c r="F2781" s="8">
        <f t="shared" si="366"/>
        <v>19602</v>
      </c>
      <c r="G2781" s="54">
        <f t="shared" si="364"/>
        <v>39204</v>
      </c>
      <c r="H2781" s="25">
        <v>125219</v>
      </c>
      <c r="I2781" s="25"/>
      <c r="J2781" s="25">
        <v>2</v>
      </c>
      <c r="K2781" s="25">
        <v>2</v>
      </c>
      <c r="L2781" s="25">
        <f t="shared" si="370"/>
        <v>0</v>
      </c>
      <c r="M2781" s="25" t="s">
        <v>3650</v>
      </c>
      <c r="N2781" s="45">
        <v>45919</v>
      </c>
      <c r="O2781" s="54">
        <f>22325.12*2</f>
        <v>44650.239999999998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67"/>
        <v/>
      </c>
      <c r="Z2781" s="25" t="str">
        <f t="shared" si="368"/>
        <v>Friday</v>
      </c>
      <c r="AA2781" s="25" t="str">
        <f t="shared" si="369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hidden="1" x14ac:dyDescent="0.25">
      <c r="A2782" s="25">
        <f t="shared" si="363"/>
        <v>2781</v>
      </c>
      <c r="B2782" s="25" t="s">
        <v>3593</v>
      </c>
      <c r="C2782" s="45">
        <v>45912</v>
      </c>
      <c r="D2782" s="45">
        <v>45918</v>
      </c>
      <c r="E2782" s="8">
        <v>95.2</v>
      </c>
      <c r="F2782" s="8">
        <f t="shared" si="366"/>
        <v>8377.6</v>
      </c>
      <c r="G2782" s="54">
        <f t="shared" si="364"/>
        <v>8377.6</v>
      </c>
      <c r="H2782" s="25">
        <v>127647</v>
      </c>
      <c r="I2782" s="25"/>
      <c r="J2782" s="25">
        <v>1</v>
      </c>
      <c r="K2782" s="25">
        <v>1</v>
      </c>
      <c r="L2782" s="25">
        <f t="shared" si="370"/>
        <v>0</v>
      </c>
      <c r="M2782" s="25" t="s">
        <v>3650</v>
      </c>
      <c r="N2782" s="45">
        <v>45919</v>
      </c>
      <c r="O2782" s="54">
        <v>10222.950000000001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67"/>
        <v/>
      </c>
      <c r="Z2782" s="25" t="str">
        <f t="shared" si="368"/>
        <v>Friday</v>
      </c>
      <c r="AA2782" s="25" t="str">
        <f t="shared" si="369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hidden="1" x14ac:dyDescent="0.25">
      <c r="A2783" s="25">
        <f t="shared" si="363"/>
        <v>2782</v>
      </c>
      <c r="B2783" s="25" t="s">
        <v>3593</v>
      </c>
      <c r="C2783" s="45">
        <v>45912</v>
      </c>
      <c r="D2783" s="45">
        <v>45918</v>
      </c>
      <c r="E2783" s="8">
        <v>200.2</v>
      </c>
      <c r="F2783" s="8">
        <f t="shared" si="366"/>
        <v>17617.599999999999</v>
      </c>
      <c r="G2783" s="54">
        <f t="shared" si="364"/>
        <v>17617.599999999999</v>
      </c>
      <c r="H2783" s="25">
        <v>128016</v>
      </c>
      <c r="I2783" s="25"/>
      <c r="J2783" s="25">
        <v>1</v>
      </c>
      <c r="K2783" s="25">
        <v>1</v>
      </c>
      <c r="L2783" s="25">
        <f t="shared" si="370"/>
        <v>0</v>
      </c>
      <c r="M2783" s="25" t="s">
        <v>3650</v>
      </c>
      <c r="N2783" s="45">
        <v>45919</v>
      </c>
      <c r="O2783" s="54">
        <v>21498.26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67"/>
        <v/>
      </c>
      <c r="Z2783" s="25" t="str">
        <f t="shared" si="368"/>
        <v>Friday</v>
      </c>
      <c r="AA2783" s="25" t="str">
        <f t="shared" si="369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hidden="1" x14ac:dyDescent="0.25">
      <c r="A2784" s="25">
        <f t="shared" si="363"/>
        <v>2783</v>
      </c>
      <c r="B2784" s="25" t="s">
        <v>3593</v>
      </c>
      <c r="C2784" s="45">
        <v>45912</v>
      </c>
      <c r="D2784" s="45">
        <v>45918</v>
      </c>
      <c r="E2784" s="8">
        <v>212.1</v>
      </c>
      <c r="F2784" s="8">
        <f t="shared" si="366"/>
        <v>18664.8</v>
      </c>
      <c r="G2784" s="54">
        <f t="shared" si="364"/>
        <v>18664.8</v>
      </c>
      <c r="H2784" s="25">
        <v>133518</v>
      </c>
      <c r="I2784" s="25"/>
      <c r="J2784" s="25">
        <v>1</v>
      </c>
      <c r="K2784" s="25">
        <v>1</v>
      </c>
      <c r="L2784" s="25">
        <f t="shared" si="370"/>
        <v>0</v>
      </c>
      <c r="M2784" s="25" t="s">
        <v>3650</v>
      </c>
      <c r="N2784" s="45">
        <v>45919</v>
      </c>
      <c r="O2784" s="54">
        <v>22776.13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67"/>
        <v/>
      </c>
      <c r="Z2784" s="25" t="str">
        <f t="shared" si="368"/>
        <v>Friday</v>
      </c>
      <c r="AA2784" s="25" t="str">
        <f t="shared" si="369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hidden="1" x14ac:dyDescent="0.25">
      <c r="A2785" s="25">
        <f t="shared" si="363"/>
        <v>2784</v>
      </c>
      <c r="B2785" s="25" t="s">
        <v>3593</v>
      </c>
      <c r="C2785" s="45">
        <v>45912</v>
      </c>
      <c r="D2785" s="45">
        <v>45918</v>
      </c>
      <c r="E2785" s="8">
        <v>194.25</v>
      </c>
      <c r="F2785" s="8">
        <f t="shared" si="366"/>
        <v>17094</v>
      </c>
      <c r="G2785" s="54">
        <f t="shared" si="364"/>
        <v>17094</v>
      </c>
      <c r="H2785" s="25">
        <v>135221</v>
      </c>
      <c r="I2785" s="25"/>
      <c r="J2785" s="25">
        <v>1</v>
      </c>
      <c r="K2785" s="25">
        <v>1</v>
      </c>
      <c r="L2785" s="25">
        <f t="shared" si="370"/>
        <v>0</v>
      </c>
      <c r="M2785" s="25" t="s">
        <v>3650</v>
      </c>
      <c r="N2785" s="45">
        <v>45919</v>
      </c>
      <c r="O2785" s="54">
        <v>19468.71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67"/>
        <v/>
      </c>
      <c r="Z2785" s="25" t="str">
        <f t="shared" si="368"/>
        <v>Friday</v>
      </c>
      <c r="AA2785" s="25" t="str">
        <f t="shared" si="369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hidden="1" x14ac:dyDescent="0.25">
      <c r="A2786" s="25">
        <f t="shared" si="363"/>
        <v>2785</v>
      </c>
      <c r="B2786" s="25" t="s">
        <v>3593</v>
      </c>
      <c r="C2786" s="45">
        <v>45912</v>
      </c>
      <c r="D2786" s="45">
        <v>45918</v>
      </c>
      <c r="E2786" s="8">
        <v>259</v>
      </c>
      <c r="F2786" s="8">
        <f t="shared" si="366"/>
        <v>22792</v>
      </c>
      <c r="G2786" s="54">
        <f t="shared" si="364"/>
        <v>22792</v>
      </c>
      <c r="H2786" s="25">
        <v>149014</v>
      </c>
      <c r="I2786" s="25"/>
      <c r="J2786" s="25">
        <v>1</v>
      </c>
      <c r="K2786" s="25">
        <v>1</v>
      </c>
      <c r="L2786" s="25">
        <f t="shared" si="370"/>
        <v>0</v>
      </c>
      <c r="M2786" s="25" t="s">
        <v>3650</v>
      </c>
      <c r="N2786" s="45">
        <v>45919</v>
      </c>
      <c r="O2786" s="54">
        <v>27812.44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67"/>
        <v/>
      </c>
      <c r="Z2786" s="25" t="str">
        <f t="shared" si="368"/>
        <v>Friday</v>
      </c>
      <c r="AA2786" s="25" t="str">
        <f t="shared" si="369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hidden="1" x14ac:dyDescent="0.25">
      <c r="A2787" s="25">
        <f t="shared" si="363"/>
        <v>2786</v>
      </c>
      <c r="B2787" s="25" t="s">
        <v>3593</v>
      </c>
      <c r="C2787" s="45">
        <v>45912</v>
      </c>
      <c r="D2787" s="45">
        <v>45918</v>
      </c>
      <c r="E2787" s="8">
        <v>202.5</v>
      </c>
      <c r="F2787" s="8">
        <f t="shared" si="366"/>
        <v>17820</v>
      </c>
      <c r="G2787" s="54">
        <f t="shared" si="364"/>
        <v>17820</v>
      </c>
      <c r="H2787" s="25">
        <v>154319</v>
      </c>
      <c r="I2787" s="25"/>
      <c r="J2787" s="25">
        <v>1</v>
      </c>
      <c r="K2787" s="25">
        <v>1</v>
      </c>
      <c r="L2787" s="25">
        <f t="shared" si="370"/>
        <v>0</v>
      </c>
      <c r="M2787" s="25" t="s">
        <v>3650</v>
      </c>
      <c r="N2787" s="45">
        <v>45919</v>
      </c>
      <c r="O2787" s="54">
        <v>20295.560000000001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67"/>
        <v/>
      </c>
      <c r="Z2787" s="25" t="str">
        <f t="shared" si="368"/>
        <v>Friday</v>
      </c>
      <c r="AA2787" s="25" t="str">
        <f t="shared" si="369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hidden="1" x14ac:dyDescent="0.25">
      <c r="A2788" s="25">
        <f t="shared" si="363"/>
        <v>2787</v>
      </c>
      <c r="B2788" s="25" t="s">
        <v>3593</v>
      </c>
      <c r="C2788" s="45">
        <v>45912</v>
      </c>
      <c r="D2788" s="45">
        <v>45918</v>
      </c>
      <c r="E2788" s="8">
        <v>234.5</v>
      </c>
      <c r="F2788" s="8">
        <f t="shared" si="366"/>
        <v>20636</v>
      </c>
      <c r="G2788" s="54">
        <f t="shared" si="364"/>
        <v>20636</v>
      </c>
      <c r="H2788" s="25">
        <v>156104</v>
      </c>
      <c r="I2788" s="25"/>
      <c r="J2788" s="25">
        <v>1</v>
      </c>
      <c r="K2788" s="25">
        <v>1</v>
      </c>
      <c r="L2788" s="25">
        <f t="shared" si="370"/>
        <v>0</v>
      </c>
      <c r="M2788" s="25" t="s">
        <v>3650</v>
      </c>
      <c r="N2788" s="45">
        <v>45919</v>
      </c>
      <c r="O2788" s="54">
        <v>25181.53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67"/>
        <v/>
      </c>
      <c r="Z2788" s="25" t="str">
        <f t="shared" si="368"/>
        <v>Friday</v>
      </c>
      <c r="AA2788" s="25" t="str">
        <f t="shared" si="369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hidden="1" x14ac:dyDescent="0.25">
      <c r="A2789" s="25">
        <f t="shared" si="363"/>
        <v>2788</v>
      </c>
      <c r="B2789" s="25" t="s">
        <v>3593</v>
      </c>
      <c r="C2789" s="45">
        <v>45912</v>
      </c>
      <c r="D2789" s="45">
        <v>45918</v>
      </c>
      <c r="E2789" s="8">
        <v>210</v>
      </c>
      <c r="F2789" s="8">
        <f t="shared" si="366"/>
        <v>18480</v>
      </c>
      <c r="G2789" s="54">
        <f t="shared" si="364"/>
        <v>18480</v>
      </c>
      <c r="H2789" s="25">
        <v>156543</v>
      </c>
      <c r="I2789" s="25"/>
      <c r="J2789" s="25">
        <v>1</v>
      </c>
      <c r="K2789" s="25">
        <v>1</v>
      </c>
      <c r="L2789" s="25">
        <f t="shared" si="370"/>
        <v>0</v>
      </c>
      <c r="M2789" s="25" t="s">
        <v>3650</v>
      </c>
      <c r="N2789" s="45">
        <v>45919</v>
      </c>
      <c r="O2789" s="54">
        <v>21047.25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67"/>
        <v/>
      </c>
      <c r="Z2789" s="25" t="str">
        <f t="shared" si="368"/>
        <v>Friday</v>
      </c>
      <c r="AA2789" s="25" t="str">
        <f t="shared" si="369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hidden="1" x14ac:dyDescent="0.25">
      <c r="A2790" s="25">
        <f t="shared" si="363"/>
        <v>2789</v>
      </c>
      <c r="B2790" s="25" t="s">
        <v>3593</v>
      </c>
      <c r="C2790" s="45">
        <v>45912</v>
      </c>
      <c r="D2790" s="45">
        <v>45918</v>
      </c>
      <c r="E2790" s="8">
        <v>147</v>
      </c>
      <c r="F2790" s="8">
        <f t="shared" si="366"/>
        <v>12936</v>
      </c>
      <c r="G2790" s="54">
        <f t="shared" si="364"/>
        <v>12936</v>
      </c>
      <c r="H2790" s="25">
        <v>161214</v>
      </c>
      <c r="I2790" s="25"/>
      <c r="J2790" s="25">
        <v>1</v>
      </c>
      <c r="K2790" s="25">
        <v>1</v>
      </c>
      <c r="L2790" s="25">
        <f t="shared" si="370"/>
        <v>0</v>
      </c>
      <c r="M2790" s="25" t="s">
        <v>3650</v>
      </c>
      <c r="N2790" s="45">
        <v>45919</v>
      </c>
      <c r="O2790" s="54">
        <v>15785.44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67"/>
        <v/>
      </c>
      <c r="Z2790" s="25" t="str">
        <f t="shared" si="368"/>
        <v>Friday</v>
      </c>
      <c r="AA2790" s="25" t="str">
        <f t="shared" si="369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hidden="1" x14ac:dyDescent="0.25">
      <c r="A2791" s="25">
        <f t="shared" si="363"/>
        <v>2790</v>
      </c>
      <c r="B2791" s="25" t="s">
        <v>3593</v>
      </c>
      <c r="C2791" s="45">
        <v>45912</v>
      </c>
      <c r="D2791" s="45">
        <v>45918</v>
      </c>
      <c r="E2791" s="8">
        <v>90.3</v>
      </c>
      <c r="F2791" s="8">
        <f t="shared" si="366"/>
        <v>7946.4</v>
      </c>
      <c r="G2791" s="54">
        <f t="shared" si="364"/>
        <v>7946.4</v>
      </c>
      <c r="H2791" s="25">
        <v>302645</v>
      </c>
      <c r="I2791" s="25"/>
      <c r="J2791" s="25">
        <v>1</v>
      </c>
      <c r="K2791" s="25">
        <v>1</v>
      </c>
      <c r="L2791" s="25">
        <f t="shared" si="370"/>
        <v>0</v>
      </c>
      <c r="M2791" s="25" t="s">
        <v>3649</v>
      </c>
      <c r="N2791" s="45">
        <v>45919</v>
      </c>
      <c r="O2791" s="54">
        <v>11636.12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67"/>
        <v/>
      </c>
      <c r="Z2791" s="25" t="str">
        <f t="shared" si="368"/>
        <v>Friday</v>
      </c>
      <c r="AA2791" s="25" t="str">
        <f t="shared" si="369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hidden="1" x14ac:dyDescent="0.25">
      <c r="A2792" s="25">
        <f t="shared" si="363"/>
        <v>2791</v>
      </c>
      <c r="B2792" s="25" t="s">
        <v>3593</v>
      </c>
      <c r="C2792" s="45">
        <v>45912</v>
      </c>
      <c r="D2792" s="45">
        <v>45918</v>
      </c>
      <c r="E2792" s="8">
        <v>148.5</v>
      </c>
      <c r="F2792" s="8">
        <f t="shared" si="366"/>
        <v>13068</v>
      </c>
      <c r="G2792" s="54">
        <f t="shared" si="364"/>
        <v>13068</v>
      </c>
      <c r="H2792" s="25">
        <v>304035</v>
      </c>
      <c r="I2792" s="25"/>
      <c r="J2792" s="25">
        <v>1</v>
      </c>
      <c r="K2792" s="25">
        <v>1</v>
      </c>
      <c r="L2792" s="25">
        <f t="shared" si="370"/>
        <v>0</v>
      </c>
      <c r="M2792" s="25" t="s">
        <v>3649</v>
      </c>
      <c r="N2792" s="45">
        <v>45919</v>
      </c>
      <c r="O2792" s="54">
        <v>17860.099999999999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67"/>
        <v/>
      </c>
      <c r="Z2792" s="25" t="str">
        <f t="shared" si="368"/>
        <v>Friday</v>
      </c>
      <c r="AA2792" s="25" t="str">
        <f t="shared" si="369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hidden="1" x14ac:dyDescent="0.25">
      <c r="A2793" s="25">
        <f t="shared" si="363"/>
        <v>2792</v>
      </c>
      <c r="B2793" s="25" t="s">
        <v>3593</v>
      </c>
      <c r="C2793" s="45">
        <v>45912</v>
      </c>
      <c r="D2793" s="45">
        <v>45918</v>
      </c>
      <c r="E2793" s="8">
        <v>165</v>
      </c>
      <c r="F2793" s="8">
        <f t="shared" si="366"/>
        <v>14520</v>
      </c>
      <c r="G2793" s="54">
        <f t="shared" si="364"/>
        <v>14520</v>
      </c>
      <c r="H2793" s="25">
        <v>310933</v>
      </c>
      <c r="I2793" s="25"/>
      <c r="J2793" s="25">
        <v>1</v>
      </c>
      <c r="K2793" s="25">
        <v>1</v>
      </c>
      <c r="L2793" s="25">
        <f t="shared" si="370"/>
        <v>0</v>
      </c>
      <c r="M2793" s="25" t="s">
        <v>3649</v>
      </c>
      <c r="N2793" s="45">
        <v>45919</v>
      </c>
      <c r="O2793" s="54">
        <v>19844.55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67"/>
        <v/>
      </c>
      <c r="Z2793" s="25" t="str">
        <f t="shared" si="368"/>
        <v>Friday</v>
      </c>
      <c r="AA2793" s="25" t="str">
        <f t="shared" si="369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hidden="1" x14ac:dyDescent="0.25">
      <c r="A2794" s="25">
        <f t="shared" si="363"/>
        <v>2793</v>
      </c>
      <c r="B2794" s="25" t="s">
        <v>3593</v>
      </c>
      <c r="C2794" s="45">
        <v>45912</v>
      </c>
      <c r="D2794" s="45">
        <v>45918</v>
      </c>
      <c r="E2794" s="8">
        <v>86.8</v>
      </c>
      <c r="F2794" s="8">
        <f t="shared" si="366"/>
        <v>7638.4</v>
      </c>
      <c r="G2794" s="54">
        <f t="shared" si="364"/>
        <v>7638.4</v>
      </c>
      <c r="H2794" s="25">
        <v>317417</v>
      </c>
      <c r="I2794" s="25"/>
      <c r="J2794" s="25">
        <v>1</v>
      </c>
      <c r="K2794" s="25">
        <v>1</v>
      </c>
      <c r="L2794" s="25">
        <f t="shared" si="370"/>
        <v>0</v>
      </c>
      <c r="M2794" s="25" t="s">
        <v>3649</v>
      </c>
      <c r="N2794" s="45">
        <v>45919</v>
      </c>
      <c r="O2794" s="54">
        <v>11185.11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67"/>
        <v/>
      </c>
      <c r="Z2794" s="25" t="str">
        <f t="shared" si="368"/>
        <v>Friday</v>
      </c>
      <c r="AA2794" s="25" t="str">
        <f t="shared" si="369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hidden="1" x14ac:dyDescent="0.25">
      <c r="A2795" s="25">
        <f t="shared" si="363"/>
        <v>2794</v>
      </c>
      <c r="B2795" s="25" t="s">
        <v>3593</v>
      </c>
      <c r="C2795" s="45">
        <v>45912</v>
      </c>
      <c r="D2795" s="45">
        <v>45918</v>
      </c>
      <c r="E2795" s="8">
        <v>83.3</v>
      </c>
      <c r="F2795" s="8">
        <f t="shared" si="366"/>
        <v>7330.4</v>
      </c>
      <c r="G2795" s="54">
        <f t="shared" si="364"/>
        <v>7330.4</v>
      </c>
      <c r="H2795" s="25">
        <v>364102</v>
      </c>
      <c r="I2795" s="25"/>
      <c r="J2795" s="25">
        <v>1</v>
      </c>
      <c r="K2795" s="25">
        <v>1</v>
      </c>
      <c r="L2795" s="25">
        <f t="shared" si="370"/>
        <v>0</v>
      </c>
      <c r="M2795" s="25" t="s">
        <v>3647</v>
      </c>
      <c r="N2795" s="45">
        <v>45919</v>
      </c>
      <c r="O2795" s="54">
        <v>10734.1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67"/>
        <v/>
      </c>
      <c r="Z2795" s="25" t="str">
        <f t="shared" si="368"/>
        <v>Friday</v>
      </c>
      <c r="AA2795" s="25" t="str">
        <f t="shared" si="369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hidden="1" x14ac:dyDescent="0.25">
      <c r="A2796" s="25">
        <f t="shared" si="363"/>
        <v>2795</v>
      </c>
      <c r="B2796" s="25" t="s">
        <v>3593</v>
      </c>
      <c r="C2796" s="45">
        <v>45912</v>
      </c>
      <c r="D2796" s="45">
        <v>45918</v>
      </c>
      <c r="E2796" s="8">
        <v>430.5</v>
      </c>
      <c r="F2796" s="8">
        <f t="shared" si="366"/>
        <v>37884</v>
      </c>
      <c r="G2796" s="54">
        <f t="shared" si="364"/>
        <v>37884</v>
      </c>
      <c r="H2796" s="25">
        <v>422604</v>
      </c>
      <c r="I2796" s="25"/>
      <c r="J2796" s="25">
        <v>1</v>
      </c>
      <c r="K2796" s="25">
        <v>1</v>
      </c>
      <c r="L2796" s="25">
        <f t="shared" si="370"/>
        <v>0</v>
      </c>
      <c r="M2796" s="25" t="s">
        <v>3647</v>
      </c>
      <c r="N2796" s="45">
        <v>45919</v>
      </c>
      <c r="O2796" s="54">
        <v>55474.54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67"/>
        <v/>
      </c>
      <c r="Z2796" s="25" t="str">
        <f t="shared" si="368"/>
        <v>Friday</v>
      </c>
      <c r="AA2796" s="25" t="str">
        <f t="shared" si="369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hidden="1" x14ac:dyDescent="0.25">
      <c r="A2797" s="25">
        <f t="shared" si="363"/>
        <v>2796</v>
      </c>
      <c r="B2797" s="25" t="s">
        <v>3593</v>
      </c>
      <c r="C2797" s="45">
        <v>45912</v>
      </c>
      <c r="D2797" s="45">
        <v>45918</v>
      </c>
      <c r="E2797" s="8">
        <v>193.20000000000002</v>
      </c>
      <c r="F2797" s="8">
        <f t="shared" si="366"/>
        <v>17001.600000000002</v>
      </c>
      <c r="G2797" s="54">
        <f t="shared" si="364"/>
        <v>51004.800000000003</v>
      </c>
      <c r="H2797" s="25">
        <v>426803</v>
      </c>
      <c r="I2797" s="25"/>
      <c r="J2797" s="25">
        <v>3</v>
      </c>
      <c r="K2797" s="25">
        <v>3</v>
      </c>
      <c r="L2797" s="25">
        <f t="shared" si="370"/>
        <v>0</v>
      </c>
      <c r="M2797" s="25" t="s">
        <v>3650</v>
      </c>
      <c r="N2797" s="45">
        <v>45919</v>
      </c>
      <c r="O2797" s="54">
        <v>62239.74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67"/>
        <v/>
      </c>
      <c r="Z2797" s="25" t="str">
        <f t="shared" si="368"/>
        <v>Friday</v>
      </c>
      <c r="AA2797" s="25" t="str">
        <f t="shared" si="369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hidden="1" x14ac:dyDescent="0.25">
      <c r="A2798" s="25">
        <f t="shared" si="363"/>
        <v>2797</v>
      </c>
      <c r="B2798" s="25" t="s">
        <v>3593</v>
      </c>
      <c r="C2798" s="45">
        <v>45912</v>
      </c>
      <c r="D2798" s="45">
        <v>45918</v>
      </c>
      <c r="E2798" s="8">
        <v>212.25</v>
      </c>
      <c r="F2798" s="8">
        <f t="shared" si="366"/>
        <v>18678</v>
      </c>
      <c r="G2798" s="54">
        <f t="shared" si="364"/>
        <v>18678</v>
      </c>
      <c r="H2798" s="25">
        <v>505836</v>
      </c>
      <c r="I2798" s="25"/>
      <c r="J2798" s="25">
        <v>1</v>
      </c>
      <c r="K2798" s="25">
        <v>1</v>
      </c>
      <c r="L2798" s="25">
        <f t="shared" si="370"/>
        <v>0</v>
      </c>
      <c r="M2798" s="25" t="s">
        <v>3650</v>
      </c>
      <c r="N2798" s="45">
        <v>45919</v>
      </c>
      <c r="O2798" s="54">
        <v>21272.76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67"/>
        <v/>
      </c>
      <c r="Z2798" s="25" t="str">
        <f t="shared" si="368"/>
        <v>Friday</v>
      </c>
      <c r="AA2798" s="25" t="str">
        <f t="shared" si="369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hidden="1" x14ac:dyDescent="0.25">
      <c r="A2799" s="25">
        <f t="shared" si="363"/>
        <v>2798</v>
      </c>
      <c r="B2799" s="25" t="s">
        <v>3593</v>
      </c>
      <c r="C2799" s="45">
        <v>45912</v>
      </c>
      <c r="D2799" s="45">
        <v>45918</v>
      </c>
      <c r="E2799" s="8">
        <v>137.9</v>
      </c>
      <c r="F2799" s="8">
        <f t="shared" si="366"/>
        <v>12135.2</v>
      </c>
      <c r="G2799" s="54">
        <f t="shared" si="364"/>
        <v>12135.2</v>
      </c>
      <c r="H2799" s="25">
        <v>506304</v>
      </c>
      <c r="I2799" s="25"/>
      <c r="J2799" s="25">
        <v>1</v>
      </c>
      <c r="K2799" s="25">
        <v>1</v>
      </c>
      <c r="L2799" s="25">
        <f t="shared" si="370"/>
        <v>0</v>
      </c>
      <c r="M2799" s="25" t="s">
        <v>3650</v>
      </c>
      <c r="N2799" s="45">
        <v>45919</v>
      </c>
      <c r="O2799" s="54">
        <v>14808.24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67"/>
        <v/>
      </c>
      <c r="Z2799" s="25" t="str">
        <f t="shared" si="368"/>
        <v>Friday</v>
      </c>
      <c r="AA2799" s="25" t="str">
        <f t="shared" si="369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hidden="1" x14ac:dyDescent="0.25">
      <c r="A2800" s="25">
        <f t="shared" si="363"/>
        <v>2799</v>
      </c>
      <c r="B2800" s="25" t="s">
        <v>3593</v>
      </c>
      <c r="C2800" s="45">
        <v>45912</v>
      </c>
      <c r="D2800" s="45">
        <v>45918</v>
      </c>
      <c r="E2800" s="8">
        <v>349.3</v>
      </c>
      <c r="F2800" s="8">
        <f t="shared" si="366"/>
        <v>30738.400000000001</v>
      </c>
      <c r="G2800" s="54">
        <f t="shared" si="364"/>
        <v>30738.400000000001</v>
      </c>
      <c r="H2800" s="25">
        <v>576406</v>
      </c>
      <c r="I2800" s="25"/>
      <c r="J2800" s="25">
        <v>1</v>
      </c>
      <c r="K2800" s="25">
        <v>1</v>
      </c>
      <c r="L2800" s="25">
        <f t="shared" si="370"/>
        <v>0</v>
      </c>
      <c r="M2800" s="25" t="s">
        <v>3648</v>
      </c>
      <c r="N2800" s="45">
        <v>45919</v>
      </c>
      <c r="O2800" s="54">
        <v>45011.05</v>
      </c>
      <c r="P2800" s="25" t="s">
        <v>50</v>
      </c>
      <c r="Q2800" s="25" t="s">
        <v>2078</v>
      </c>
      <c r="R2800" s="25" t="s">
        <v>638</v>
      </c>
      <c r="S2800" s="3">
        <v>-20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67"/>
        <v/>
      </c>
      <c r="Z2800" s="25" t="str">
        <f t="shared" si="368"/>
        <v>Friday</v>
      </c>
      <c r="AA2800" s="25" t="str">
        <f t="shared" si="369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hidden="1" x14ac:dyDescent="0.25">
      <c r="A2801" s="25">
        <f t="shared" si="363"/>
        <v>2800</v>
      </c>
      <c r="B2801" s="25" t="s">
        <v>3594</v>
      </c>
      <c r="C2801" s="45">
        <v>45912</v>
      </c>
      <c r="D2801" s="45">
        <v>45918</v>
      </c>
      <c r="E2801" s="8">
        <v>121.1</v>
      </c>
      <c r="F2801" s="8">
        <f t="shared" si="366"/>
        <v>10656.8</v>
      </c>
      <c r="G2801" s="54">
        <f t="shared" si="364"/>
        <v>10656.8</v>
      </c>
      <c r="H2801" s="25">
        <v>101208</v>
      </c>
      <c r="I2801" s="25"/>
      <c r="J2801" s="25">
        <v>1</v>
      </c>
      <c r="K2801" s="25">
        <v>1</v>
      </c>
      <c r="L2801" s="25">
        <f t="shared" si="370"/>
        <v>0</v>
      </c>
      <c r="M2801" s="25" t="s">
        <v>3657</v>
      </c>
      <c r="N2801" s="45">
        <v>45920</v>
      </c>
      <c r="O2801" s="54">
        <v>17429.75</v>
      </c>
      <c r="P2801" s="25" t="s">
        <v>2055</v>
      </c>
      <c r="Q2801" s="25">
        <v>58155928261</v>
      </c>
      <c r="R2801" s="25" t="s">
        <v>41</v>
      </c>
      <c r="S2801" s="3">
        <v>4</v>
      </c>
      <c r="T2801" s="55"/>
      <c r="U2801" s="25" t="s">
        <v>19</v>
      </c>
      <c r="V2801" s="25" t="str">
        <f>VLOOKUP(P2801,'Customer List'!B:C,2,)</f>
        <v>Hyderabad</v>
      </c>
      <c r="W2801" s="56"/>
      <c r="X2801" s="45">
        <v>45922</v>
      </c>
      <c r="Y2801" s="25">
        <f t="shared" si="367"/>
        <v>2</v>
      </c>
      <c r="Z2801" s="25" t="str">
        <f t="shared" si="368"/>
        <v>Saturday</v>
      </c>
      <c r="AA2801" s="25" t="str">
        <f t="shared" si="369"/>
        <v>Monday</v>
      </c>
      <c r="AB2801" s="25" t="str">
        <f>VLOOKUP(U2801,'Currency Sheet'!A:C,3,)</f>
        <v>DOLLAR</v>
      </c>
      <c r="AC2801" s="67" t="str">
        <f>VLOOKUP(P2801,'Customer List'!B:D,3,)</f>
        <v>OutStation</v>
      </c>
    </row>
    <row r="2802" spans="1:29" hidden="1" x14ac:dyDescent="0.25">
      <c r="A2802" s="25">
        <f t="shared" si="363"/>
        <v>2801</v>
      </c>
      <c r="B2802" s="25" t="s">
        <v>3594</v>
      </c>
      <c r="C2802" s="45">
        <v>45912</v>
      </c>
      <c r="D2802" s="45">
        <v>45918</v>
      </c>
      <c r="E2802" s="8">
        <v>160.30000000000001</v>
      </c>
      <c r="F2802" s="8">
        <f t="shared" si="366"/>
        <v>14106.400000000001</v>
      </c>
      <c r="G2802" s="54">
        <f t="shared" si="364"/>
        <v>28212.800000000003</v>
      </c>
      <c r="H2802" s="25">
        <v>101320</v>
      </c>
      <c r="I2802" s="25"/>
      <c r="J2802" s="25">
        <v>2</v>
      </c>
      <c r="K2802" s="25">
        <v>2</v>
      </c>
      <c r="L2802" s="25">
        <f t="shared" si="370"/>
        <v>0</v>
      </c>
      <c r="M2802" s="25" t="s">
        <v>3674</v>
      </c>
      <c r="N2802" s="45">
        <v>45920</v>
      </c>
      <c r="O2802" s="54">
        <v>42594</v>
      </c>
      <c r="P2802" s="25" t="s">
        <v>2052</v>
      </c>
      <c r="Q2802" s="25">
        <v>58155920056</v>
      </c>
      <c r="R2802" s="25" t="s">
        <v>41</v>
      </c>
      <c r="S2802" s="3">
        <v>4</v>
      </c>
      <c r="T2802" s="55"/>
      <c r="U2802" s="25" t="s">
        <v>19</v>
      </c>
      <c r="V2802" s="25" t="str">
        <f>VLOOKUP(P2802,'Customer List'!B:C,2,)</f>
        <v>Pune</v>
      </c>
      <c r="W2802" s="56"/>
      <c r="X2802" s="45">
        <v>45922</v>
      </c>
      <c r="Y2802" s="25">
        <f t="shared" si="367"/>
        <v>2</v>
      </c>
      <c r="Z2802" s="25" t="str">
        <f t="shared" si="368"/>
        <v>Saturday</v>
      </c>
      <c r="AA2802" s="25" t="str">
        <f t="shared" si="369"/>
        <v>Monday</v>
      </c>
      <c r="AB2802" s="25" t="str">
        <f>VLOOKUP(U2802,'Currency Sheet'!A:C,3,)</f>
        <v>DOLLAR</v>
      </c>
      <c r="AC2802" s="67" t="str">
        <f>VLOOKUP(P2802,'Customer List'!B:D,3,)</f>
        <v>OutStation</v>
      </c>
    </row>
    <row r="2803" spans="1:29" hidden="1" x14ac:dyDescent="0.25">
      <c r="A2803" s="25">
        <f t="shared" si="363"/>
        <v>2802</v>
      </c>
      <c r="B2803" s="25" t="s">
        <v>3594</v>
      </c>
      <c r="C2803" s="45">
        <v>45912</v>
      </c>
      <c r="D2803" s="45">
        <v>45918</v>
      </c>
      <c r="E2803" s="8">
        <v>65.8</v>
      </c>
      <c r="F2803" s="8">
        <f t="shared" si="366"/>
        <v>5790.4</v>
      </c>
      <c r="G2803" s="54">
        <f t="shared" si="364"/>
        <v>5790.4</v>
      </c>
      <c r="H2803" s="25">
        <v>103112</v>
      </c>
      <c r="I2803" s="25"/>
      <c r="J2803" s="25">
        <v>1</v>
      </c>
      <c r="K2803" s="25">
        <v>1</v>
      </c>
      <c r="L2803" s="25">
        <f t="shared" si="370"/>
        <v>0</v>
      </c>
      <c r="M2803" s="25" t="s">
        <v>3657</v>
      </c>
      <c r="N2803" s="45">
        <v>45920</v>
      </c>
      <c r="O2803" s="54">
        <v>9470.5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67"/>
        <v>2</v>
      </c>
      <c r="Z2803" s="25" t="str">
        <f t="shared" si="368"/>
        <v>Saturday</v>
      </c>
      <c r="AA2803" s="25" t="str">
        <f t="shared" si="369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hidden="1" x14ac:dyDescent="0.25">
      <c r="A2804" s="25">
        <f t="shared" si="363"/>
        <v>2803</v>
      </c>
      <c r="B2804" s="25" t="s">
        <v>3594</v>
      </c>
      <c r="C2804" s="45">
        <v>45912</v>
      </c>
      <c r="D2804" s="45">
        <v>45918</v>
      </c>
      <c r="E2804" s="8">
        <v>137.19999999999999</v>
      </c>
      <c r="F2804" s="8">
        <f t="shared" si="366"/>
        <v>12073.599999999999</v>
      </c>
      <c r="G2804" s="54">
        <f t="shared" si="364"/>
        <v>12073.599999999999</v>
      </c>
      <c r="H2804" s="25">
        <v>103116</v>
      </c>
      <c r="I2804" s="25"/>
      <c r="J2804" s="25">
        <v>1</v>
      </c>
      <c r="K2804" s="25">
        <v>1</v>
      </c>
      <c r="L2804" s="25">
        <f t="shared" si="370"/>
        <v>0</v>
      </c>
      <c r="M2804" s="25" t="s">
        <v>3674</v>
      </c>
      <c r="N2804" s="45">
        <v>45920</v>
      </c>
      <c r="O2804" s="54">
        <v>18228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67"/>
        <v>2</v>
      </c>
      <c r="Z2804" s="25" t="str">
        <f t="shared" si="368"/>
        <v>Saturday</v>
      </c>
      <c r="AA2804" s="25" t="str">
        <f t="shared" si="369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hidden="1" x14ac:dyDescent="0.25">
      <c r="A2805" s="25">
        <f t="shared" si="363"/>
        <v>2804</v>
      </c>
      <c r="B2805" s="25" t="s">
        <v>3594</v>
      </c>
      <c r="C2805" s="45">
        <v>45912</v>
      </c>
      <c r="D2805" s="45">
        <v>45918</v>
      </c>
      <c r="E2805" s="8">
        <v>150.5</v>
      </c>
      <c r="F2805" s="8">
        <f t="shared" si="366"/>
        <v>13244</v>
      </c>
      <c r="G2805" s="54">
        <f t="shared" si="364"/>
        <v>39732</v>
      </c>
      <c r="H2805" s="25">
        <v>103227</v>
      </c>
      <c r="I2805" s="25"/>
      <c r="J2805" s="25">
        <v>3</v>
      </c>
      <c r="K2805" s="25">
        <v>3</v>
      </c>
      <c r="L2805" s="25">
        <f t="shared" si="370"/>
        <v>0</v>
      </c>
      <c r="M2805" s="25" t="s">
        <v>3674</v>
      </c>
      <c r="N2805" s="45">
        <v>45920</v>
      </c>
      <c r="O2805" s="54">
        <v>59985</v>
      </c>
      <c r="P2805" s="25" t="s">
        <v>2052</v>
      </c>
      <c r="Q2805" s="25">
        <v>58155920056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Pune</v>
      </c>
      <c r="W2805" s="56"/>
      <c r="X2805" s="45">
        <v>45922</v>
      </c>
      <c r="Y2805" s="25">
        <f t="shared" si="367"/>
        <v>2</v>
      </c>
      <c r="Z2805" s="25" t="str">
        <f t="shared" si="368"/>
        <v>Saturday</v>
      </c>
      <c r="AA2805" s="25" t="str">
        <f t="shared" si="369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hidden="1" x14ac:dyDescent="0.25">
      <c r="A2806" s="25">
        <f t="shared" si="363"/>
        <v>2805</v>
      </c>
      <c r="B2806" s="25" t="s">
        <v>3594</v>
      </c>
      <c r="C2806" s="45">
        <v>45912</v>
      </c>
      <c r="D2806" s="45">
        <v>45918</v>
      </c>
      <c r="E2806" s="8">
        <v>226.1</v>
      </c>
      <c r="F2806" s="8">
        <f t="shared" si="366"/>
        <v>19896.8</v>
      </c>
      <c r="G2806" s="54">
        <f t="shared" si="364"/>
        <v>19896.8</v>
      </c>
      <c r="H2806" s="25">
        <v>116420</v>
      </c>
      <c r="I2806" s="25"/>
      <c r="J2806" s="25">
        <v>1</v>
      </c>
      <c r="K2806" s="25">
        <v>1</v>
      </c>
      <c r="L2806" s="25">
        <f t="shared" si="370"/>
        <v>0</v>
      </c>
      <c r="M2806" s="25" t="s">
        <v>3657</v>
      </c>
      <c r="N2806" s="45">
        <v>45920</v>
      </c>
      <c r="O2806" s="54">
        <v>32542.25</v>
      </c>
      <c r="P2806" s="25" t="s">
        <v>2055</v>
      </c>
      <c r="Q2806" s="25">
        <v>58155928261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Hyderabad</v>
      </c>
      <c r="W2806" s="56"/>
      <c r="X2806" s="45">
        <v>45922</v>
      </c>
      <c r="Y2806" s="25">
        <f t="shared" si="367"/>
        <v>2</v>
      </c>
      <c r="Z2806" s="25" t="str">
        <f t="shared" si="368"/>
        <v>Saturday</v>
      </c>
      <c r="AA2806" s="25" t="str">
        <f t="shared" si="369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hidden="1" x14ac:dyDescent="0.25">
      <c r="A2807" s="25">
        <f t="shared" si="363"/>
        <v>2806</v>
      </c>
      <c r="B2807" s="25" t="s">
        <v>3594</v>
      </c>
      <c r="C2807" s="45">
        <v>45912</v>
      </c>
      <c r="D2807" s="45">
        <v>45918</v>
      </c>
      <c r="E2807" s="8">
        <v>231.75</v>
      </c>
      <c r="F2807" s="8">
        <f t="shared" si="366"/>
        <v>20394</v>
      </c>
      <c r="G2807" s="54">
        <f t="shared" si="364"/>
        <v>20394</v>
      </c>
      <c r="H2807" s="25">
        <v>117334</v>
      </c>
      <c r="I2807" s="25"/>
      <c r="J2807" s="25">
        <v>1</v>
      </c>
      <c r="K2807" s="25">
        <v>1</v>
      </c>
      <c r="L2807" s="25">
        <f t="shared" si="370"/>
        <v>0</v>
      </c>
      <c r="M2807" s="25" t="s">
        <v>3657</v>
      </c>
      <c r="N2807" s="45">
        <v>45920</v>
      </c>
      <c r="O2807" s="54">
        <v>31131.75</v>
      </c>
      <c r="P2807" s="25" t="s">
        <v>2055</v>
      </c>
      <c r="Q2807" s="25">
        <v>58155928261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Hyderabad</v>
      </c>
      <c r="W2807" s="56"/>
      <c r="X2807" s="45">
        <v>45922</v>
      </c>
      <c r="Y2807" s="25">
        <f t="shared" si="367"/>
        <v>2</v>
      </c>
      <c r="Z2807" s="25" t="str">
        <f t="shared" si="368"/>
        <v>Saturday</v>
      </c>
      <c r="AA2807" s="25" t="str">
        <f t="shared" si="369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hidden="1" x14ac:dyDescent="0.25">
      <c r="A2808" s="25">
        <f t="shared" si="363"/>
        <v>2807</v>
      </c>
      <c r="B2808" s="25" t="s">
        <v>3594</v>
      </c>
      <c r="C2808" s="45">
        <v>45912</v>
      </c>
      <c r="D2808" s="45">
        <v>45918</v>
      </c>
      <c r="E2808" s="8">
        <v>129.5</v>
      </c>
      <c r="F2808" s="8">
        <f t="shared" si="366"/>
        <v>11396</v>
      </c>
      <c r="G2808" s="54">
        <f t="shared" si="364"/>
        <v>11396</v>
      </c>
      <c r="H2808" s="25">
        <v>123108</v>
      </c>
      <c r="I2808" s="25"/>
      <c r="J2808" s="25">
        <v>1</v>
      </c>
      <c r="K2808" s="25">
        <v>1</v>
      </c>
      <c r="L2808" s="25">
        <f t="shared" si="370"/>
        <v>0</v>
      </c>
      <c r="M2808" s="25" t="s">
        <v>3657</v>
      </c>
      <c r="N2808" s="45">
        <v>45920</v>
      </c>
      <c r="O2808" s="54">
        <v>18638.75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67"/>
        <v>2</v>
      </c>
      <c r="Z2808" s="25" t="str">
        <f t="shared" si="368"/>
        <v>Saturday</v>
      </c>
      <c r="AA2808" s="25" t="str">
        <f t="shared" si="369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hidden="1" x14ac:dyDescent="0.25">
      <c r="A2809" s="25">
        <f t="shared" si="363"/>
        <v>2808</v>
      </c>
      <c r="B2809" s="25" t="s">
        <v>3594</v>
      </c>
      <c r="C2809" s="45">
        <v>45912</v>
      </c>
      <c r="D2809" s="45">
        <v>45918</v>
      </c>
      <c r="E2809" s="8">
        <v>212.1</v>
      </c>
      <c r="F2809" s="8">
        <f t="shared" si="366"/>
        <v>18664.8</v>
      </c>
      <c r="G2809" s="54">
        <f t="shared" si="364"/>
        <v>18664.8</v>
      </c>
      <c r="H2809" s="25">
        <v>127624</v>
      </c>
      <c r="I2809" s="25"/>
      <c r="J2809" s="25">
        <v>1</v>
      </c>
      <c r="K2809" s="25">
        <v>1</v>
      </c>
      <c r="L2809" s="25">
        <f t="shared" si="370"/>
        <v>0</v>
      </c>
      <c r="M2809" s="25" t="s">
        <v>3657</v>
      </c>
      <c r="N2809" s="45">
        <v>45920</v>
      </c>
      <c r="O2809" s="54">
        <v>30527.25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67"/>
        <v>2</v>
      </c>
      <c r="Z2809" s="25" t="str">
        <f t="shared" si="368"/>
        <v>Saturday</v>
      </c>
      <c r="AA2809" s="25" t="str">
        <f t="shared" si="369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hidden="1" x14ac:dyDescent="0.25">
      <c r="A2810" s="25">
        <f t="shared" si="363"/>
        <v>2809</v>
      </c>
      <c r="B2810" s="25" t="s">
        <v>3594</v>
      </c>
      <c r="C2810" s="45">
        <v>45912</v>
      </c>
      <c r="D2810" s="45">
        <v>45918</v>
      </c>
      <c r="E2810" s="8">
        <v>234.5</v>
      </c>
      <c r="F2810" s="8">
        <f t="shared" si="366"/>
        <v>20636</v>
      </c>
      <c r="G2810" s="54">
        <f t="shared" si="364"/>
        <v>20636</v>
      </c>
      <c r="H2810" s="25">
        <v>128012</v>
      </c>
      <c r="I2810" s="25"/>
      <c r="J2810" s="25">
        <v>1</v>
      </c>
      <c r="K2810" s="25">
        <v>1</v>
      </c>
      <c r="L2810" s="25">
        <f t="shared" si="370"/>
        <v>0</v>
      </c>
      <c r="M2810" s="25" t="s">
        <v>3657</v>
      </c>
      <c r="N2810" s="45">
        <v>45920</v>
      </c>
      <c r="O2810" s="54">
        <v>33751.25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67"/>
        <v>2</v>
      </c>
      <c r="Z2810" s="25" t="str">
        <f t="shared" si="368"/>
        <v>Saturday</v>
      </c>
      <c r="AA2810" s="25" t="str">
        <f t="shared" si="369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hidden="1" x14ac:dyDescent="0.25">
      <c r="A2811" s="25">
        <f t="shared" si="363"/>
        <v>2810</v>
      </c>
      <c r="B2811" s="25" t="s">
        <v>3594</v>
      </c>
      <c r="C2811" s="45">
        <v>45912</v>
      </c>
      <c r="D2811" s="45">
        <v>45918</v>
      </c>
      <c r="E2811" s="8">
        <v>227.25</v>
      </c>
      <c r="F2811" s="8">
        <f t="shared" si="366"/>
        <v>19998</v>
      </c>
      <c r="G2811" s="54">
        <f t="shared" si="364"/>
        <v>19998</v>
      </c>
      <c r="H2811" s="25">
        <v>141727</v>
      </c>
      <c r="I2811" s="25"/>
      <c r="J2811" s="25">
        <v>1</v>
      </c>
      <c r="K2811" s="25">
        <v>1</v>
      </c>
      <c r="L2811" s="25">
        <f t="shared" si="370"/>
        <v>0</v>
      </c>
      <c r="M2811" s="25" t="s">
        <v>3657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67"/>
        <v>2</v>
      </c>
      <c r="Z2811" s="25" t="str">
        <f t="shared" si="368"/>
        <v>Saturday</v>
      </c>
      <c r="AA2811" s="25" t="str">
        <f t="shared" si="369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hidden="1" x14ac:dyDescent="0.25">
      <c r="A2812" s="25">
        <f t="shared" si="363"/>
        <v>2811</v>
      </c>
      <c r="B2812" s="25" t="s">
        <v>3594</v>
      </c>
      <c r="C2812" s="45">
        <v>45912</v>
      </c>
      <c r="D2812" s="45">
        <v>45918</v>
      </c>
      <c r="E2812" s="8">
        <v>193.2</v>
      </c>
      <c r="F2812" s="8">
        <f t="shared" si="366"/>
        <v>17001.599999999999</v>
      </c>
      <c r="G2812" s="54">
        <f t="shared" si="364"/>
        <v>17001.599999999999</v>
      </c>
      <c r="H2812" s="25">
        <v>156604</v>
      </c>
      <c r="I2812" s="25"/>
      <c r="J2812" s="25">
        <v>1</v>
      </c>
      <c r="K2812" s="25">
        <v>1</v>
      </c>
      <c r="L2812" s="25">
        <f t="shared" si="370"/>
        <v>0</v>
      </c>
      <c r="M2812" s="25" t="s">
        <v>3670</v>
      </c>
      <c r="N2812" s="45">
        <v>45920</v>
      </c>
      <c r="O2812" s="54">
        <v>20964.96</v>
      </c>
      <c r="P2812" s="25" t="s">
        <v>277</v>
      </c>
      <c r="Q2812" s="25">
        <v>58155927303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Pune</v>
      </c>
      <c r="W2812" s="56"/>
      <c r="X2812" s="45">
        <v>45923</v>
      </c>
      <c r="Y2812" s="25">
        <f t="shared" si="367"/>
        <v>3</v>
      </c>
      <c r="Z2812" s="25" t="str">
        <f t="shared" si="368"/>
        <v>Saturday</v>
      </c>
      <c r="AA2812" s="25" t="str">
        <f t="shared" si="369"/>
        <v>Tuesday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hidden="1" x14ac:dyDescent="0.25">
      <c r="A2813" s="25">
        <f t="shared" si="363"/>
        <v>2812</v>
      </c>
      <c r="B2813" s="25" t="s">
        <v>3594</v>
      </c>
      <c r="C2813" s="45">
        <v>45912</v>
      </c>
      <c r="D2813" s="45">
        <v>45918</v>
      </c>
      <c r="E2813" s="8">
        <v>157.5</v>
      </c>
      <c r="F2813" s="8">
        <f t="shared" si="366"/>
        <v>13860</v>
      </c>
      <c r="G2813" s="54">
        <f t="shared" si="364"/>
        <v>27720</v>
      </c>
      <c r="H2813" s="25">
        <v>159214</v>
      </c>
      <c r="I2813" s="25"/>
      <c r="J2813" s="25">
        <v>2</v>
      </c>
      <c r="K2813" s="25">
        <v>2</v>
      </c>
      <c r="L2813" s="25">
        <f t="shared" si="370"/>
        <v>0</v>
      </c>
      <c r="M2813" s="25" t="s">
        <v>3657</v>
      </c>
      <c r="N2813" s="45">
        <v>45920</v>
      </c>
      <c r="O2813" s="54">
        <v>45337.5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67"/>
        <v>2</v>
      </c>
      <c r="Z2813" s="25" t="str">
        <f t="shared" si="368"/>
        <v>Saturday</v>
      </c>
      <c r="AA2813" s="25" t="str">
        <f t="shared" si="369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hidden="1" x14ac:dyDescent="0.25">
      <c r="A2814" s="25">
        <f t="shared" si="363"/>
        <v>2813</v>
      </c>
      <c r="B2814" s="25" t="s">
        <v>3594</v>
      </c>
      <c r="C2814" s="45">
        <v>45912</v>
      </c>
      <c r="D2814" s="45">
        <v>45918</v>
      </c>
      <c r="E2814" s="8">
        <v>68.599999999999994</v>
      </c>
      <c r="F2814" s="8">
        <f t="shared" si="366"/>
        <v>6036.7999999999993</v>
      </c>
      <c r="G2814" s="54">
        <f t="shared" si="364"/>
        <v>30183.999999999996</v>
      </c>
      <c r="H2814" s="25">
        <v>300602</v>
      </c>
      <c r="I2814" s="25"/>
      <c r="J2814" s="25">
        <v>5</v>
      </c>
      <c r="K2814" s="25">
        <v>5</v>
      </c>
      <c r="L2814" s="25">
        <f t="shared" si="370"/>
        <v>0</v>
      </c>
      <c r="M2814" s="25" t="s">
        <v>3672</v>
      </c>
      <c r="N2814" s="45">
        <v>45920</v>
      </c>
      <c r="O2814" s="54">
        <v>53165</v>
      </c>
      <c r="P2814" s="25" t="s">
        <v>631</v>
      </c>
      <c r="Q2814" s="25">
        <v>58155919651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Telangana</v>
      </c>
      <c r="W2814" s="56"/>
      <c r="X2814" s="45">
        <v>45922</v>
      </c>
      <c r="Y2814" s="25">
        <f t="shared" si="367"/>
        <v>2</v>
      </c>
      <c r="Z2814" s="25" t="str">
        <f t="shared" si="368"/>
        <v>Saturday</v>
      </c>
      <c r="AA2814" s="25" t="str">
        <f t="shared" si="369"/>
        <v>Monday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hidden="1" x14ac:dyDescent="0.25">
      <c r="A2815" s="25">
        <f t="shared" si="363"/>
        <v>2814</v>
      </c>
      <c r="B2815" s="25" t="s">
        <v>3594</v>
      </c>
      <c r="C2815" s="45">
        <v>45912</v>
      </c>
      <c r="D2815" s="45">
        <v>45918</v>
      </c>
      <c r="E2815" s="8">
        <v>297</v>
      </c>
      <c r="F2815" s="8">
        <f t="shared" si="366"/>
        <v>26136</v>
      </c>
      <c r="G2815" s="54">
        <f t="shared" si="364"/>
        <v>78408</v>
      </c>
      <c r="H2815" s="25">
        <v>301044</v>
      </c>
      <c r="I2815" s="25"/>
      <c r="J2815" s="25">
        <v>3</v>
      </c>
      <c r="K2815" s="25">
        <v>3</v>
      </c>
      <c r="L2815" s="25">
        <f t="shared" si="370"/>
        <v>0</v>
      </c>
      <c r="M2815" s="25" t="s">
        <v>3657</v>
      </c>
      <c r="N2815" s="45">
        <v>45920</v>
      </c>
      <c r="O2815" s="54">
        <v>119691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67"/>
        <v>2</v>
      </c>
      <c r="Z2815" s="25" t="str">
        <f t="shared" si="368"/>
        <v>Saturday</v>
      </c>
      <c r="AA2815" s="25" t="str">
        <f t="shared" si="369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hidden="1" x14ac:dyDescent="0.25">
      <c r="A2816" s="25">
        <f t="shared" si="363"/>
        <v>2815</v>
      </c>
      <c r="B2816" s="25" t="s">
        <v>3594</v>
      </c>
      <c r="C2816" s="45">
        <v>45912</v>
      </c>
      <c r="D2816" s="45">
        <v>45918</v>
      </c>
      <c r="E2816" s="8">
        <v>207.9</v>
      </c>
      <c r="F2816" s="8">
        <f t="shared" si="366"/>
        <v>18295.2</v>
      </c>
      <c r="G2816" s="54">
        <f t="shared" si="364"/>
        <v>54885.600000000006</v>
      </c>
      <c r="H2816" s="25">
        <v>302910</v>
      </c>
      <c r="I2816" s="25"/>
      <c r="J2816" s="25">
        <v>3</v>
      </c>
      <c r="K2816" s="25">
        <v>3</v>
      </c>
      <c r="L2816" s="25">
        <f t="shared" si="370"/>
        <v>0</v>
      </c>
      <c r="M2816" s="25" t="s">
        <v>3657</v>
      </c>
      <c r="N2816" s="45">
        <v>45920</v>
      </c>
      <c r="O2816" s="54">
        <v>89768.25</v>
      </c>
      <c r="P2816" s="25" t="s">
        <v>2055</v>
      </c>
      <c r="Q2816" s="25">
        <v>58155928261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Hyderabad</v>
      </c>
      <c r="W2816" s="56"/>
      <c r="X2816" s="45">
        <v>45922</v>
      </c>
      <c r="Y2816" s="25">
        <f t="shared" si="367"/>
        <v>2</v>
      </c>
      <c r="Z2816" s="25" t="str">
        <f t="shared" si="368"/>
        <v>Saturday</v>
      </c>
      <c r="AA2816" s="25" t="str">
        <f t="shared" si="369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hidden="1" x14ac:dyDescent="0.25">
      <c r="A2817" s="25">
        <f t="shared" si="363"/>
        <v>2816</v>
      </c>
      <c r="B2817" s="25" t="s">
        <v>3594</v>
      </c>
      <c r="C2817" s="45">
        <v>45912</v>
      </c>
      <c r="D2817" s="45">
        <v>45918</v>
      </c>
      <c r="E2817" s="8">
        <v>153</v>
      </c>
      <c r="F2817" s="8">
        <f t="shared" si="366"/>
        <v>13464</v>
      </c>
      <c r="G2817" s="54">
        <f t="shared" si="364"/>
        <v>26928</v>
      </c>
      <c r="H2817" s="25">
        <v>303529</v>
      </c>
      <c r="I2817" s="25"/>
      <c r="J2817" s="25">
        <v>2</v>
      </c>
      <c r="K2817" s="25">
        <v>2</v>
      </c>
      <c r="L2817" s="25">
        <f t="shared" si="370"/>
        <v>0</v>
      </c>
      <c r="M2817" s="25" t="s">
        <v>3651</v>
      </c>
      <c r="N2817" s="45">
        <v>45923</v>
      </c>
      <c r="O2817" s="54">
        <v>46165</v>
      </c>
      <c r="P2817" s="25" t="s">
        <v>654</v>
      </c>
      <c r="Q2817" s="25" t="s">
        <v>2078</v>
      </c>
      <c r="R2817" s="25" t="s">
        <v>638</v>
      </c>
      <c r="S2817" s="3">
        <v>4</v>
      </c>
      <c r="T2817" s="55" t="s">
        <v>3705</v>
      </c>
      <c r="U2817" s="25" t="s">
        <v>19</v>
      </c>
      <c r="V2817" s="25" t="str">
        <f>VLOOKUP(P2817,'Customer List'!B:C,2,)</f>
        <v>Delhi</v>
      </c>
      <c r="W2817" s="56" t="s">
        <v>606</v>
      </c>
      <c r="X2817" s="45"/>
      <c r="Y2817" s="25" t="str">
        <f t="shared" si="367"/>
        <v/>
      </c>
      <c r="Z2817" s="25" t="str">
        <f t="shared" si="368"/>
        <v>Tuesday</v>
      </c>
      <c r="AA2817" s="25" t="str">
        <f t="shared" si="369"/>
        <v/>
      </c>
      <c r="AB2817" s="25" t="str">
        <f>VLOOKUP(U2817,'Currency Sheet'!A:C,3,)</f>
        <v>DOLLAR</v>
      </c>
      <c r="AC2817" s="67" t="str">
        <f>VLOOKUP(P2817,'Customer List'!B:D,3,)</f>
        <v>Local</v>
      </c>
    </row>
    <row r="2818" spans="1:29" hidden="1" x14ac:dyDescent="0.25">
      <c r="A2818" s="25">
        <f t="shared" si="363"/>
        <v>2817</v>
      </c>
      <c r="B2818" s="25" t="s">
        <v>3594</v>
      </c>
      <c r="C2818" s="45">
        <v>45912</v>
      </c>
      <c r="D2818" s="45">
        <v>45918</v>
      </c>
      <c r="E2818" s="8">
        <v>300.75</v>
      </c>
      <c r="F2818" s="8">
        <f t="shared" si="366"/>
        <v>26466</v>
      </c>
      <c r="G2818" s="54">
        <f t="shared" si="364"/>
        <v>79398</v>
      </c>
      <c r="H2818" s="25">
        <v>304042</v>
      </c>
      <c r="I2818" s="25"/>
      <c r="J2818" s="25">
        <v>3</v>
      </c>
      <c r="K2818" s="25">
        <v>3</v>
      </c>
      <c r="L2818" s="25">
        <f t="shared" si="370"/>
        <v>0</v>
      </c>
      <c r="M2818" s="25" t="s">
        <v>3657</v>
      </c>
      <c r="N2818" s="45">
        <v>45920</v>
      </c>
      <c r="O2818" s="54">
        <v>121202.25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67"/>
        <v>2</v>
      </c>
      <c r="Z2818" s="25" t="str">
        <f t="shared" si="368"/>
        <v>Saturday</v>
      </c>
      <c r="AA2818" s="25" t="str">
        <f t="shared" si="369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hidden="1" x14ac:dyDescent="0.25">
      <c r="A2819" s="25">
        <f t="shared" si="363"/>
        <v>2818</v>
      </c>
      <c r="B2819" s="25" t="s">
        <v>3594</v>
      </c>
      <c r="C2819" s="45">
        <v>45912</v>
      </c>
      <c r="D2819" s="45">
        <v>45918</v>
      </c>
      <c r="E2819" s="8">
        <v>185.5</v>
      </c>
      <c r="F2819" s="8">
        <f t="shared" si="366"/>
        <v>16324</v>
      </c>
      <c r="G2819" s="54">
        <f t="shared" si="364"/>
        <v>32648</v>
      </c>
      <c r="H2819" s="25">
        <v>304120</v>
      </c>
      <c r="I2819" s="25"/>
      <c r="J2819" s="25">
        <v>2</v>
      </c>
      <c r="K2819" s="25">
        <v>2</v>
      </c>
      <c r="L2819" s="25">
        <f t="shared" si="370"/>
        <v>0</v>
      </c>
      <c r="M2819" s="25" t="s">
        <v>3657</v>
      </c>
      <c r="N2819" s="45">
        <v>45920</v>
      </c>
      <c r="O2819" s="54">
        <v>53397.5</v>
      </c>
      <c r="P2819" s="25" t="s">
        <v>2055</v>
      </c>
      <c r="Q2819" s="25">
        <v>58155928261</v>
      </c>
      <c r="R2819" s="25" t="s">
        <v>41</v>
      </c>
      <c r="S2819" s="3">
        <v>4</v>
      </c>
      <c r="T2819" s="55"/>
      <c r="U2819" s="25" t="s">
        <v>19</v>
      </c>
      <c r="V2819" s="25" t="str">
        <f>VLOOKUP(P2819,'Customer List'!B:C,2,)</f>
        <v>Hyderabad</v>
      </c>
      <c r="W2819" s="56"/>
      <c r="X2819" s="45">
        <v>45922</v>
      </c>
      <c r="Y2819" s="25">
        <f t="shared" si="367"/>
        <v>2</v>
      </c>
      <c r="Z2819" s="25" t="str">
        <f t="shared" si="368"/>
        <v>Saturday</v>
      </c>
      <c r="AA2819" s="25" t="str">
        <f t="shared" si="369"/>
        <v>Monday</v>
      </c>
      <c r="AB2819" s="25" t="str">
        <f>VLOOKUP(U2819,'Currency Sheet'!A:C,3,)</f>
        <v>DOLLAR</v>
      </c>
      <c r="AC2819" s="67" t="str">
        <f>VLOOKUP(P2819,'Customer List'!B:D,3,)</f>
        <v>OutStation</v>
      </c>
    </row>
    <row r="2820" spans="1:29" hidden="1" x14ac:dyDescent="0.25">
      <c r="A2820" s="25">
        <f t="shared" si="363"/>
        <v>2819</v>
      </c>
      <c r="B2820" s="25" t="s">
        <v>3594</v>
      </c>
      <c r="C2820" s="45">
        <v>45912</v>
      </c>
      <c r="D2820" s="45">
        <v>45918</v>
      </c>
      <c r="E2820" s="8">
        <v>226.1</v>
      </c>
      <c r="F2820" s="8">
        <f t="shared" si="366"/>
        <v>19896.8</v>
      </c>
      <c r="G2820" s="54">
        <f t="shared" si="364"/>
        <v>59690.399999999994</v>
      </c>
      <c r="H2820" s="25">
        <v>305636</v>
      </c>
      <c r="I2820" s="25"/>
      <c r="J2820" s="25">
        <v>3</v>
      </c>
      <c r="K2820" s="25">
        <v>3</v>
      </c>
      <c r="L2820" s="25">
        <f t="shared" si="370"/>
        <v>0</v>
      </c>
      <c r="M2820" s="25" t="s">
        <v>3657</v>
      </c>
      <c r="N2820" s="45">
        <v>45920</v>
      </c>
      <c r="O2820" s="54">
        <v>97626.75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67"/>
        <v>2</v>
      </c>
      <c r="Z2820" s="25" t="str">
        <f t="shared" si="368"/>
        <v>Saturday</v>
      </c>
      <c r="AA2820" s="25" t="str">
        <f t="shared" si="369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hidden="1" x14ac:dyDescent="0.25">
      <c r="A2821" s="25">
        <f t="shared" ref="A2821:A2884" si="371">A2820+1</f>
        <v>2820</v>
      </c>
      <c r="B2821" s="25" t="s">
        <v>3594</v>
      </c>
      <c r="C2821" s="45">
        <v>45912</v>
      </c>
      <c r="D2821" s="45">
        <v>45918</v>
      </c>
      <c r="E2821" s="8">
        <v>318</v>
      </c>
      <c r="F2821" s="8">
        <f t="shared" si="366"/>
        <v>27984</v>
      </c>
      <c r="G2821" s="54">
        <f t="shared" ref="G2821:G2884" si="372">F2821*J2821</f>
        <v>27984</v>
      </c>
      <c r="H2821" s="25">
        <v>308120</v>
      </c>
      <c r="I2821" s="25"/>
      <c r="J2821" s="25">
        <v>1</v>
      </c>
      <c r="K2821" s="25">
        <v>1</v>
      </c>
      <c r="L2821" s="25">
        <f t="shared" si="370"/>
        <v>0</v>
      </c>
      <c r="M2821" s="25" t="s">
        <v>3689</v>
      </c>
      <c r="N2821" s="45">
        <v>45920</v>
      </c>
      <c r="O2821" s="54">
        <v>36252</v>
      </c>
      <c r="P2821" s="25" t="s">
        <v>243</v>
      </c>
      <c r="Q2821" s="25">
        <v>58155920465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Mumbai</v>
      </c>
      <c r="W2821" s="56"/>
      <c r="X2821" s="45">
        <v>45922</v>
      </c>
      <c r="Y2821" s="25">
        <f t="shared" si="367"/>
        <v>2</v>
      </c>
      <c r="Z2821" s="25" t="str">
        <f t="shared" si="368"/>
        <v>Saturday</v>
      </c>
      <c r="AA2821" s="25" t="str">
        <f t="shared" si="369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hidden="1" x14ac:dyDescent="0.25">
      <c r="A2822" s="25">
        <f t="shared" si="371"/>
        <v>2821</v>
      </c>
      <c r="B2822" s="25" t="s">
        <v>3594</v>
      </c>
      <c r="C2822" s="45">
        <v>45912</v>
      </c>
      <c r="D2822" s="45">
        <v>45918</v>
      </c>
      <c r="E2822" s="8">
        <v>204.4</v>
      </c>
      <c r="F2822" s="8">
        <f t="shared" si="366"/>
        <v>17987.2</v>
      </c>
      <c r="G2822" s="54">
        <f t="shared" si="372"/>
        <v>53961.600000000006</v>
      </c>
      <c r="H2822" s="25">
        <v>324406</v>
      </c>
      <c r="I2822" s="25"/>
      <c r="J2822" s="25">
        <v>3</v>
      </c>
      <c r="K2822" s="25">
        <v>3</v>
      </c>
      <c r="L2822" s="25">
        <f t="shared" si="370"/>
        <v>0</v>
      </c>
      <c r="M2822" s="25" t="s">
        <v>3657</v>
      </c>
      <c r="N2822" s="45">
        <v>45920</v>
      </c>
      <c r="O2822" s="54">
        <v>88257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67"/>
        <v>2</v>
      </c>
      <c r="Z2822" s="25" t="str">
        <f t="shared" si="368"/>
        <v>Saturday</v>
      </c>
      <c r="AA2822" s="25" t="str">
        <f t="shared" si="369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hidden="1" x14ac:dyDescent="0.25">
      <c r="A2823" s="25">
        <f t="shared" si="371"/>
        <v>2822</v>
      </c>
      <c r="B2823" s="25" t="s">
        <v>3594</v>
      </c>
      <c r="C2823" s="45">
        <v>45912</v>
      </c>
      <c r="D2823" s="45">
        <v>45918</v>
      </c>
      <c r="E2823" s="8">
        <v>334.5</v>
      </c>
      <c r="F2823" s="8">
        <f t="shared" si="366"/>
        <v>29436</v>
      </c>
      <c r="G2823" s="54">
        <f t="shared" si="372"/>
        <v>88308</v>
      </c>
      <c r="H2823" s="25">
        <v>353230</v>
      </c>
      <c r="I2823" s="25"/>
      <c r="J2823" s="25">
        <v>3</v>
      </c>
      <c r="K2823" s="25">
        <v>3</v>
      </c>
      <c r="L2823" s="25">
        <f t="shared" si="370"/>
        <v>0</v>
      </c>
      <c r="M2823" s="25" t="s">
        <v>3657</v>
      </c>
      <c r="N2823" s="45">
        <v>45920</v>
      </c>
      <c r="O2823" s="54">
        <v>134803.5</v>
      </c>
      <c r="P2823" s="25" t="s">
        <v>2055</v>
      </c>
      <c r="Q2823" s="25">
        <v>58155928261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Hyderabad</v>
      </c>
      <c r="W2823" s="56"/>
      <c r="X2823" s="45">
        <v>45922</v>
      </c>
      <c r="Y2823" s="25">
        <f t="shared" si="367"/>
        <v>2</v>
      </c>
      <c r="Z2823" s="25" t="str">
        <f t="shared" si="368"/>
        <v>Saturday</v>
      </c>
      <c r="AA2823" s="25" t="str">
        <f t="shared" si="369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hidden="1" x14ac:dyDescent="0.25">
      <c r="A2824" s="25">
        <f t="shared" si="371"/>
        <v>2823</v>
      </c>
      <c r="B2824" s="25" t="s">
        <v>3594</v>
      </c>
      <c r="C2824" s="45">
        <v>45912</v>
      </c>
      <c r="D2824" s="45">
        <v>45918</v>
      </c>
      <c r="E2824" s="8">
        <v>156.75</v>
      </c>
      <c r="F2824" s="8">
        <f t="shared" ref="F2824:F2866" si="373">IF(AB2824="DOLLAR",E2824*88,E2824)</f>
        <v>13794</v>
      </c>
      <c r="G2824" s="54">
        <f t="shared" si="372"/>
        <v>13794</v>
      </c>
      <c r="H2824" s="25">
        <v>356619</v>
      </c>
      <c r="I2824" s="25"/>
      <c r="J2824" s="25">
        <v>1</v>
      </c>
      <c r="K2824" s="25">
        <v>1</v>
      </c>
      <c r="L2824" s="25">
        <f t="shared" si="370"/>
        <v>0</v>
      </c>
      <c r="M2824" s="25" t="s">
        <v>3662</v>
      </c>
      <c r="N2824" s="45">
        <v>45920</v>
      </c>
      <c r="O2824" s="54">
        <v>22676.5</v>
      </c>
      <c r="P2824" s="25" t="s">
        <v>267</v>
      </c>
      <c r="Q2824" s="25">
        <v>58155923210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Pune</v>
      </c>
      <c r="W2824" s="56"/>
      <c r="X2824" s="45">
        <v>45923</v>
      </c>
      <c r="Y2824" s="25">
        <f t="shared" ref="Y2824:Y2865" si="374">IF(X2824="", "", X2824-N2824)</f>
        <v>3</v>
      </c>
      <c r="Z2824" s="25" t="str">
        <f t="shared" ref="Z2824:Z2865" si="375">IF(N2824="", "", TEXT(N2824, "dddd"))</f>
        <v>Saturday</v>
      </c>
      <c r="AA2824" s="25" t="str">
        <f t="shared" ref="AA2824:AA2865" si="376">IF(X2824="", "", TEXT(X2824, "dddd"))</f>
        <v>Tuesday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hidden="1" x14ac:dyDescent="0.25">
      <c r="A2825" s="25">
        <f t="shared" si="371"/>
        <v>2824</v>
      </c>
      <c r="B2825" s="25" t="s">
        <v>3594</v>
      </c>
      <c r="C2825" s="45">
        <v>45912</v>
      </c>
      <c r="D2825" s="45">
        <v>45918</v>
      </c>
      <c r="E2825" s="8">
        <v>136.5</v>
      </c>
      <c r="F2825" s="8">
        <f t="shared" si="373"/>
        <v>12012</v>
      </c>
      <c r="G2825" s="54">
        <f t="shared" si="372"/>
        <v>12012</v>
      </c>
      <c r="H2825" s="25">
        <v>359413</v>
      </c>
      <c r="I2825" s="25"/>
      <c r="J2825" s="25">
        <v>1</v>
      </c>
      <c r="K2825" s="25">
        <v>1</v>
      </c>
      <c r="L2825" s="25">
        <f t="shared" si="370"/>
        <v>0</v>
      </c>
      <c r="M2825" s="25" t="s">
        <v>3662</v>
      </c>
      <c r="N2825" s="45">
        <v>45920</v>
      </c>
      <c r="O2825" s="54">
        <v>19747</v>
      </c>
      <c r="P2825" s="25" t="s">
        <v>267</v>
      </c>
      <c r="Q2825" s="25">
        <v>58155923210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Pune</v>
      </c>
      <c r="W2825" s="56"/>
      <c r="X2825" s="45">
        <v>45923</v>
      </c>
      <c r="Y2825" s="25">
        <f t="shared" si="374"/>
        <v>3</v>
      </c>
      <c r="Z2825" s="25" t="str">
        <f t="shared" si="375"/>
        <v>Saturday</v>
      </c>
      <c r="AA2825" s="25" t="str">
        <f t="shared" si="376"/>
        <v>Tuesday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hidden="1" x14ac:dyDescent="0.25">
      <c r="A2826" s="25">
        <f t="shared" si="371"/>
        <v>2825</v>
      </c>
      <c r="B2826" s="25" t="s">
        <v>3594</v>
      </c>
      <c r="C2826" s="45">
        <v>45912</v>
      </c>
      <c r="D2826" s="45">
        <v>45918</v>
      </c>
      <c r="E2826" s="8">
        <v>177.75</v>
      </c>
      <c r="F2826" s="8">
        <f t="shared" si="373"/>
        <v>15642</v>
      </c>
      <c r="G2826" s="54">
        <f t="shared" si="372"/>
        <v>15642</v>
      </c>
      <c r="H2826" s="25">
        <v>360731</v>
      </c>
      <c r="I2826" s="25"/>
      <c r="J2826" s="25">
        <v>1</v>
      </c>
      <c r="K2826" s="25">
        <v>1</v>
      </c>
      <c r="L2826" s="25">
        <f t="shared" ref="L2826:L2865" si="377">J2826-K2826</f>
        <v>0</v>
      </c>
      <c r="M2826" s="25" t="s">
        <v>3662</v>
      </c>
      <c r="N2826" s="45">
        <v>45920</v>
      </c>
      <c r="O2826" s="54">
        <v>25714.5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si="374"/>
        <v>3</v>
      </c>
      <c r="Z2826" s="25" t="str">
        <f t="shared" si="375"/>
        <v>Saturday</v>
      </c>
      <c r="AA2826" s="25" t="str">
        <f t="shared" si="376"/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hidden="1" x14ac:dyDescent="0.25">
      <c r="A2827" s="25">
        <f t="shared" si="371"/>
        <v>2826</v>
      </c>
      <c r="B2827" s="25" t="s">
        <v>3594</v>
      </c>
      <c r="C2827" s="45">
        <v>45912</v>
      </c>
      <c r="D2827" s="45">
        <v>45918</v>
      </c>
      <c r="E2827" s="8">
        <v>259</v>
      </c>
      <c r="F2827" s="8">
        <f t="shared" si="373"/>
        <v>22792</v>
      </c>
      <c r="G2827" s="54">
        <f t="shared" si="372"/>
        <v>22792</v>
      </c>
      <c r="H2827" s="25">
        <v>369616</v>
      </c>
      <c r="I2827" s="25"/>
      <c r="J2827" s="25">
        <v>1</v>
      </c>
      <c r="K2827" s="25">
        <v>1</v>
      </c>
      <c r="L2827" s="25">
        <f t="shared" si="377"/>
        <v>0</v>
      </c>
      <c r="M2827" s="25" t="s">
        <v>3666</v>
      </c>
      <c r="N2827" s="45">
        <v>45920</v>
      </c>
      <c r="O2827" s="54">
        <v>34410</v>
      </c>
      <c r="P2827" s="25" t="s">
        <v>893</v>
      </c>
      <c r="Q2827" s="25">
        <v>58155919286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Banglore</v>
      </c>
      <c r="W2827" s="56"/>
      <c r="X2827" s="45">
        <v>45922</v>
      </c>
      <c r="Y2827" s="25">
        <f t="shared" si="374"/>
        <v>2</v>
      </c>
      <c r="Z2827" s="25" t="str">
        <f t="shared" si="375"/>
        <v>Saturday</v>
      </c>
      <c r="AA2827" s="25" t="str">
        <f t="shared" si="376"/>
        <v>Monday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hidden="1" x14ac:dyDescent="0.25">
      <c r="A2828" s="25">
        <f t="shared" si="371"/>
        <v>2827</v>
      </c>
      <c r="B2828" s="25" t="s">
        <v>3594</v>
      </c>
      <c r="C2828" s="45">
        <v>45912</v>
      </c>
      <c r="D2828" s="45">
        <v>45918</v>
      </c>
      <c r="E2828" s="8">
        <v>316.5</v>
      </c>
      <c r="F2828" s="8">
        <f t="shared" si="373"/>
        <v>27852</v>
      </c>
      <c r="G2828" s="54">
        <f t="shared" si="372"/>
        <v>55704</v>
      </c>
      <c r="H2828" s="25">
        <v>373746</v>
      </c>
      <c r="I2828" s="25"/>
      <c r="J2828" s="25">
        <v>2</v>
      </c>
      <c r="K2828" s="25">
        <v>2</v>
      </c>
      <c r="L2828" s="25">
        <f t="shared" si="377"/>
        <v>0</v>
      </c>
      <c r="M2828" s="25" t="s">
        <v>3667</v>
      </c>
      <c r="N2828" s="45">
        <v>45920</v>
      </c>
      <c r="O2828" s="54">
        <v>91574</v>
      </c>
      <c r="P2828" s="25" t="s">
        <v>893</v>
      </c>
      <c r="Q2828" s="25">
        <v>58155919286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Banglore</v>
      </c>
      <c r="W2828" s="56"/>
      <c r="X2828" s="45">
        <v>45922</v>
      </c>
      <c r="Y2828" s="25">
        <f t="shared" si="374"/>
        <v>2</v>
      </c>
      <c r="Z2828" s="25" t="str">
        <f t="shared" si="375"/>
        <v>Saturday</v>
      </c>
      <c r="AA2828" s="25" t="str">
        <f t="shared" si="376"/>
        <v>Monday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hidden="1" x14ac:dyDescent="0.25">
      <c r="A2829" s="25">
        <f t="shared" si="371"/>
        <v>2828</v>
      </c>
      <c r="B2829" s="25" t="s">
        <v>3594</v>
      </c>
      <c r="C2829" s="45">
        <v>45912</v>
      </c>
      <c r="D2829" s="45">
        <v>45918</v>
      </c>
      <c r="E2829" s="8">
        <v>99.4</v>
      </c>
      <c r="F2829" s="8">
        <f t="shared" si="373"/>
        <v>8747.2000000000007</v>
      </c>
      <c r="G2829" s="54">
        <f t="shared" si="372"/>
        <v>8747.2000000000007</v>
      </c>
      <c r="H2829" s="25">
        <v>379207</v>
      </c>
      <c r="I2829" s="25"/>
      <c r="J2829" s="25">
        <v>1</v>
      </c>
      <c r="K2829" s="25">
        <v>1</v>
      </c>
      <c r="L2829" s="25">
        <f t="shared" si="377"/>
        <v>0</v>
      </c>
      <c r="M2829" s="25" t="s">
        <v>3662</v>
      </c>
      <c r="N2829" s="45">
        <v>45920</v>
      </c>
      <c r="O2829" s="54">
        <v>15407</v>
      </c>
      <c r="P2829" s="25" t="s">
        <v>267</v>
      </c>
      <c r="Q2829" s="25">
        <v>58155923210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Pune</v>
      </c>
      <c r="W2829" s="56"/>
      <c r="X2829" s="45">
        <v>45923</v>
      </c>
      <c r="Y2829" s="25">
        <f t="shared" si="374"/>
        <v>3</v>
      </c>
      <c r="Z2829" s="25" t="str">
        <f t="shared" si="375"/>
        <v>Saturday</v>
      </c>
      <c r="AA2829" s="25" t="str">
        <f t="shared" si="376"/>
        <v>Tuesday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hidden="1" x14ac:dyDescent="0.25">
      <c r="A2830" s="25">
        <f t="shared" si="371"/>
        <v>2829</v>
      </c>
      <c r="B2830" s="25" t="s">
        <v>3594</v>
      </c>
      <c r="C2830" s="45">
        <v>45912</v>
      </c>
      <c r="D2830" s="45">
        <v>45918</v>
      </c>
      <c r="E2830" s="8">
        <v>199.5</v>
      </c>
      <c r="F2830" s="8">
        <f t="shared" si="373"/>
        <v>17556</v>
      </c>
      <c r="G2830" s="54">
        <f t="shared" si="372"/>
        <v>52668</v>
      </c>
      <c r="H2830" s="25">
        <v>384808</v>
      </c>
      <c r="I2830" s="25"/>
      <c r="J2830" s="25">
        <v>3</v>
      </c>
      <c r="K2830" s="25">
        <v>3</v>
      </c>
      <c r="L2830" s="25">
        <f t="shared" si="377"/>
        <v>0</v>
      </c>
      <c r="M2830" s="25" t="s">
        <v>3657</v>
      </c>
      <c r="N2830" s="45">
        <v>45920</v>
      </c>
      <c r="O2830" s="54">
        <v>86141.25</v>
      </c>
      <c r="P2830" s="25" t="s">
        <v>2055</v>
      </c>
      <c r="Q2830" s="25">
        <v>58155928261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Hyderabad</v>
      </c>
      <c r="W2830" s="56"/>
      <c r="X2830" s="45">
        <v>45922</v>
      </c>
      <c r="Y2830" s="25">
        <f t="shared" si="374"/>
        <v>2</v>
      </c>
      <c r="Z2830" s="25" t="str">
        <f t="shared" si="375"/>
        <v>Saturday</v>
      </c>
      <c r="AA2830" s="25" t="str">
        <f t="shared" si="376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71"/>
        <v>2830</v>
      </c>
      <c r="B2831" s="25" t="s">
        <v>3594</v>
      </c>
      <c r="C2831" s="45">
        <v>45912</v>
      </c>
      <c r="D2831" s="45">
        <v>45918</v>
      </c>
      <c r="E2831" s="8">
        <v>250.6</v>
      </c>
      <c r="F2831" s="8">
        <f t="shared" si="373"/>
        <v>22052.799999999999</v>
      </c>
      <c r="G2831" s="54">
        <f t="shared" si="372"/>
        <v>22052.799999999999</v>
      </c>
      <c r="H2831" s="25">
        <v>395004</v>
      </c>
      <c r="I2831" s="25"/>
      <c r="J2831" s="25">
        <v>1</v>
      </c>
      <c r="K2831" s="25">
        <v>1</v>
      </c>
      <c r="L2831" s="25">
        <f t="shared" si="377"/>
        <v>0</v>
      </c>
      <c r="M2831" s="25" t="s">
        <v>3749</v>
      </c>
      <c r="N2831" s="45">
        <v>45929</v>
      </c>
      <c r="O2831" s="54">
        <v>38843</v>
      </c>
      <c r="P2831" s="25" t="s">
        <v>3748</v>
      </c>
      <c r="Q2831" s="25" t="s">
        <v>2078</v>
      </c>
      <c r="R2831" s="25" t="s">
        <v>638</v>
      </c>
      <c r="S2831" s="3">
        <v>4</v>
      </c>
      <c r="T2831" s="55"/>
      <c r="U2831" s="25" t="s">
        <v>19</v>
      </c>
      <c r="V2831" s="25" t="str">
        <f>VLOOKUP(P2831,'Customer List'!B:C,2,)</f>
        <v>Delhi</v>
      </c>
      <c r="W2831" s="56" t="s">
        <v>606</v>
      </c>
      <c r="X2831" s="45"/>
      <c r="Y2831" s="25" t="str">
        <f t="shared" si="374"/>
        <v/>
      </c>
      <c r="Z2831" s="25" t="str">
        <f t="shared" si="375"/>
        <v>Monday</v>
      </c>
      <c r="AA2831" s="25" t="str">
        <f t="shared" si="376"/>
        <v/>
      </c>
      <c r="AB2831" s="25" t="str">
        <f>VLOOKUP(U2831,'Currency Sheet'!A:C,3,)</f>
        <v>DOLLAR</v>
      </c>
      <c r="AC2831" s="67" t="str">
        <f>VLOOKUP(P2831,'Customer List'!B:D,3,)</f>
        <v>Local</v>
      </c>
    </row>
    <row r="2832" spans="1:29" hidden="1" x14ac:dyDescent="0.25">
      <c r="A2832" s="25">
        <f t="shared" si="371"/>
        <v>2831</v>
      </c>
      <c r="B2832" s="25" t="s">
        <v>3594</v>
      </c>
      <c r="C2832" s="45">
        <v>45912</v>
      </c>
      <c r="D2832" s="45">
        <v>45918</v>
      </c>
      <c r="E2832" s="8">
        <v>116.89999999999999</v>
      </c>
      <c r="F2832" s="8">
        <f t="shared" si="373"/>
        <v>10287.199999999999</v>
      </c>
      <c r="G2832" s="54">
        <f t="shared" si="372"/>
        <v>30861.599999999999</v>
      </c>
      <c r="H2832" s="25">
        <v>400118</v>
      </c>
      <c r="I2832" s="25"/>
      <c r="J2832" s="25">
        <v>3</v>
      </c>
      <c r="K2832" s="25">
        <v>3</v>
      </c>
      <c r="L2832" s="25">
        <f t="shared" si="377"/>
        <v>0</v>
      </c>
      <c r="M2832" s="25" t="s">
        <v>3657</v>
      </c>
      <c r="N2832" s="45">
        <v>45920</v>
      </c>
      <c r="O2832" s="54">
        <v>50475.75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74"/>
        <v>2</v>
      </c>
      <c r="Z2832" s="25" t="str">
        <f t="shared" si="375"/>
        <v>Saturday</v>
      </c>
      <c r="AA2832" s="25" t="str">
        <f t="shared" si="376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hidden="1" x14ac:dyDescent="0.25">
      <c r="A2833" s="25">
        <f t="shared" si="371"/>
        <v>2832</v>
      </c>
      <c r="B2833" s="25" t="s">
        <v>3594</v>
      </c>
      <c r="C2833" s="45">
        <v>45912</v>
      </c>
      <c r="D2833" s="45">
        <v>45918</v>
      </c>
      <c r="E2833" s="8">
        <v>125.3</v>
      </c>
      <c r="F2833" s="8">
        <f t="shared" si="373"/>
        <v>11026.4</v>
      </c>
      <c r="G2833" s="54">
        <f t="shared" si="372"/>
        <v>33079.199999999997</v>
      </c>
      <c r="H2833" s="25">
        <v>400128</v>
      </c>
      <c r="I2833" s="25"/>
      <c r="J2833" s="25">
        <v>3</v>
      </c>
      <c r="K2833" s="25">
        <v>3</v>
      </c>
      <c r="L2833" s="25">
        <f t="shared" si="377"/>
        <v>0</v>
      </c>
      <c r="M2833" s="25" t="s">
        <v>3657</v>
      </c>
      <c r="N2833" s="45">
        <v>45920</v>
      </c>
      <c r="O2833" s="54">
        <v>54102.75</v>
      </c>
      <c r="P2833" s="25" t="s">
        <v>2055</v>
      </c>
      <c r="Q2833" s="25">
        <v>58155928261</v>
      </c>
      <c r="R2833" s="25" t="s">
        <v>41</v>
      </c>
      <c r="S2833" s="3">
        <v>4</v>
      </c>
      <c r="T2833" s="55"/>
      <c r="U2833" s="25" t="s">
        <v>19</v>
      </c>
      <c r="V2833" s="25" t="str">
        <f>VLOOKUP(P2833,'Customer List'!B:C,2,)</f>
        <v>Hyderabad</v>
      </c>
      <c r="W2833" s="56"/>
      <c r="X2833" s="45">
        <v>45922</v>
      </c>
      <c r="Y2833" s="25">
        <f t="shared" si="374"/>
        <v>2</v>
      </c>
      <c r="Z2833" s="25" t="str">
        <f t="shared" si="375"/>
        <v>Saturday</v>
      </c>
      <c r="AA2833" s="25" t="str">
        <f t="shared" si="376"/>
        <v>Monday</v>
      </c>
      <c r="AB2833" s="25" t="str">
        <f>VLOOKUP(U2833,'Currency Sheet'!A:C,3,)</f>
        <v>DOLLAR</v>
      </c>
      <c r="AC2833" s="67" t="str">
        <f>VLOOKUP(P2833,'Customer List'!B:D,3,)</f>
        <v>OutStation</v>
      </c>
    </row>
    <row r="2834" spans="1:29" hidden="1" x14ac:dyDescent="0.25">
      <c r="A2834" s="25">
        <f t="shared" si="371"/>
        <v>2833</v>
      </c>
      <c r="B2834" s="25" t="s">
        <v>3594</v>
      </c>
      <c r="C2834" s="45">
        <v>45912</v>
      </c>
      <c r="D2834" s="45">
        <v>45918</v>
      </c>
      <c r="E2834" s="8">
        <v>32.9</v>
      </c>
      <c r="F2834" s="8">
        <f t="shared" si="373"/>
        <v>2895.2</v>
      </c>
      <c r="G2834" s="54">
        <f t="shared" si="372"/>
        <v>2895.2</v>
      </c>
      <c r="H2834" s="25">
        <v>400137</v>
      </c>
      <c r="I2834" s="25"/>
      <c r="J2834" s="25">
        <v>1</v>
      </c>
      <c r="K2834" s="25">
        <v>1</v>
      </c>
      <c r="L2834" s="25">
        <f t="shared" si="377"/>
        <v>0</v>
      </c>
      <c r="M2834" s="25" t="s">
        <v>3676</v>
      </c>
      <c r="N2834" s="45">
        <v>45920</v>
      </c>
      <c r="O2834" s="54">
        <v>4794</v>
      </c>
      <c r="P2834" s="25" t="s">
        <v>630</v>
      </c>
      <c r="Q2834" s="25">
        <v>58155918612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Gujrat</v>
      </c>
      <c r="W2834" s="56"/>
      <c r="X2834" s="45">
        <v>45922</v>
      </c>
      <c r="Y2834" s="25">
        <f t="shared" si="374"/>
        <v>2</v>
      </c>
      <c r="Z2834" s="25" t="str">
        <f t="shared" si="375"/>
        <v>Saturday</v>
      </c>
      <c r="AA2834" s="25" t="str">
        <f t="shared" si="376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hidden="1" x14ac:dyDescent="0.25">
      <c r="A2835" s="25">
        <f t="shared" si="371"/>
        <v>2834</v>
      </c>
      <c r="B2835" s="25" t="s">
        <v>3594</v>
      </c>
      <c r="C2835" s="45">
        <v>45912</v>
      </c>
      <c r="D2835" s="45">
        <v>45918</v>
      </c>
      <c r="E2835" s="8">
        <v>82.6</v>
      </c>
      <c r="F2835" s="8">
        <f t="shared" si="373"/>
        <v>7268.7999999999993</v>
      </c>
      <c r="G2835" s="54">
        <f t="shared" si="372"/>
        <v>7268.7999999999993</v>
      </c>
      <c r="H2835" s="25">
        <v>400208</v>
      </c>
      <c r="I2835" s="25"/>
      <c r="J2835" s="25">
        <v>1</v>
      </c>
      <c r="K2835" s="25">
        <v>1</v>
      </c>
      <c r="L2835" s="25">
        <f t="shared" si="377"/>
        <v>0</v>
      </c>
      <c r="M2835" s="25" t="s">
        <v>3657</v>
      </c>
      <c r="N2835" s="45">
        <v>45920</v>
      </c>
      <c r="O2835" s="54">
        <v>11888.5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74"/>
        <v>2</v>
      </c>
      <c r="Z2835" s="25" t="str">
        <f t="shared" si="375"/>
        <v>Saturday</v>
      </c>
      <c r="AA2835" s="25" t="str">
        <f t="shared" si="376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hidden="1" x14ac:dyDescent="0.25">
      <c r="A2836" s="25">
        <f t="shared" si="371"/>
        <v>2835</v>
      </c>
      <c r="B2836" s="25" t="s">
        <v>3594</v>
      </c>
      <c r="C2836" s="45">
        <v>45912</v>
      </c>
      <c r="D2836" s="45">
        <v>45918</v>
      </c>
      <c r="E2836" s="8">
        <v>309.75</v>
      </c>
      <c r="F2836" s="8">
        <f t="shared" si="373"/>
        <v>27258</v>
      </c>
      <c r="G2836" s="54">
        <f t="shared" si="372"/>
        <v>81774</v>
      </c>
      <c r="H2836" s="25">
        <v>400274</v>
      </c>
      <c r="I2836" s="25"/>
      <c r="J2836" s="25">
        <v>3</v>
      </c>
      <c r="K2836" s="25">
        <v>3</v>
      </c>
      <c r="L2836" s="25">
        <f t="shared" si="377"/>
        <v>0</v>
      </c>
      <c r="M2836" s="25" t="s">
        <v>3657</v>
      </c>
      <c r="N2836" s="45">
        <v>45920</v>
      </c>
      <c r="O2836" s="54">
        <v>124829.25</v>
      </c>
      <c r="P2836" s="25" t="s">
        <v>2055</v>
      </c>
      <c r="Q2836" s="25">
        <v>58155928261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Hyderabad</v>
      </c>
      <c r="W2836" s="56"/>
      <c r="X2836" s="45">
        <v>45922</v>
      </c>
      <c r="Y2836" s="25">
        <f t="shared" si="374"/>
        <v>2</v>
      </c>
      <c r="Z2836" s="25" t="str">
        <f t="shared" si="375"/>
        <v>Saturday</v>
      </c>
      <c r="AA2836" s="25" t="str">
        <f t="shared" si="376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hidden="1" x14ac:dyDescent="0.25">
      <c r="A2837" s="25">
        <f t="shared" si="371"/>
        <v>2836</v>
      </c>
      <c r="B2837" s="25" t="s">
        <v>3594</v>
      </c>
      <c r="C2837" s="45">
        <v>45912</v>
      </c>
      <c r="D2837" s="45">
        <v>45918</v>
      </c>
      <c r="E2837" s="8">
        <v>135.1</v>
      </c>
      <c r="F2837" s="8">
        <f t="shared" si="373"/>
        <v>11888.8</v>
      </c>
      <c r="G2837" s="54">
        <f t="shared" si="372"/>
        <v>23777.599999999999</v>
      </c>
      <c r="H2837" s="25">
        <v>400334</v>
      </c>
      <c r="I2837" s="25"/>
      <c r="J2837" s="25">
        <v>2</v>
      </c>
      <c r="K2837" s="25">
        <v>2</v>
      </c>
      <c r="L2837" s="25">
        <f t="shared" si="377"/>
        <v>0</v>
      </c>
      <c r="M2837" s="25" t="s">
        <v>3657</v>
      </c>
      <c r="N2837" s="45">
        <v>45920</v>
      </c>
      <c r="O2837" s="54">
        <v>38889.5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74"/>
        <v>2</v>
      </c>
      <c r="Z2837" s="25" t="str">
        <f t="shared" si="375"/>
        <v>Saturday</v>
      </c>
      <c r="AA2837" s="25" t="str">
        <f t="shared" si="376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hidden="1" x14ac:dyDescent="0.25">
      <c r="A2838" s="25">
        <f t="shared" si="371"/>
        <v>2837</v>
      </c>
      <c r="B2838" s="25" t="s">
        <v>3594</v>
      </c>
      <c r="C2838" s="45">
        <v>45912</v>
      </c>
      <c r="D2838" s="45">
        <v>45918</v>
      </c>
      <c r="E2838" s="8">
        <v>346.5</v>
      </c>
      <c r="F2838" s="8">
        <f t="shared" si="373"/>
        <v>30492</v>
      </c>
      <c r="G2838" s="54">
        <f t="shared" si="372"/>
        <v>30492</v>
      </c>
      <c r="H2838" s="25">
        <v>405225</v>
      </c>
      <c r="I2838" s="25"/>
      <c r="J2838" s="25">
        <v>1</v>
      </c>
      <c r="K2838" s="25">
        <v>1</v>
      </c>
      <c r="L2838" s="25">
        <f t="shared" si="377"/>
        <v>0</v>
      </c>
      <c r="M2838" s="25" t="s">
        <v>3658</v>
      </c>
      <c r="N2838" s="45">
        <v>45920</v>
      </c>
      <c r="O2838" s="54">
        <v>71610</v>
      </c>
      <c r="P2838" s="25" t="s">
        <v>3603</v>
      </c>
      <c r="Q2838" s="25">
        <v>58155920745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Bhopal</v>
      </c>
      <c r="W2838" s="56"/>
      <c r="X2838" s="45">
        <v>45922</v>
      </c>
      <c r="Y2838" s="25">
        <f t="shared" si="374"/>
        <v>2</v>
      </c>
      <c r="Z2838" s="25" t="str">
        <f t="shared" si="375"/>
        <v>Saturday</v>
      </c>
      <c r="AA2838" s="25" t="str">
        <f t="shared" si="376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hidden="1" x14ac:dyDescent="0.25">
      <c r="A2839" s="25">
        <f t="shared" si="371"/>
        <v>2838</v>
      </c>
      <c r="B2839" s="25" t="s">
        <v>3594</v>
      </c>
      <c r="C2839" s="45">
        <v>45912</v>
      </c>
      <c r="D2839" s="45">
        <v>45918</v>
      </c>
      <c r="E2839" s="8">
        <v>160.29999999999998</v>
      </c>
      <c r="F2839" s="8">
        <f t="shared" si="373"/>
        <v>14106.399999999998</v>
      </c>
      <c r="G2839" s="54">
        <f t="shared" si="372"/>
        <v>42319.199999999997</v>
      </c>
      <c r="H2839" s="25">
        <v>422302</v>
      </c>
      <c r="I2839" s="25"/>
      <c r="J2839" s="25">
        <v>3</v>
      </c>
      <c r="K2839" s="25">
        <v>3</v>
      </c>
      <c r="L2839" s="25">
        <f t="shared" si="377"/>
        <v>0</v>
      </c>
      <c r="M2839" s="25" t="s">
        <v>3657</v>
      </c>
      <c r="N2839" s="45">
        <v>45920</v>
      </c>
      <c r="O2839" s="54">
        <v>69215.25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74"/>
        <v>2</v>
      </c>
      <c r="Z2839" s="25" t="str">
        <f t="shared" si="375"/>
        <v>Saturday</v>
      </c>
      <c r="AA2839" s="25" t="str">
        <f t="shared" si="376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hidden="1" x14ac:dyDescent="0.25">
      <c r="A2840" s="25">
        <f t="shared" si="371"/>
        <v>2839</v>
      </c>
      <c r="B2840" s="25" t="s">
        <v>3594</v>
      </c>
      <c r="C2840" s="45">
        <v>45912</v>
      </c>
      <c r="D2840" s="45">
        <v>45918</v>
      </c>
      <c r="E2840" s="8">
        <v>31.5</v>
      </c>
      <c r="F2840" s="8">
        <f t="shared" si="373"/>
        <v>2772</v>
      </c>
      <c r="G2840" s="54">
        <f t="shared" si="372"/>
        <v>11088</v>
      </c>
      <c r="H2840" s="25">
        <v>423201</v>
      </c>
      <c r="I2840" s="25"/>
      <c r="J2840" s="25">
        <v>4</v>
      </c>
      <c r="K2840" s="25">
        <v>4</v>
      </c>
      <c r="L2840" s="25">
        <f t="shared" si="377"/>
        <v>0</v>
      </c>
      <c r="M2840" s="25" t="s">
        <v>3660</v>
      </c>
      <c r="N2840" s="45">
        <v>45920</v>
      </c>
      <c r="O2840" s="54">
        <v>18900</v>
      </c>
      <c r="P2840" s="25" t="s">
        <v>622</v>
      </c>
      <c r="Q2840" s="25">
        <v>58155918542</v>
      </c>
      <c r="R2840" s="25" t="s">
        <v>41</v>
      </c>
      <c r="S2840" s="3">
        <v>-20</v>
      </c>
      <c r="T2840" s="55"/>
      <c r="U2840" s="25" t="s">
        <v>19</v>
      </c>
      <c r="V2840" s="25" t="str">
        <f>VLOOKUP(P2840,'Customer List'!B:C,2,)</f>
        <v>Hyderabad</v>
      </c>
      <c r="W2840" s="56"/>
      <c r="X2840" s="45">
        <v>45922</v>
      </c>
      <c r="Y2840" s="25">
        <f t="shared" si="374"/>
        <v>2</v>
      </c>
      <c r="Z2840" s="25" t="str">
        <f t="shared" si="375"/>
        <v>Saturday</v>
      </c>
      <c r="AA2840" s="25" t="str">
        <f t="shared" si="376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hidden="1" x14ac:dyDescent="0.25">
      <c r="A2841" s="25">
        <f t="shared" si="371"/>
        <v>2840</v>
      </c>
      <c r="B2841" s="25" t="s">
        <v>3594</v>
      </c>
      <c r="C2841" s="45">
        <v>45912</v>
      </c>
      <c r="D2841" s="45">
        <v>45918</v>
      </c>
      <c r="E2841" s="8">
        <v>193.5</v>
      </c>
      <c r="F2841" s="8">
        <f t="shared" si="373"/>
        <v>17028</v>
      </c>
      <c r="G2841" s="54">
        <f t="shared" si="372"/>
        <v>17028</v>
      </c>
      <c r="H2841" s="25">
        <v>424902</v>
      </c>
      <c r="I2841" s="25"/>
      <c r="J2841" s="25">
        <v>1</v>
      </c>
      <c r="K2841" s="25">
        <v>1</v>
      </c>
      <c r="L2841" s="25">
        <f t="shared" si="377"/>
        <v>0</v>
      </c>
      <c r="M2841" s="25" t="s">
        <v>3677</v>
      </c>
      <c r="N2841" s="45">
        <v>45920</v>
      </c>
      <c r="O2841" s="54">
        <v>27993</v>
      </c>
      <c r="P2841" s="25" t="s">
        <v>3605</v>
      </c>
      <c r="Q2841" s="25">
        <v>58155919916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74"/>
        <v>2</v>
      </c>
      <c r="Z2841" s="25" t="str">
        <f t="shared" si="375"/>
        <v>Saturday</v>
      </c>
      <c r="AA2841" s="25" t="str">
        <f t="shared" si="376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hidden="1" x14ac:dyDescent="0.25">
      <c r="A2842" s="25">
        <f t="shared" si="371"/>
        <v>2841</v>
      </c>
      <c r="B2842" s="25" t="s">
        <v>3594</v>
      </c>
      <c r="C2842" s="45">
        <v>45912</v>
      </c>
      <c r="D2842" s="45">
        <v>45918</v>
      </c>
      <c r="E2842" s="8">
        <v>394.1</v>
      </c>
      <c r="F2842" s="8">
        <f t="shared" si="373"/>
        <v>34680.800000000003</v>
      </c>
      <c r="G2842" s="54">
        <f t="shared" si="372"/>
        <v>34680.800000000003</v>
      </c>
      <c r="H2842" s="25">
        <v>426103</v>
      </c>
      <c r="I2842" s="25"/>
      <c r="J2842" s="25">
        <v>1</v>
      </c>
      <c r="K2842" s="25">
        <v>1</v>
      </c>
      <c r="L2842" s="25">
        <f t="shared" si="377"/>
        <v>0</v>
      </c>
      <c r="M2842" s="25" t="s">
        <v>3668</v>
      </c>
      <c r="N2842" s="45">
        <v>45920</v>
      </c>
      <c r="O2842" s="54">
        <v>61085.5</v>
      </c>
      <c r="P2842" s="25" t="s">
        <v>2288</v>
      </c>
      <c r="Q2842" s="25">
        <v>58155921154</v>
      </c>
      <c r="R2842" s="25" t="s">
        <v>41</v>
      </c>
      <c r="S2842" s="3">
        <v>4</v>
      </c>
      <c r="T2842" s="55"/>
      <c r="U2842" s="25" t="s">
        <v>19</v>
      </c>
      <c r="V2842" s="25" t="str">
        <f>VLOOKUP(P2842,'Customer List'!B:C,2,)</f>
        <v>Ahemedabad</v>
      </c>
      <c r="W2842" s="56"/>
      <c r="X2842" s="45">
        <v>45922</v>
      </c>
      <c r="Y2842" s="25">
        <f t="shared" si="374"/>
        <v>2</v>
      </c>
      <c r="Z2842" s="25" t="str">
        <f t="shared" si="375"/>
        <v>Saturday</v>
      </c>
      <c r="AA2842" s="25" t="str">
        <f t="shared" si="376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hidden="1" x14ac:dyDescent="0.25">
      <c r="A2843" s="25">
        <f t="shared" si="371"/>
        <v>2842</v>
      </c>
      <c r="B2843" s="25" t="s">
        <v>3594</v>
      </c>
      <c r="C2843" s="45">
        <v>45912</v>
      </c>
      <c r="D2843" s="45">
        <v>45918</v>
      </c>
      <c r="E2843" s="8">
        <v>107.10000000000001</v>
      </c>
      <c r="F2843" s="8">
        <f t="shared" si="373"/>
        <v>9424.8000000000011</v>
      </c>
      <c r="G2843" s="54">
        <f t="shared" si="372"/>
        <v>56548.800000000003</v>
      </c>
      <c r="H2843" s="25">
        <v>426202</v>
      </c>
      <c r="I2843" s="25"/>
      <c r="J2843" s="25">
        <v>6</v>
      </c>
      <c r="K2843" s="25">
        <v>6</v>
      </c>
      <c r="L2843" s="25">
        <f t="shared" si="377"/>
        <v>0</v>
      </c>
      <c r="M2843" s="25" t="s">
        <v>3669</v>
      </c>
      <c r="N2843" s="45">
        <v>45920</v>
      </c>
      <c r="O2843" s="54">
        <v>69731.28</v>
      </c>
      <c r="P2843" s="25" t="s">
        <v>277</v>
      </c>
      <c r="Q2843" s="25">
        <v>58155927303</v>
      </c>
      <c r="R2843" s="25" t="s">
        <v>41</v>
      </c>
      <c r="S2843" s="3" t="s">
        <v>300</v>
      </c>
      <c r="T2843" s="55"/>
      <c r="U2843" s="25" t="s">
        <v>19</v>
      </c>
      <c r="V2843" s="25" t="str">
        <f>VLOOKUP(P2843,'Customer List'!B:C,2,)</f>
        <v>Pune</v>
      </c>
      <c r="W2843" s="56"/>
      <c r="X2843" s="45">
        <v>45923</v>
      </c>
      <c r="Y2843" s="25">
        <f t="shared" si="374"/>
        <v>3</v>
      </c>
      <c r="Z2843" s="25" t="str">
        <f t="shared" si="375"/>
        <v>Saturday</v>
      </c>
      <c r="AA2843" s="25" t="str">
        <f t="shared" si="376"/>
        <v>Tuesday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hidden="1" x14ac:dyDescent="0.25">
      <c r="A2844" s="25">
        <f t="shared" si="371"/>
        <v>2843</v>
      </c>
      <c r="B2844" s="25" t="s">
        <v>3594</v>
      </c>
      <c r="C2844" s="45">
        <v>45912</v>
      </c>
      <c r="D2844" s="45">
        <v>45918</v>
      </c>
      <c r="E2844" s="8">
        <v>78.400000000000006</v>
      </c>
      <c r="F2844" s="8">
        <f t="shared" si="373"/>
        <v>6899.2000000000007</v>
      </c>
      <c r="G2844" s="54">
        <f t="shared" si="372"/>
        <v>6899.2000000000007</v>
      </c>
      <c r="H2844" s="25">
        <v>575304</v>
      </c>
      <c r="I2844" s="25"/>
      <c r="J2844" s="25">
        <v>1</v>
      </c>
      <c r="K2844" s="25">
        <v>1</v>
      </c>
      <c r="L2844" s="25">
        <f t="shared" si="377"/>
        <v>0</v>
      </c>
      <c r="M2844" s="25" t="s">
        <v>3664</v>
      </c>
      <c r="N2844" s="45">
        <v>45920</v>
      </c>
      <c r="O2844" s="54">
        <v>12152</v>
      </c>
      <c r="P2844" s="25" t="s">
        <v>296</v>
      </c>
      <c r="Q2844" s="25">
        <v>58155922554</v>
      </c>
      <c r="R2844" s="25" t="s">
        <v>41</v>
      </c>
      <c r="S2844" s="3">
        <v>-20</v>
      </c>
      <c r="T2844" s="55"/>
      <c r="U2844" s="25" t="s">
        <v>19</v>
      </c>
      <c r="V2844" s="25" t="str">
        <f>VLOOKUP(P2844,'Customer List'!B:C,2,)</f>
        <v>Kerala</v>
      </c>
      <c r="W2844" s="56"/>
      <c r="X2844" s="45">
        <v>45923</v>
      </c>
      <c r="Y2844" s="25">
        <f t="shared" si="374"/>
        <v>3</v>
      </c>
      <c r="Z2844" s="25" t="str">
        <f t="shared" si="375"/>
        <v>Saturday</v>
      </c>
      <c r="AA2844" s="25" t="str">
        <f t="shared" si="376"/>
        <v>Tuesday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hidden="1" x14ac:dyDescent="0.25">
      <c r="A2845" s="25">
        <f t="shared" si="371"/>
        <v>2844</v>
      </c>
      <c r="B2845" s="25" t="s">
        <v>3594</v>
      </c>
      <c r="C2845" s="45">
        <v>45912</v>
      </c>
      <c r="D2845" s="45">
        <v>45918</v>
      </c>
      <c r="E2845" s="8">
        <v>177.1</v>
      </c>
      <c r="F2845" s="8">
        <f t="shared" si="373"/>
        <v>15584.8</v>
      </c>
      <c r="G2845" s="54">
        <f t="shared" si="372"/>
        <v>15584.8</v>
      </c>
      <c r="H2845" s="25">
        <v>582304</v>
      </c>
      <c r="I2845" s="25"/>
      <c r="J2845" s="25">
        <v>1</v>
      </c>
      <c r="K2845" s="25">
        <v>1</v>
      </c>
      <c r="L2845" s="25">
        <f t="shared" si="377"/>
        <v>0</v>
      </c>
      <c r="M2845" s="25" t="s">
        <v>3670</v>
      </c>
      <c r="N2845" s="45">
        <v>45920</v>
      </c>
      <c r="O2845" s="54">
        <v>19217.88</v>
      </c>
      <c r="P2845" s="25" t="s">
        <v>277</v>
      </c>
      <c r="Q2845" s="25">
        <v>58155927303</v>
      </c>
      <c r="R2845" s="25" t="s">
        <v>41</v>
      </c>
      <c r="S2845" s="3">
        <v>-20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74"/>
        <v>3</v>
      </c>
      <c r="Z2845" s="25" t="str">
        <f t="shared" si="375"/>
        <v>Saturday</v>
      </c>
      <c r="AA2845" s="25" t="str">
        <f t="shared" si="376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hidden="1" x14ac:dyDescent="0.25">
      <c r="A2846" s="25">
        <f t="shared" si="371"/>
        <v>2845</v>
      </c>
      <c r="B2846" s="25" t="s">
        <v>3594</v>
      </c>
      <c r="C2846" s="45">
        <v>45912</v>
      </c>
      <c r="D2846" s="45">
        <v>45918</v>
      </c>
      <c r="E2846" s="8">
        <v>267.39999999999998</v>
      </c>
      <c r="F2846" s="8">
        <f t="shared" si="373"/>
        <v>23531.199999999997</v>
      </c>
      <c r="G2846" s="54">
        <f t="shared" si="372"/>
        <v>23531.199999999997</v>
      </c>
      <c r="H2846" s="25">
        <v>626810</v>
      </c>
      <c r="I2846" s="25"/>
      <c r="J2846" s="25">
        <v>1</v>
      </c>
      <c r="K2846" s="25">
        <v>1</v>
      </c>
      <c r="L2846" s="25">
        <f t="shared" si="377"/>
        <v>0</v>
      </c>
      <c r="M2846" s="25" t="s">
        <v>3656</v>
      </c>
      <c r="N2846" s="45">
        <v>45920</v>
      </c>
      <c r="O2846" s="54">
        <v>41447</v>
      </c>
      <c r="P2846" s="25" t="s">
        <v>2053</v>
      </c>
      <c r="Q2846" s="25">
        <v>58155918682</v>
      </c>
      <c r="R2846" s="25" t="s">
        <v>41</v>
      </c>
      <c r="S2846" s="3">
        <v>4</v>
      </c>
      <c r="T2846" s="55"/>
      <c r="U2846" s="25" t="s">
        <v>19</v>
      </c>
      <c r="V2846" s="25" t="str">
        <f>VLOOKUP(P2846,'Customer List'!B:C,2,)</f>
        <v>Banglore</v>
      </c>
      <c r="W2846" s="56"/>
      <c r="X2846" s="45">
        <v>45922</v>
      </c>
      <c r="Y2846" s="25">
        <f t="shared" si="374"/>
        <v>2</v>
      </c>
      <c r="Z2846" s="25" t="str">
        <f t="shared" si="375"/>
        <v>Saturday</v>
      </c>
      <c r="AA2846" s="25" t="str">
        <f t="shared" si="376"/>
        <v>Monday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hidden="1" x14ac:dyDescent="0.25">
      <c r="A2847" s="25">
        <f t="shared" si="371"/>
        <v>2846</v>
      </c>
      <c r="B2847" s="25" t="s">
        <v>3594</v>
      </c>
      <c r="C2847" s="45">
        <v>45912</v>
      </c>
      <c r="D2847" s="45">
        <v>45918</v>
      </c>
      <c r="E2847" s="8">
        <v>82.6</v>
      </c>
      <c r="F2847" s="8">
        <f t="shared" si="373"/>
        <v>7268.7999999999993</v>
      </c>
      <c r="G2847" s="54">
        <f t="shared" si="372"/>
        <v>7268.7999999999993</v>
      </c>
      <c r="H2847" s="25">
        <v>740042</v>
      </c>
      <c r="I2847" s="25"/>
      <c r="J2847" s="25">
        <v>1</v>
      </c>
      <c r="K2847" s="25">
        <v>1</v>
      </c>
      <c r="L2847" s="25">
        <f t="shared" si="377"/>
        <v>0</v>
      </c>
      <c r="M2847" s="25" t="s">
        <v>3671</v>
      </c>
      <c r="N2847" s="45">
        <v>45920</v>
      </c>
      <c r="O2847" s="54">
        <v>13717.5</v>
      </c>
      <c r="P2847" s="25" t="s">
        <v>1139</v>
      </c>
      <c r="Q2847" s="25">
        <v>58155921386</v>
      </c>
      <c r="R2847" s="25" t="s">
        <v>41</v>
      </c>
      <c r="S2847" s="3">
        <v>4</v>
      </c>
      <c r="T2847" s="55" t="s">
        <v>3624</v>
      </c>
      <c r="U2847" s="25" t="s">
        <v>19</v>
      </c>
      <c r="V2847" s="25" t="str">
        <f>VLOOKUP(P2847,'Customer List'!B:C,2,)</f>
        <v>Banglore</v>
      </c>
      <c r="W2847" s="56"/>
      <c r="X2847" s="45">
        <v>45922</v>
      </c>
      <c r="Y2847" s="25">
        <f t="shared" si="374"/>
        <v>2</v>
      </c>
      <c r="Z2847" s="25" t="str">
        <f t="shared" si="375"/>
        <v>Saturday</v>
      </c>
      <c r="AA2847" s="25" t="str">
        <f t="shared" si="376"/>
        <v>Monday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hidden="1" x14ac:dyDescent="0.25">
      <c r="A2848" s="25">
        <f t="shared" si="371"/>
        <v>2847</v>
      </c>
      <c r="B2848" s="25" t="s">
        <v>3594</v>
      </c>
      <c r="C2848" s="45">
        <v>45912</v>
      </c>
      <c r="D2848" s="45">
        <v>45918</v>
      </c>
      <c r="E2848" s="8">
        <v>82.6</v>
      </c>
      <c r="F2848" s="8">
        <f t="shared" si="373"/>
        <v>7268.7999999999993</v>
      </c>
      <c r="G2848" s="54">
        <f t="shared" si="372"/>
        <v>7268.7999999999993</v>
      </c>
      <c r="H2848" s="25">
        <v>740043</v>
      </c>
      <c r="I2848" s="25"/>
      <c r="J2848" s="25">
        <v>1</v>
      </c>
      <c r="K2848" s="25">
        <v>1</v>
      </c>
      <c r="L2848" s="25">
        <f t="shared" si="377"/>
        <v>0</v>
      </c>
      <c r="M2848" s="25" t="s">
        <v>3671</v>
      </c>
      <c r="N2848" s="45">
        <v>45920</v>
      </c>
      <c r="O2848" s="54">
        <v>13717.5</v>
      </c>
      <c r="P2848" s="25" t="s">
        <v>1139</v>
      </c>
      <c r="Q2848" s="25">
        <v>58155921386</v>
      </c>
      <c r="R2848" s="25" t="s">
        <v>41</v>
      </c>
      <c r="S2848" s="3">
        <v>4</v>
      </c>
      <c r="T2848" s="55" t="s">
        <v>3624</v>
      </c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74"/>
        <v>2</v>
      </c>
      <c r="Z2848" s="25" t="str">
        <f t="shared" si="375"/>
        <v>Saturday</v>
      </c>
      <c r="AA2848" s="25" t="str">
        <f t="shared" si="376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hidden="1" x14ac:dyDescent="0.25">
      <c r="A2849" s="25">
        <f t="shared" si="371"/>
        <v>2848</v>
      </c>
      <c r="B2849" s="25" t="s">
        <v>3594</v>
      </c>
      <c r="C2849" s="45">
        <v>45912</v>
      </c>
      <c r="D2849" s="45">
        <v>45918</v>
      </c>
      <c r="E2849" s="8">
        <v>82.6</v>
      </c>
      <c r="F2849" s="8">
        <f t="shared" si="373"/>
        <v>7268.7999999999993</v>
      </c>
      <c r="G2849" s="54">
        <f t="shared" si="372"/>
        <v>7268.7999999999993</v>
      </c>
      <c r="H2849" s="25">
        <v>740044</v>
      </c>
      <c r="I2849" s="25"/>
      <c r="J2849" s="25">
        <v>1</v>
      </c>
      <c r="K2849" s="25">
        <v>1</v>
      </c>
      <c r="L2849" s="25">
        <f t="shared" si="377"/>
        <v>0</v>
      </c>
      <c r="M2849" s="25" t="s">
        <v>3671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3624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74"/>
        <v>2</v>
      </c>
      <c r="Z2849" s="25" t="str">
        <f t="shared" si="375"/>
        <v>Saturday</v>
      </c>
      <c r="AA2849" s="25" t="str">
        <f t="shared" si="376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hidden="1" x14ac:dyDescent="0.25">
      <c r="A2850" s="25">
        <f t="shared" si="371"/>
        <v>2849</v>
      </c>
      <c r="B2850" s="25" t="s">
        <v>3594</v>
      </c>
      <c r="C2850" s="45">
        <v>45912</v>
      </c>
      <c r="D2850" s="45">
        <v>45918</v>
      </c>
      <c r="E2850" s="8">
        <v>82.6</v>
      </c>
      <c r="F2850" s="8">
        <f t="shared" si="373"/>
        <v>7268.7999999999993</v>
      </c>
      <c r="G2850" s="54">
        <f t="shared" si="372"/>
        <v>7268.7999999999993</v>
      </c>
      <c r="H2850" s="25">
        <v>740045</v>
      </c>
      <c r="I2850" s="25"/>
      <c r="J2850" s="25">
        <v>1</v>
      </c>
      <c r="K2850" s="25">
        <v>1</v>
      </c>
      <c r="L2850" s="25">
        <f t="shared" si="377"/>
        <v>0</v>
      </c>
      <c r="M2850" s="25" t="s">
        <v>3671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3624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74"/>
        <v>2</v>
      </c>
      <c r="Z2850" s="25" t="str">
        <f t="shared" si="375"/>
        <v>Saturday</v>
      </c>
      <c r="AA2850" s="25" t="str">
        <f t="shared" si="376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hidden="1" x14ac:dyDescent="0.25">
      <c r="A2851" s="25">
        <f t="shared" si="371"/>
        <v>2850</v>
      </c>
      <c r="B2851" s="25" t="s">
        <v>3594</v>
      </c>
      <c r="C2851" s="45">
        <v>45912</v>
      </c>
      <c r="D2851" s="45">
        <v>45918</v>
      </c>
      <c r="E2851" s="8">
        <v>82.6</v>
      </c>
      <c r="F2851" s="8">
        <f t="shared" si="373"/>
        <v>7268.7999999999993</v>
      </c>
      <c r="G2851" s="54">
        <f t="shared" si="372"/>
        <v>7268.7999999999993</v>
      </c>
      <c r="H2851" s="25">
        <v>740046</v>
      </c>
      <c r="I2851" s="25"/>
      <c r="J2851" s="25">
        <v>1</v>
      </c>
      <c r="K2851" s="25">
        <v>1</v>
      </c>
      <c r="L2851" s="25">
        <f t="shared" si="377"/>
        <v>0</v>
      </c>
      <c r="M2851" s="25" t="s">
        <v>3671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3624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74"/>
        <v>2</v>
      </c>
      <c r="Z2851" s="25" t="str">
        <f t="shared" si="375"/>
        <v>Saturday</v>
      </c>
      <c r="AA2851" s="25" t="str">
        <f t="shared" si="376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hidden="1" x14ac:dyDescent="0.25">
      <c r="A2852" s="25">
        <f t="shared" si="371"/>
        <v>2851</v>
      </c>
      <c r="B2852" s="25" t="s">
        <v>3594</v>
      </c>
      <c r="C2852" s="45">
        <v>45912</v>
      </c>
      <c r="D2852" s="45">
        <v>45918</v>
      </c>
      <c r="E2852" s="8">
        <v>82.6</v>
      </c>
      <c r="F2852" s="8">
        <f t="shared" si="373"/>
        <v>7268.7999999999993</v>
      </c>
      <c r="G2852" s="54">
        <f t="shared" si="372"/>
        <v>7268.7999999999993</v>
      </c>
      <c r="H2852" s="25">
        <v>740047</v>
      </c>
      <c r="I2852" s="25"/>
      <c r="J2852" s="25">
        <v>1</v>
      </c>
      <c r="K2852" s="25">
        <v>1</v>
      </c>
      <c r="L2852" s="25">
        <f t="shared" si="377"/>
        <v>0</v>
      </c>
      <c r="M2852" s="25" t="s">
        <v>3671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3624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74"/>
        <v>2</v>
      </c>
      <c r="Z2852" s="25" t="str">
        <f t="shared" si="375"/>
        <v>Saturday</v>
      </c>
      <c r="AA2852" s="25" t="str">
        <f t="shared" si="376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hidden="1" x14ac:dyDescent="0.25">
      <c r="A2853" s="25">
        <f t="shared" si="371"/>
        <v>2852</v>
      </c>
      <c r="B2853" s="25" t="s">
        <v>3594</v>
      </c>
      <c r="C2853" s="45">
        <v>45912</v>
      </c>
      <c r="D2853" s="45">
        <v>45918</v>
      </c>
      <c r="E2853" s="8">
        <v>82.6</v>
      </c>
      <c r="F2853" s="8">
        <f t="shared" si="373"/>
        <v>7268.7999999999993</v>
      </c>
      <c r="G2853" s="54">
        <f t="shared" si="372"/>
        <v>7268.7999999999993</v>
      </c>
      <c r="H2853" s="25">
        <v>740052</v>
      </c>
      <c r="I2853" s="25"/>
      <c r="J2853" s="25">
        <v>1</v>
      </c>
      <c r="K2853" s="25">
        <v>1</v>
      </c>
      <c r="L2853" s="25">
        <f t="shared" si="377"/>
        <v>0</v>
      </c>
      <c r="M2853" s="25" t="s">
        <v>3671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3624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74"/>
        <v>2</v>
      </c>
      <c r="Z2853" s="25" t="str">
        <f t="shared" si="375"/>
        <v>Saturday</v>
      </c>
      <c r="AA2853" s="25" t="str">
        <f t="shared" si="376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hidden="1" x14ac:dyDescent="0.25">
      <c r="A2854" s="25">
        <f t="shared" si="371"/>
        <v>2853</v>
      </c>
      <c r="B2854" s="25" t="s">
        <v>3594</v>
      </c>
      <c r="C2854" s="45">
        <v>45912</v>
      </c>
      <c r="D2854" s="45">
        <v>45918</v>
      </c>
      <c r="E2854" s="8">
        <v>82.6</v>
      </c>
      <c r="F2854" s="8">
        <f t="shared" si="373"/>
        <v>7268.7999999999993</v>
      </c>
      <c r="G2854" s="54">
        <f t="shared" si="372"/>
        <v>7268.7999999999993</v>
      </c>
      <c r="H2854" s="25">
        <v>740053</v>
      </c>
      <c r="I2854" s="25"/>
      <c r="J2854" s="25">
        <v>1</v>
      </c>
      <c r="K2854" s="25">
        <v>1</v>
      </c>
      <c r="L2854" s="25">
        <f t="shared" si="377"/>
        <v>0</v>
      </c>
      <c r="M2854" s="25" t="s">
        <v>3671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3624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74"/>
        <v>2</v>
      </c>
      <c r="Z2854" s="25" t="str">
        <f t="shared" si="375"/>
        <v>Saturday</v>
      </c>
      <c r="AA2854" s="25" t="str">
        <f t="shared" si="376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hidden="1" x14ac:dyDescent="0.25">
      <c r="A2855" s="25">
        <f t="shared" si="371"/>
        <v>2854</v>
      </c>
      <c r="B2855" s="25" t="s">
        <v>3594</v>
      </c>
      <c r="C2855" s="45">
        <v>45912</v>
      </c>
      <c r="D2855" s="45">
        <v>45918</v>
      </c>
      <c r="E2855" s="8">
        <v>82.6</v>
      </c>
      <c r="F2855" s="8">
        <f t="shared" si="373"/>
        <v>7268.7999999999993</v>
      </c>
      <c r="G2855" s="54">
        <f t="shared" si="372"/>
        <v>7268.7999999999993</v>
      </c>
      <c r="H2855" s="25">
        <v>740368</v>
      </c>
      <c r="I2855" s="25"/>
      <c r="J2855" s="25">
        <v>1</v>
      </c>
      <c r="K2855" s="25">
        <v>1</v>
      </c>
      <c r="L2855" s="25">
        <f t="shared" si="377"/>
        <v>0</v>
      </c>
      <c r="M2855" s="25" t="s">
        <v>3671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3624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74"/>
        <v>2</v>
      </c>
      <c r="Z2855" s="25" t="str">
        <f t="shared" si="375"/>
        <v>Saturday</v>
      </c>
      <c r="AA2855" s="25" t="str">
        <f t="shared" si="376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hidden="1" x14ac:dyDescent="0.25">
      <c r="A2856" s="25">
        <f t="shared" si="371"/>
        <v>2855</v>
      </c>
      <c r="B2856" s="25" t="s">
        <v>3594</v>
      </c>
      <c r="C2856" s="45">
        <v>45912</v>
      </c>
      <c r="D2856" s="45">
        <v>45918</v>
      </c>
      <c r="E2856" s="8">
        <v>82.6</v>
      </c>
      <c r="F2856" s="8">
        <f t="shared" si="373"/>
        <v>7268.7999999999993</v>
      </c>
      <c r="G2856" s="54">
        <f t="shared" si="372"/>
        <v>7268.7999999999993</v>
      </c>
      <c r="H2856" s="25">
        <v>740717</v>
      </c>
      <c r="I2856" s="25"/>
      <c r="J2856" s="25">
        <v>1</v>
      </c>
      <c r="K2856" s="25">
        <v>1</v>
      </c>
      <c r="L2856" s="25">
        <f t="shared" si="377"/>
        <v>0</v>
      </c>
      <c r="M2856" s="25" t="s">
        <v>3671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3624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74"/>
        <v>2</v>
      </c>
      <c r="Z2856" s="25" t="str">
        <f t="shared" si="375"/>
        <v>Saturday</v>
      </c>
      <c r="AA2856" s="25" t="str">
        <f t="shared" si="376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hidden="1" x14ac:dyDescent="0.25">
      <c r="A2857" s="25">
        <f t="shared" si="371"/>
        <v>2856</v>
      </c>
      <c r="B2857" s="25" t="s">
        <v>3594</v>
      </c>
      <c r="C2857" s="45">
        <v>45912</v>
      </c>
      <c r="D2857" s="45">
        <v>45918</v>
      </c>
      <c r="E2857" s="8">
        <v>1</v>
      </c>
      <c r="F2857" s="8">
        <f t="shared" si="373"/>
        <v>88</v>
      </c>
      <c r="G2857" s="54">
        <f t="shared" si="372"/>
        <v>88</v>
      </c>
      <c r="H2857" s="25">
        <v>740809</v>
      </c>
      <c r="I2857" s="25"/>
      <c r="J2857" s="25">
        <v>1</v>
      </c>
      <c r="K2857" s="25"/>
      <c r="L2857" s="25">
        <f t="shared" si="377"/>
        <v>1</v>
      </c>
      <c r="M2857" s="25"/>
      <c r="N2857" s="45"/>
      <c r="O2857" s="54"/>
      <c r="P2857" s="25" t="s">
        <v>3711</v>
      </c>
      <c r="Q2857" s="25"/>
      <c r="R2857" s="25"/>
      <c r="S2857" s="3">
        <v>4</v>
      </c>
      <c r="T2857" s="55" t="s">
        <v>3614</v>
      </c>
      <c r="U2857" s="25" t="s">
        <v>19</v>
      </c>
      <c r="V2857" s="25" t="str">
        <f>VLOOKUP(P2857,'Customer List'!B:C,2,)</f>
        <v>Unknown</v>
      </c>
      <c r="W2857" s="56" t="s">
        <v>3614</v>
      </c>
      <c r="X2857" s="45"/>
      <c r="Y2857" s="25" t="str">
        <f t="shared" si="374"/>
        <v/>
      </c>
      <c r="Z2857" s="25" t="str">
        <f t="shared" si="375"/>
        <v/>
      </c>
      <c r="AA2857" s="25" t="str">
        <f t="shared" si="376"/>
        <v/>
      </c>
      <c r="AB2857" s="25" t="str">
        <f>VLOOKUP(U2857,'Currency Sheet'!A:C,3,)</f>
        <v>DOLLAR</v>
      </c>
      <c r="AC2857" s="67" t="str">
        <f>VLOOKUP(P2857,'Customer List'!B:D,3,)</f>
        <v>Unknown</v>
      </c>
    </row>
    <row r="2858" spans="1:29" hidden="1" x14ac:dyDescent="0.25">
      <c r="A2858" s="25">
        <f t="shared" si="371"/>
        <v>2857</v>
      </c>
      <c r="B2858" s="25" t="s">
        <v>3594</v>
      </c>
      <c r="C2858" s="45">
        <v>45912</v>
      </c>
      <c r="D2858" s="45">
        <v>45918</v>
      </c>
      <c r="E2858" s="8">
        <v>205.8</v>
      </c>
      <c r="F2858" s="8">
        <f t="shared" si="373"/>
        <v>18110.400000000001</v>
      </c>
      <c r="G2858" s="54">
        <f t="shared" si="372"/>
        <v>18110.400000000001</v>
      </c>
      <c r="H2858" s="25">
        <v>741041</v>
      </c>
      <c r="I2858" s="25"/>
      <c r="J2858" s="25">
        <v>1</v>
      </c>
      <c r="K2858" s="25">
        <v>1</v>
      </c>
      <c r="L2858" s="25">
        <f t="shared" si="377"/>
        <v>0</v>
      </c>
      <c r="M2858" s="25" t="s">
        <v>3671</v>
      </c>
      <c r="N2858" s="45">
        <v>45920</v>
      </c>
      <c r="O2858" s="54">
        <v>34177.5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3624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74"/>
        <v>2</v>
      </c>
      <c r="Z2858" s="25" t="str">
        <f t="shared" si="375"/>
        <v>Saturday</v>
      </c>
      <c r="AA2858" s="25" t="str">
        <f t="shared" si="376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hidden="1" x14ac:dyDescent="0.25">
      <c r="A2859" s="25">
        <f t="shared" si="371"/>
        <v>2858</v>
      </c>
      <c r="B2859" s="25" t="s">
        <v>3594</v>
      </c>
      <c r="C2859" s="45">
        <v>45912</v>
      </c>
      <c r="D2859" s="45">
        <v>45918</v>
      </c>
      <c r="E2859" s="8">
        <v>41.3</v>
      </c>
      <c r="F2859" s="8">
        <f t="shared" si="373"/>
        <v>3634.3999999999996</v>
      </c>
      <c r="G2859" s="54">
        <f t="shared" si="372"/>
        <v>3634.3999999999996</v>
      </c>
      <c r="H2859" s="25">
        <v>741042</v>
      </c>
      <c r="I2859" s="25"/>
      <c r="J2859" s="25">
        <v>1</v>
      </c>
      <c r="K2859" s="25">
        <v>1</v>
      </c>
      <c r="L2859" s="25">
        <f t="shared" si="377"/>
        <v>0</v>
      </c>
      <c r="M2859" s="25" t="s">
        <v>3671</v>
      </c>
      <c r="N2859" s="45">
        <v>45920</v>
      </c>
      <c r="O2859" s="54">
        <v>6858.75</v>
      </c>
      <c r="P2859" s="25" t="s">
        <v>1139</v>
      </c>
      <c r="Q2859" s="25">
        <v>58155921386</v>
      </c>
      <c r="R2859" s="25" t="s">
        <v>41</v>
      </c>
      <c r="S2859" s="3">
        <v>4</v>
      </c>
      <c r="T2859" s="55" t="s">
        <v>3624</v>
      </c>
      <c r="U2859" s="25" t="s">
        <v>19</v>
      </c>
      <c r="V2859" s="25" t="str">
        <f>VLOOKUP(P2859,'Customer List'!B:C,2,)</f>
        <v>Banglore</v>
      </c>
      <c r="W2859" s="56"/>
      <c r="X2859" s="45">
        <v>45922</v>
      </c>
      <c r="Y2859" s="25">
        <f t="shared" si="374"/>
        <v>2</v>
      </c>
      <c r="Z2859" s="25" t="str">
        <f t="shared" si="375"/>
        <v>Saturday</v>
      </c>
      <c r="AA2859" s="25" t="str">
        <f t="shared" si="376"/>
        <v>Monday</v>
      </c>
      <c r="AB2859" s="25" t="str">
        <f>VLOOKUP(U2859,'Currency Sheet'!A:C,3,)</f>
        <v>DOLLAR</v>
      </c>
      <c r="AC2859" s="67" t="str">
        <f>VLOOKUP(P2859,'Customer List'!B:D,3,)</f>
        <v>OutStation</v>
      </c>
    </row>
    <row r="2860" spans="1:29" hidden="1" x14ac:dyDescent="0.25">
      <c r="A2860" s="25">
        <f t="shared" si="371"/>
        <v>2859</v>
      </c>
      <c r="B2860" s="25" t="s">
        <v>3594</v>
      </c>
      <c r="C2860" s="45">
        <v>45912</v>
      </c>
      <c r="D2860" s="45">
        <v>45918</v>
      </c>
      <c r="E2860" s="8">
        <v>171.75</v>
      </c>
      <c r="F2860" s="8">
        <f t="shared" si="373"/>
        <v>15114</v>
      </c>
      <c r="G2860" s="54">
        <f t="shared" si="372"/>
        <v>15114</v>
      </c>
      <c r="H2860" s="25">
        <v>846102</v>
      </c>
      <c r="I2860" s="25"/>
      <c r="J2860" s="25">
        <v>1</v>
      </c>
      <c r="K2860" s="25">
        <v>1</v>
      </c>
      <c r="L2860" s="25">
        <f t="shared" si="377"/>
        <v>0</v>
      </c>
      <c r="M2860" s="25" t="s">
        <v>3659</v>
      </c>
      <c r="N2860" s="45">
        <v>45920</v>
      </c>
      <c r="O2860" s="54">
        <v>24045</v>
      </c>
      <c r="P2860" s="25" t="s">
        <v>622</v>
      </c>
      <c r="Q2860" s="25">
        <v>58155918542</v>
      </c>
      <c r="R2860" s="25" t="s">
        <v>41</v>
      </c>
      <c r="S2860" s="3">
        <v>4</v>
      </c>
      <c r="T2860" s="55"/>
      <c r="U2860" s="25" t="s">
        <v>19</v>
      </c>
      <c r="V2860" s="25" t="str">
        <f>VLOOKUP(P2860,'Customer List'!B:C,2,)</f>
        <v>Hyderabad</v>
      </c>
      <c r="W2860" s="56"/>
      <c r="X2860" s="45">
        <v>45922</v>
      </c>
      <c r="Y2860" s="25">
        <f t="shared" si="374"/>
        <v>2</v>
      </c>
      <c r="Z2860" s="25" t="str">
        <f t="shared" si="375"/>
        <v>Saturday</v>
      </c>
      <c r="AA2860" s="25" t="str">
        <f t="shared" si="376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hidden="1" x14ac:dyDescent="0.25">
      <c r="A2861" s="25">
        <f t="shared" si="371"/>
        <v>2860</v>
      </c>
      <c r="B2861" s="25" t="s">
        <v>3594</v>
      </c>
      <c r="C2861" s="45">
        <v>45912</v>
      </c>
      <c r="D2861" s="45">
        <v>45918</v>
      </c>
      <c r="E2861" s="8">
        <v>990</v>
      </c>
      <c r="F2861" s="8">
        <f t="shared" si="373"/>
        <v>87120</v>
      </c>
      <c r="G2861" s="54">
        <f t="shared" si="372"/>
        <v>174240</v>
      </c>
      <c r="H2861" s="25">
        <v>900007328</v>
      </c>
      <c r="I2861" s="25"/>
      <c r="J2861" s="25">
        <v>2</v>
      </c>
      <c r="K2861" s="25">
        <v>2</v>
      </c>
      <c r="L2861" s="25">
        <f t="shared" si="377"/>
        <v>0</v>
      </c>
      <c r="M2861" s="25" t="s">
        <v>3655</v>
      </c>
      <c r="N2861" s="45">
        <v>45920</v>
      </c>
      <c r="O2861" s="54">
        <v>231660</v>
      </c>
      <c r="P2861" s="25" t="s">
        <v>3606</v>
      </c>
      <c r="Q2861" s="25">
        <v>58155928084</v>
      </c>
      <c r="R2861" s="25" t="s">
        <v>41</v>
      </c>
      <c r="S2861" s="3">
        <v>4</v>
      </c>
      <c r="T2861" s="55"/>
      <c r="U2861" s="25" t="s">
        <v>19</v>
      </c>
      <c r="V2861" s="25" t="str">
        <f>VLOOKUP(P2861,'Customer List'!B:C,2,)</f>
        <v>MADURAI</v>
      </c>
      <c r="W2861" s="56"/>
      <c r="X2861" s="45">
        <v>45922</v>
      </c>
      <c r="Y2861" s="25">
        <f t="shared" si="374"/>
        <v>2</v>
      </c>
      <c r="Z2861" s="25" t="str">
        <f t="shared" si="375"/>
        <v>Saturday</v>
      </c>
      <c r="AA2861" s="25" t="str">
        <f t="shared" si="376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hidden="1" x14ac:dyDescent="0.25">
      <c r="A2862" s="25">
        <f t="shared" si="371"/>
        <v>2861</v>
      </c>
      <c r="B2862" s="25" t="s">
        <v>3594</v>
      </c>
      <c r="C2862" s="45">
        <v>45912</v>
      </c>
      <c r="D2862" s="45">
        <v>45918</v>
      </c>
      <c r="E2862" s="8">
        <v>1540</v>
      </c>
      <c r="F2862" s="8">
        <f t="shared" si="373"/>
        <v>135520</v>
      </c>
      <c r="G2862" s="54">
        <f t="shared" si="372"/>
        <v>271040</v>
      </c>
      <c r="H2862" s="25">
        <v>900007329</v>
      </c>
      <c r="I2862" s="25"/>
      <c r="J2862" s="25">
        <v>2</v>
      </c>
      <c r="K2862" s="25">
        <v>2</v>
      </c>
      <c r="L2862" s="25">
        <f t="shared" si="377"/>
        <v>0</v>
      </c>
      <c r="M2862" s="25" t="s">
        <v>3655</v>
      </c>
      <c r="N2862" s="45">
        <v>45920</v>
      </c>
      <c r="O2862" s="54">
        <v>360360</v>
      </c>
      <c r="P2862" s="25" t="s">
        <v>3606</v>
      </c>
      <c r="Q2862" s="25">
        <v>58155928084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MADURAI</v>
      </c>
      <c r="W2862" s="56"/>
      <c r="X2862" s="45">
        <v>45922</v>
      </c>
      <c r="Y2862" s="25">
        <f t="shared" si="374"/>
        <v>2</v>
      </c>
      <c r="Z2862" s="25" t="str">
        <f t="shared" si="375"/>
        <v>Saturday</v>
      </c>
      <c r="AA2862" s="25" t="str">
        <f t="shared" si="376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hidden="1" x14ac:dyDescent="0.25">
      <c r="A2863" s="25">
        <f t="shared" si="371"/>
        <v>2862</v>
      </c>
      <c r="B2863" s="25" t="s">
        <v>3594</v>
      </c>
      <c r="C2863" s="45">
        <v>45912</v>
      </c>
      <c r="D2863" s="45">
        <v>45918</v>
      </c>
      <c r="E2863" s="8">
        <v>62.3</v>
      </c>
      <c r="F2863" s="8">
        <f t="shared" si="373"/>
        <v>5482.4</v>
      </c>
      <c r="G2863" s="54">
        <f t="shared" si="372"/>
        <v>5482.4</v>
      </c>
      <c r="H2863" s="25">
        <v>906113</v>
      </c>
      <c r="I2863" s="25"/>
      <c r="J2863" s="25">
        <v>1</v>
      </c>
      <c r="K2863" s="25">
        <v>1</v>
      </c>
      <c r="L2863" s="25">
        <f t="shared" si="377"/>
        <v>0</v>
      </c>
      <c r="M2863" s="25" t="s">
        <v>3659</v>
      </c>
      <c r="N2863" s="45">
        <v>45920</v>
      </c>
      <c r="O2863" s="54">
        <v>9345</v>
      </c>
      <c r="P2863" s="25" t="s">
        <v>622</v>
      </c>
      <c r="Q2863" s="25">
        <v>58155918542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Hyderabad</v>
      </c>
      <c r="W2863" s="56"/>
      <c r="X2863" s="45">
        <v>45922</v>
      </c>
      <c r="Y2863" s="25">
        <f t="shared" si="374"/>
        <v>2</v>
      </c>
      <c r="Z2863" s="25" t="str">
        <f t="shared" si="375"/>
        <v>Saturday</v>
      </c>
      <c r="AA2863" s="25" t="str">
        <f t="shared" si="376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hidden="1" x14ac:dyDescent="0.25">
      <c r="A2864" s="25">
        <f t="shared" si="371"/>
        <v>2863</v>
      </c>
      <c r="B2864" s="25" t="s">
        <v>3594</v>
      </c>
      <c r="C2864" s="45">
        <v>45912</v>
      </c>
      <c r="D2864" s="45">
        <v>45918</v>
      </c>
      <c r="E2864" s="8">
        <v>152.6</v>
      </c>
      <c r="F2864" s="8">
        <f t="shared" si="373"/>
        <v>13428.8</v>
      </c>
      <c r="G2864" s="54">
        <f t="shared" si="372"/>
        <v>13428.8</v>
      </c>
      <c r="H2864" s="25">
        <v>921304</v>
      </c>
      <c r="I2864" s="25"/>
      <c r="J2864" s="25">
        <v>1</v>
      </c>
      <c r="K2864" s="25">
        <v>1</v>
      </c>
      <c r="L2864" s="25">
        <f t="shared" si="377"/>
        <v>0</v>
      </c>
      <c r="M2864" s="25" t="s">
        <v>3669</v>
      </c>
      <c r="N2864" s="45">
        <v>45920</v>
      </c>
      <c r="O2864" s="54">
        <v>16559.28</v>
      </c>
      <c r="P2864" s="25" t="s">
        <v>277</v>
      </c>
      <c r="Q2864" s="25">
        <v>58155927303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Pune</v>
      </c>
      <c r="W2864" s="56"/>
      <c r="X2864" s="45">
        <v>45923</v>
      </c>
      <c r="Y2864" s="25">
        <f t="shared" si="374"/>
        <v>3</v>
      </c>
      <c r="Z2864" s="25" t="str">
        <f t="shared" si="375"/>
        <v>Saturday</v>
      </c>
      <c r="AA2864" s="25" t="str">
        <f t="shared" si="376"/>
        <v>Tuesday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hidden="1" x14ac:dyDescent="0.25">
      <c r="A2865" s="25">
        <f t="shared" si="371"/>
        <v>2864</v>
      </c>
      <c r="B2865" s="25" t="s">
        <v>3594</v>
      </c>
      <c r="C2865" s="45">
        <v>45912</v>
      </c>
      <c r="D2865" s="45">
        <v>45918</v>
      </c>
      <c r="E2865" s="8">
        <v>88.9</v>
      </c>
      <c r="F2865" s="8">
        <f t="shared" si="373"/>
        <v>7823.2000000000007</v>
      </c>
      <c r="G2865" s="54">
        <f t="shared" si="372"/>
        <v>7823.2000000000007</v>
      </c>
      <c r="H2865" s="25">
        <v>926201</v>
      </c>
      <c r="I2865" s="25"/>
      <c r="J2865" s="25">
        <v>1</v>
      </c>
      <c r="K2865" s="25">
        <v>1</v>
      </c>
      <c r="L2865" s="25">
        <f t="shared" si="377"/>
        <v>0</v>
      </c>
      <c r="M2865" s="25" t="s">
        <v>3669</v>
      </c>
      <c r="N2865" s="45">
        <v>45920</v>
      </c>
      <c r="O2865" s="54">
        <v>9646.92</v>
      </c>
      <c r="P2865" s="25" t="s">
        <v>277</v>
      </c>
      <c r="Q2865" s="25">
        <v>58155927303</v>
      </c>
      <c r="R2865" s="25" t="s">
        <v>41</v>
      </c>
      <c r="S2865" s="3" t="s">
        <v>300</v>
      </c>
      <c r="T2865" s="55"/>
      <c r="U2865" s="25" t="s">
        <v>19</v>
      </c>
      <c r="V2865" s="25" t="str">
        <f>VLOOKUP(P2865,'Customer List'!B:C,2,)</f>
        <v>Pune</v>
      </c>
      <c r="W2865" s="56"/>
      <c r="X2865" s="45">
        <v>45923</v>
      </c>
      <c r="Y2865" s="25">
        <f t="shared" si="374"/>
        <v>3</v>
      </c>
      <c r="Z2865" s="25" t="str">
        <f t="shared" si="375"/>
        <v>Saturday</v>
      </c>
      <c r="AA2865" s="25" t="str">
        <f t="shared" si="376"/>
        <v>Tuesday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hidden="1" x14ac:dyDescent="0.25">
      <c r="A2866" s="25">
        <f t="shared" si="371"/>
        <v>2865</v>
      </c>
      <c r="B2866" s="25" t="s">
        <v>3615</v>
      </c>
      <c r="C2866" s="45">
        <v>45916</v>
      </c>
      <c r="D2866" s="45">
        <v>45919</v>
      </c>
      <c r="E2866" s="8">
        <v>0</v>
      </c>
      <c r="F2866" s="8">
        <f t="shared" si="373"/>
        <v>0</v>
      </c>
      <c r="G2866" s="54">
        <f t="shared" si="372"/>
        <v>0</v>
      </c>
      <c r="H2866" s="25" t="s">
        <v>3616</v>
      </c>
      <c r="I2866" s="25"/>
      <c r="J2866" s="25">
        <v>1</v>
      </c>
      <c r="K2866" s="25">
        <v>1</v>
      </c>
      <c r="L2866" s="25">
        <f t="shared" ref="L2866:L2932" si="378">J2866-K2866</f>
        <v>0</v>
      </c>
      <c r="M2866" s="25" t="s">
        <v>3685</v>
      </c>
      <c r="N2866" s="45">
        <v>45920</v>
      </c>
      <c r="O2866" s="54">
        <v>0</v>
      </c>
      <c r="P2866" s="25" t="s">
        <v>3617</v>
      </c>
      <c r="Q2866" s="25">
        <v>58155918774</v>
      </c>
      <c r="R2866" s="25" t="s">
        <v>41</v>
      </c>
      <c r="S2866" s="3">
        <v>4</v>
      </c>
      <c r="T2866" s="55" t="s">
        <v>3623</v>
      </c>
      <c r="U2866" s="25" t="s">
        <v>3367</v>
      </c>
      <c r="V2866" s="25" t="str">
        <f>VLOOKUP(P2866,'Customer List'!B:C,2,)</f>
        <v>Mumbai</v>
      </c>
      <c r="W2866" s="56"/>
      <c r="X2866" s="45">
        <v>45922</v>
      </c>
      <c r="Y2866" s="25">
        <f t="shared" ref="Y2866:Y2870" si="379">IF(X2866="", "", X2866-N2866)</f>
        <v>2</v>
      </c>
      <c r="Z2866" s="25" t="str">
        <f t="shared" ref="Z2866:Z2870" si="380">IF(N2866="", "", TEXT(N2866, "dddd"))</f>
        <v>Saturday</v>
      </c>
      <c r="AA2866" s="25" t="str">
        <f t="shared" ref="AA2866:AA2870" si="381">IF(X2866="", "", TEXT(X2866, "dddd"))</f>
        <v>Monday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hidden="1" x14ac:dyDescent="0.25">
      <c r="A2867" s="25">
        <f t="shared" si="371"/>
        <v>2866</v>
      </c>
      <c r="B2867" s="25">
        <v>178883</v>
      </c>
      <c r="C2867" s="45">
        <v>45915</v>
      </c>
      <c r="D2867" s="45">
        <v>45919</v>
      </c>
      <c r="E2867" s="8">
        <v>172</v>
      </c>
      <c r="F2867" s="8">
        <f t="shared" ref="F2867:F2876" si="382">IF(AB2867="DOLLAR",E2867*88,E2867)</f>
        <v>15136</v>
      </c>
      <c r="G2867" s="54">
        <f t="shared" si="372"/>
        <v>15136</v>
      </c>
      <c r="H2867" s="25" t="s">
        <v>659</v>
      </c>
      <c r="I2867" s="25"/>
      <c r="J2867" s="25">
        <v>1</v>
      </c>
      <c r="K2867" s="25">
        <v>1</v>
      </c>
      <c r="L2867" s="25">
        <f t="shared" si="378"/>
        <v>0</v>
      </c>
      <c r="M2867" s="25" t="s">
        <v>3665</v>
      </c>
      <c r="N2867" s="45">
        <v>45920</v>
      </c>
      <c r="O2867" s="54">
        <v>12642</v>
      </c>
      <c r="P2867" s="25" t="s">
        <v>3619</v>
      </c>
      <c r="Q2867" s="25">
        <v>58155922742</v>
      </c>
      <c r="R2867" s="25" t="s">
        <v>41</v>
      </c>
      <c r="S2867" s="3">
        <v>4</v>
      </c>
      <c r="T2867" s="55"/>
      <c r="U2867" s="25" t="s">
        <v>424</v>
      </c>
      <c r="V2867" s="25" t="str">
        <f>VLOOKUP(P2867,'Customer List'!B:C,2,)</f>
        <v>Kharagpur</v>
      </c>
      <c r="W2867" s="56"/>
      <c r="X2867" s="45">
        <v>45922</v>
      </c>
      <c r="Y2867" s="25">
        <f t="shared" si="379"/>
        <v>2</v>
      </c>
      <c r="Z2867" s="25" t="str">
        <f t="shared" si="380"/>
        <v>Saturday</v>
      </c>
      <c r="AA2867" s="25" t="str">
        <f t="shared" si="381"/>
        <v>Monday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hidden="1" x14ac:dyDescent="0.25">
      <c r="A2868" s="25">
        <f t="shared" si="371"/>
        <v>2867</v>
      </c>
      <c r="B2868" s="25">
        <v>178883</v>
      </c>
      <c r="C2868" s="45">
        <v>45915</v>
      </c>
      <c r="D2868" s="45">
        <v>45919</v>
      </c>
      <c r="E2868" s="8">
        <v>903</v>
      </c>
      <c r="F2868" s="8">
        <f t="shared" si="382"/>
        <v>79464</v>
      </c>
      <c r="G2868" s="54">
        <f t="shared" si="372"/>
        <v>79464</v>
      </c>
      <c r="H2868" s="25" t="s">
        <v>2073</v>
      </c>
      <c r="I2868" s="25"/>
      <c r="J2868" s="25">
        <v>1</v>
      </c>
      <c r="K2868" s="25">
        <v>1</v>
      </c>
      <c r="L2868" s="25">
        <f t="shared" si="378"/>
        <v>0</v>
      </c>
      <c r="M2868" s="25" t="s">
        <v>3661</v>
      </c>
      <c r="N2868" s="45">
        <v>45920</v>
      </c>
      <c r="O2868" s="54">
        <v>155011.5</v>
      </c>
      <c r="P2868" s="25" t="s">
        <v>3620</v>
      </c>
      <c r="Q2868" s="25">
        <v>58155922370</v>
      </c>
      <c r="R2868" s="25" t="s">
        <v>41</v>
      </c>
      <c r="S2868" s="3">
        <v>4</v>
      </c>
      <c r="T2868" s="55"/>
      <c r="U2868" s="25" t="s">
        <v>424</v>
      </c>
      <c r="V2868" s="25" t="str">
        <f>VLOOKUP(P2868,'Customer List'!B:C,2,)</f>
        <v>NAGPUR</v>
      </c>
      <c r="W2868" s="56"/>
      <c r="X2868" s="45">
        <v>45922</v>
      </c>
      <c r="Y2868" s="25">
        <f t="shared" si="379"/>
        <v>2</v>
      </c>
      <c r="Z2868" s="25" t="str">
        <f t="shared" si="380"/>
        <v>Saturday</v>
      </c>
      <c r="AA2868" s="25" t="str">
        <f t="shared" si="381"/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hidden="1" x14ac:dyDescent="0.25">
      <c r="A2869" s="25">
        <f t="shared" si="371"/>
        <v>2868</v>
      </c>
      <c r="B2869" s="25">
        <v>178883</v>
      </c>
      <c r="C2869" s="45">
        <v>45915</v>
      </c>
      <c r="D2869" s="45">
        <v>45919</v>
      </c>
      <c r="E2869" s="8">
        <v>1064</v>
      </c>
      <c r="F2869" s="8">
        <f t="shared" si="382"/>
        <v>93632</v>
      </c>
      <c r="G2869" s="54">
        <f t="shared" si="372"/>
        <v>93632</v>
      </c>
      <c r="H2869" s="25" t="s">
        <v>2074</v>
      </c>
      <c r="I2869" s="25"/>
      <c r="J2869" s="25">
        <v>1</v>
      </c>
      <c r="K2869" s="25">
        <v>1</v>
      </c>
      <c r="L2869" s="25">
        <f t="shared" si="378"/>
        <v>0</v>
      </c>
      <c r="M2869" s="25" t="s">
        <v>3661</v>
      </c>
      <c r="N2869" s="45">
        <v>45920</v>
      </c>
      <c r="O2869" s="54">
        <v>166845</v>
      </c>
      <c r="P2869" s="25" t="s">
        <v>3620</v>
      </c>
      <c r="Q2869" s="25">
        <v>58155922370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NAGPUR</v>
      </c>
      <c r="W2869" s="56"/>
      <c r="X2869" s="45">
        <v>45922</v>
      </c>
      <c r="Y2869" s="25">
        <f t="shared" si="379"/>
        <v>2</v>
      </c>
      <c r="Z2869" s="25" t="str">
        <f t="shared" si="380"/>
        <v>Saturday</v>
      </c>
      <c r="AA2869" s="25" t="str">
        <f t="shared" si="381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hidden="1" x14ac:dyDescent="0.25">
      <c r="A2870" s="25">
        <f t="shared" si="371"/>
        <v>2869</v>
      </c>
      <c r="B2870" s="25">
        <v>178883</v>
      </c>
      <c r="C2870" s="45">
        <v>45915</v>
      </c>
      <c r="D2870" s="45">
        <v>45919</v>
      </c>
      <c r="E2870" s="8">
        <v>3288</v>
      </c>
      <c r="F2870" s="8">
        <f t="shared" si="382"/>
        <v>289344</v>
      </c>
      <c r="G2870" s="54">
        <f t="shared" si="372"/>
        <v>289344</v>
      </c>
      <c r="H2870" s="25" t="s">
        <v>3618</v>
      </c>
      <c r="I2870" s="25"/>
      <c r="J2870" s="25">
        <v>1</v>
      </c>
      <c r="K2870" s="25"/>
      <c r="L2870" s="25">
        <f t="shared" si="378"/>
        <v>1</v>
      </c>
      <c r="M2870" s="25"/>
      <c r="N2870" s="45"/>
      <c r="O2870" s="54"/>
      <c r="P2870" s="25" t="s">
        <v>1149</v>
      </c>
      <c r="Q2870" s="25"/>
      <c r="R2870" s="25"/>
      <c r="S2870" s="3">
        <v>4</v>
      </c>
      <c r="T2870" s="55"/>
      <c r="U2870" s="25" t="s">
        <v>424</v>
      </c>
      <c r="V2870" s="25" t="str">
        <f>VLOOKUP(P2870,'Customer List'!B:C,2,)</f>
        <v>STOCK</v>
      </c>
      <c r="W2870" s="56" t="s">
        <v>1149</v>
      </c>
      <c r="X2870" s="45"/>
      <c r="Y2870" s="25" t="str">
        <f t="shared" si="379"/>
        <v/>
      </c>
      <c r="Z2870" s="25" t="str">
        <f t="shared" si="380"/>
        <v/>
      </c>
      <c r="AA2870" s="25" t="str">
        <f t="shared" si="381"/>
        <v/>
      </c>
      <c r="AB2870" s="25" t="str">
        <f>VLOOKUP(U2870,'Currency Sheet'!A:C,3,)</f>
        <v>DOLLAR</v>
      </c>
      <c r="AC2870" s="67" t="str">
        <f>VLOOKUP(P2870,'Customer List'!B:D,3,)</f>
        <v>STOCK</v>
      </c>
    </row>
    <row r="2871" spans="1:29" hidden="1" x14ac:dyDescent="0.25">
      <c r="A2871" s="25">
        <f t="shared" si="371"/>
        <v>2870</v>
      </c>
      <c r="B2871" s="25" t="s">
        <v>3626</v>
      </c>
      <c r="C2871" s="45">
        <v>45915</v>
      </c>
      <c r="D2871" s="45">
        <v>45922</v>
      </c>
      <c r="E2871" s="8">
        <v>2249</v>
      </c>
      <c r="F2871" s="8">
        <f t="shared" si="382"/>
        <v>197912</v>
      </c>
      <c r="G2871" s="54">
        <f t="shared" si="372"/>
        <v>197912</v>
      </c>
      <c r="H2871" s="25" t="s">
        <v>3627</v>
      </c>
      <c r="I2871" s="25"/>
      <c r="J2871" s="25">
        <v>1</v>
      </c>
      <c r="K2871" s="25">
        <v>1</v>
      </c>
      <c r="L2871" s="25">
        <f t="shared" si="378"/>
        <v>0</v>
      </c>
      <c r="M2871" s="25" t="s">
        <v>3630</v>
      </c>
      <c r="N2871" s="45">
        <v>45920</v>
      </c>
      <c r="O2871" s="54">
        <v>393750</v>
      </c>
      <c r="P2871" s="25" t="s">
        <v>371</v>
      </c>
      <c r="Q2871" s="25">
        <v>58155939203</v>
      </c>
      <c r="R2871" s="25" t="s">
        <v>41</v>
      </c>
      <c r="S2871" s="3">
        <v>-80</v>
      </c>
      <c r="T2871" s="55"/>
      <c r="U2871" s="25" t="s">
        <v>3604</v>
      </c>
      <c r="V2871" s="25" t="str">
        <f>VLOOKUP(P2871,'Customer List'!B:C,2,)</f>
        <v>Gujrat</v>
      </c>
      <c r="W2871" s="56"/>
      <c r="X2871" s="45">
        <v>45922</v>
      </c>
      <c r="Y2871" s="25">
        <f t="shared" ref="Y2871:Y2874" si="383">IF(X2871="", "", X2871-N2871)</f>
        <v>2</v>
      </c>
      <c r="Z2871" s="25" t="str">
        <f t="shared" ref="Z2871:Z2874" si="384">IF(N2871="", "", TEXT(N2871, "dddd"))</f>
        <v>Saturday</v>
      </c>
      <c r="AA2871" s="25" t="str">
        <f t="shared" ref="AA2871:AA2874" si="385">IF(X2871="", "", TEXT(X2871, "dddd"))</f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hidden="1" x14ac:dyDescent="0.25">
      <c r="A2872" s="25">
        <f t="shared" si="371"/>
        <v>2871</v>
      </c>
      <c r="B2872" s="25" t="s">
        <v>3626</v>
      </c>
      <c r="C2872" s="45">
        <v>45915</v>
      </c>
      <c r="D2872" s="45">
        <v>45922</v>
      </c>
      <c r="E2872" s="8">
        <v>1</v>
      </c>
      <c r="F2872" s="8">
        <f t="shared" si="382"/>
        <v>88</v>
      </c>
      <c r="G2872" s="54">
        <f t="shared" si="372"/>
        <v>88</v>
      </c>
      <c r="H2872" s="25" t="s">
        <v>3628</v>
      </c>
      <c r="I2872" s="25"/>
      <c r="J2872" s="25">
        <v>1</v>
      </c>
      <c r="K2872" s="25">
        <v>1</v>
      </c>
      <c r="L2872" s="25">
        <f t="shared" si="378"/>
        <v>0</v>
      </c>
      <c r="M2872" s="25" t="s">
        <v>3630</v>
      </c>
      <c r="N2872" s="45">
        <v>45920</v>
      </c>
      <c r="O2872" s="54">
        <v>0</v>
      </c>
      <c r="P2872" s="25" t="s">
        <v>371</v>
      </c>
      <c r="Q2872" s="25">
        <v>58155939203</v>
      </c>
      <c r="R2872" s="25" t="s">
        <v>41</v>
      </c>
      <c r="S2872" s="3">
        <v>-80</v>
      </c>
      <c r="T2872" s="55" t="s">
        <v>3631</v>
      </c>
      <c r="U2872" s="25" t="s">
        <v>3604</v>
      </c>
      <c r="V2872" s="25" t="str">
        <f>VLOOKUP(P2872,'Customer List'!B:C,2,)</f>
        <v>Gujrat</v>
      </c>
      <c r="W2872" s="56"/>
      <c r="X2872" s="45">
        <v>45922</v>
      </c>
      <c r="Y2872" s="25">
        <f t="shared" si="383"/>
        <v>2</v>
      </c>
      <c r="Z2872" s="25" t="str">
        <f t="shared" si="384"/>
        <v>Saturday</v>
      </c>
      <c r="AA2872" s="25" t="str">
        <f t="shared" si="385"/>
        <v>Monday</v>
      </c>
      <c r="AB2872" s="25" t="str">
        <f>VLOOKUP(U2872,'Currency Sheet'!A:C,3,)</f>
        <v>DOLLAR</v>
      </c>
      <c r="AC2872" s="67" t="str">
        <f>VLOOKUP(P2872,'Customer List'!B:D,3,)</f>
        <v>OutStation</v>
      </c>
    </row>
    <row r="2873" spans="1:29" hidden="1" x14ac:dyDescent="0.25">
      <c r="A2873" s="25">
        <f t="shared" si="371"/>
        <v>2872</v>
      </c>
      <c r="B2873" s="25" t="s">
        <v>3692</v>
      </c>
      <c r="C2873" s="45">
        <v>45917</v>
      </c>
      <c r="D2873" s="45">
        <v>45922</v>
      </c>
      <c r="E2873" s="8">
        <v>11860.25</v>
      </c>
      <c r="F2873" s="8">
        <f t="shared" si="382"/>
        <v>11860.25</v>
      </c>
      <c r="G2873" s="54">
        <f t="shared" si="372"/>
        <v>23720.5</v>
      </c>
      <c r="H2873" s="25">
        <v>100575</v>
      </c>
      <c r="I2873" s="25"/>
      <c r="J2873" s="25">
        <v>2</v>
      </c>
      <c r="K2873" s="25"/>
      <c r="L2873" s="25">
        <f t="shared" si="378"/>
        <v>2</v>
      </c>
      <c r="M2873" s="25"/>
      <c r="N2873" s="45"/>
      <c r="O2873" s="54"/>
      <c r="P2873" s="25" t="s">
        <v>1149</v>
      </c>
      <c r="Q2873" s="25"/>
      <c r="R2873" s="25"/>
      <c r="S2873" s="3">
        <v>4</v>
      </c>
      <c r="T2873" s="55"/>
      <c r="U2873" s="25" t="s">
        <v>2091</v>
      </c>
      <c r="V2873" s="25" t="str">
        <f>VLOOKUP(P2873,'Customer List'!B:C,2,)</f>
        <v>STOCK</v>
      </c>
      <c r="W2873" s="56" t="s">
        <v>1149</v>
      </c>
      <c r="X2873" s="45"/>
      <c r="Y2873" s="25" t="str">
        <f t="shared" si="383"/>
        <v/>
      </c>
      <c r="Z2873" s="25" t="str">
        <f t="shared" si="384"/>
        <v/>
      </c>
      <c r="AA2873" s="25" t="str">
        <f t="shared" si="385"/>
        <v/>
      </c>
      <c r="AB2873" s="25" t="str">
        <f>VLOOKUP(U2873,'Currency Sheet'!A:C,3,)</f>
        <v>INR</v>
      </c>
      <c r="AC2873" s="67" t="str">
        <f>VLOOKUP(P2873,'Customer List'!B:D,3,)</f>
        <v>STOCK</v>
      </c>
    </row>
    <row r="2874" spans="1:29" hidden="1" x14ac:dyDescent="0.25">
      <c r="A2874" s="25">
        <f t="shared" si="371"/>
        <v>2873</v>
      </c>
      <c r="B2874" s="25" t="s">
        <v>3692</v>
      </c>
      <c r="C2874" s="45">
        <v>45917</v>
      </c>
      <c r="D2874" s="45">
        <v>45922</v>
      </c>
      <c r="E2874" s="8">
        <v>51562.5</v>
      </c>
      <c r="F2874" s="8">
        <f t="shared" si="382"/>
        <v>51562.5</v>
      </c>
      <c r="G2874" s="54">
        <f t="shared" si="372"/>
        <v>51562.5</v>
      </c>
      <c r="H2874" s="25">
        <v>162517</v>
      </c>
      <c r="I2874" s="25"/>
      <c r="J2874" s="25">
        <v>1</v>
      </c>
      <c r="K2874" s="25">
        <v>1</v>
      </c>
      <c r="L2874" s="25">
        <f t="shared" si="378"/>
        <v>0</v>
      </c>
      <c r="M2874" s="25" t="s">
        <v>3703</v>
      </c>
      <c r="N2874" s="45">
        <v>45923</v>
      </c>
      <c r="O2874" s="54">
        <v>61875</v>
      </c>
      <c r="P2874" s="25" t="s">
        <v>3704</v>
      </c>
      <c r="Q2874" s="25" t="s">
        <v>2078</v>
      </c>
      <c r="R2874" s="25" t="s">
        <v>849</v>
      </c>
      <c r="S2874" s="3" t="s">
        <v>300</v>
      </c>
      <c r="T2874" s="55"/>
      <c r="U2874" s="25" t="s">
        <v>2091</v>
      </c>
      <c r="V2874" s="25" t="e">
        <f>VLOOKUP(P2874,'Customer List'!B:C,2,)</f>
        <v>#N/A</v>
      </c>
      <c r="W2874" s="56"/>
      <c r="X2874" s="45"/>
      <c r="Y2874" s="25" t="str">
        <f t="shared" si="383"/>
        <v/>
      </c>
      <c r="Z2874" s="25" t="str">
        <f t="shared" si="384"/>
        <v>Tuesday</v>
      </c>
      <c r="AA2874" s="25" t="str">
        <f t="shared" si="385"/>
        <v/>
      </c>
      <c r="AB2874" s="25" t="str">
        <f>VLOOKUP(U2874,'Currency Sheet'!A:C,3,)</f>
        <v>INR</v>
      </c>
      <c r="AC2874" s="67" t="e">
        <f>VLOOKUP(P2874,'Customer List'!B:D,3,)</f>
        <v>#N/A</v>
      </c>
    </row>
    <row r="2875" spans="1:29" hidden="1" x14ac:dyDescent="0.25">
      <c r="A2875" s="25">
        <f t="shared" si="371"/>
        <v>2874</v>
      </c>
      <c r="B2875" s="25" t="s">
        <v>3693</v>
      </c>
      <c r="C2875" s="45">
        <v>45918</v>
      </c>
      <c r="D2875" s="45">
        <v>45923</v>
      </c>
      <c r="E2875" s="8">
        <v>850</v>
      </c>
      <c r="F2875" s="8">
        <f t="shared" si="382"/>
        <v>74800</v>
      </c>
      <c r="G2875" s="54">
        <f t="shared" si="372"/>
        <v>74800</v>
      </c>
      <c r="H2875" s="25" t="s">
        <v>3695</v>
      </c>
      <c r="I2875" s="25"/>
      <c r="J2875" s="25">
        <v>1</v>
      </c>
      <c r="K2875" s="25">
        <v>1</v>
      </c>
      <c r="L2875" s="25">
        <f t="shared" si="378"/>
        <v>0</v>
      </c>
      <c r="M2875" s="25"/>
      <c r="N2875" s="45">
        <v>45923</v>
      </c>
      <c r="O2875" s="54"/>
      <c r="P2875" s="25" t="s">
        <v>3696</v>
      </c>
      <c r="Q2875" s="25">
        <v>58156038765</v>
      </c>
      <c r="R2875" s="25" t="s">
        <v>41</v>
      </c>
      <c r="S2875" s="3">
        <v>-20</v>
      </c>
      <c r="T2875" s="55"/>
      <c r="U2875" s="25" t="s">
        <v>521</v>
      </c>
      <c r="V2875" s="25" t="str">
        <f>VLOOKUP(P2875,'Customer List'!B:C,2,)</f>
        <v>Chennai</v>
      </c>
      <c r="W2875" s="56"/>
      <c r="X2875" s="45">
        <v>45924</v>
      </c>
      <c r="Y2875" s="25">
        <f t="shared" ref="Y2875:Y2899" si="386">IF(X2875="", "", X2875-N2875)</f>
        <v>1</v>
      </c>
      <c r="Z2875" s="25" t="str">
        <f t="shared" ref="Z2875:Z2881" si="387">IF(N2875="", "", TEXT(N2875, "dddd"))</f>
        <v>Tuesday</v>
      </c>
      <c r="AA2875" s="25" t="str">
        <f t="shared" ref="AA2875:AA2881" si="388">IF(X2875="", "", TEXT(X2875, "dddd"))</f>
        <v>Wednesday</v>
      </c>
      <c r="AB2875" s="25" t="str">
        <f>VLOOKUP(U2875,'Currency Sheet'!A:C,3,)</f>
        <v>DOLLAR</v>
      </c>
      <c r="AC2875" s="67" t="str">
        <f>VLOOKUP(P2875,'Customer List'!B:D,3,)</f>
        <v>OutStation</v>
      </c>
    </row>
    <row r="2876" spans="1:29" hidden="1" x14ac:dyDescent="0.25">
      <c r="A2876" s="25">
        <f t="shared" si="371"/>
        <v>2875</v>
      </c>
      <c r="B2876" s="25" t="s">
        <v>3694</v>
      </c>
      <c r="C2876" s="45">
        <v>45918</v>
      </c>
      <c r="D2876" s="45">
        <v>45923</v>
      </c>
      <c r="E2876" s="8">
        <v>238.8</v>
      </c>
      <c r="F2876" s="8">
        <f t="shared" si="382"/>
        <v>21014.400000000001</v>
      </c>
      <c r="G2876" s="54">
        <f t="shared" si="372"/>
        <v>21014.400000000001</v>
      </c>
      <c r="H2876" s="25" t="s">
        <v>3697</v>
      </c>
      <c r="I2876" s="25"/>
      <c r="J2876" s="25">
        <v>1</v>
      </c>
      <c r="K2876" s="25"/>
      <c r="L2876" s="25">
        <f t="shared" si="378"/>
        <v>1</v>
      </c>
      <c r="M2876" s="25"/>
      <c r="N2876" s="45"/>
      <c r="O2876" s="54"/>
      <c r="P2876" s="25" t="s">
        <v>1098</v>
      </c>
      <c r="Q2876" s="25"/>
      <c r="R2876" s="25"/>
      <c r="S2876" s="3">
        <v>-20</v>
      </c>
      <c r="T2876" s="55"/>
      <c r="U2876" s="25" t="s">
        <v>521</v>
      </c>
      <c r="V2876" s="25" t="str">
        <f>VLOOKUP(P2876,'Customer List'!B:C,2,)</f>
        <v>Punjab</v>
      </c>
      <c r="W2876" s="56" t="s">
        <v>3714</v>
      </c>
      <c r="X2876" s="45"/>
      <c r="Y2876" s="25" t="str">
        <f t="shared" si="386"/>
        <v/>
      </c>
      <c r="Z2876" s="25" t="str">
        <f t="shared" si="387"/>
        <v/>
      </c>
      <c r="AA2876" s="25" t="str">
        <f t="shared" si="388"/>
        <v/>
      </c>
      <c r="AB2876" s="25" t="str">
        <f>VLOOKUP(U2876,'Currency Sheet'!A:C,3,)</f>
        <v>DOLLAR</v>
      </c>
      <c r="AC2876" s="67" t="str">
        <f>VLOOKUP(P2876,'Customer List'!B:D,3,)</f>
        <v>OutStation</v>
      </c>
    </row>
    <row r="2877" spans="1:29" hidden="1" x14ac:dyDescent="0.25">
      <c r="A2877" s="25">
        <f t="shared" si="371"/>
        <v>2876</v>
      </c>
      <c r="B2877" s="25" t="s">
        <v>3701</v>
      </c>
      <c r="C2877" s="45">
        <v>45919</v>
      </c>
      <c r="D2877" s="45">
        <v>45923</v>
      </c>
      <c r="E2877" s="8">
        <v>2806.8</v>
      </c>
      <c r="F2877" s="8">
        <f t="shared" ref="F2877:F2881" si="389">IF(AB2877="DOLLAR",E2877*88,E2877)</f>
        <v>246998.40000000002</v>
      </c>
      <c r="G2877" s="54">
        <f t="shared" si="372"/>
        <v>246998.40000000002</v>
      </c>
      <c r="H2877" s="25" t="s">
        <v>2074</v>
      </c>
      <c r="I2877" s="25"/>
      <c r="J2877" s="25">
        <v>1</v>
      </c>
      <c r="K2877" s="25">
        <v>1</v>
      </c>
      <c r="L2877" s="25">
        <f t="shared" si="378"/>
        <v>0</v>
      </c>
      <c r="M2877" s="25"/>
      <c r="N2877" s="45">
        <v>45923</v>
      </c>
      <c r="O2877" s="54"/>
      <c r="P2877" s="25" t="s">
        <v>2053</v>
      </c>
      <c r="Q2877" s="25">
        <v>58156039233</v>
      </c>
      <c r="R2877" s="25" t="s">
        <v>41</v>
      </c>
      <c r="S2877" s="3">
        <v>4</v>
      </c>
      <c r="T2877" s="55"/>
      <c r="U2877" s="25" t="s">
        <v>424</v>
      </c>
      <c r="V2877" s="25" t="str">
        <f>VLOOKUP(P2877,'Customer List'!B:C,2,)</f>
        <v>Banglore</v>
      </c>
      <c r="W2877" s="56"/>
      <c r="X2877" s="45">
        <v>45924</v>
      </c>
      <c r="Y2877" s="25">
        <f t="shared" si="386"/>
        <v>1</v>
      </c>
      <c r="Z2877" s="25" t="str">
        <f t="shared" si="387"/>
        <v>Tuesday</v>
      </c>
      <c r="AA2877" s="25" t="str">
        <f t="shared" si="388"/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hidden="1" x14ac:dyDescent="0.25">
      <c r="A2878" s="25">
        <f t="shared" si="371"/>
        <v>2877</v>
      </c>
      <c r="B2878" s="25" t="s">
        <v>3701</v>
      </c>
      <c r="C2878" s="45">
        <v>45919</v>
      </c>
      <c r="D2878" s="45">
        <v>45923</v>
      </c>
      <c r="E2878" s="8">
        <v>1108</v>
      </c>
      <c r="F2878" s="8">
        <f t="shared" si="389"/>
        <v>97504</v>
      </c>
      <c r="G2878" s="54">
        <f t="shared" si="372"/>
        <v>97504</v>
      </c>
      <c r="H2878" s="25" t="s">
        <v>2074</v>
      </c>
      <c r="I2878" s="25"/>
      <c r="J2878" s="25">
        <v>1</v>
      </c>
      <c r="K2878" s="25">
        <v>1</v>
      </c>
      <c r="L2878" s="25">
        <f t="shared" si="378"/>
        <v>0</v>
      </c>
      <c r="M2878" s="25" t="s">
        <v>3729</v>
      </c>
      <c r="N2878" s="45">
        <v>45924</v>
      </c>
      <c r="O2878" s="54">
        <v>177514</v>
      </c>
      <c r="P2878" s="25" t="s">
        <v>3700</v>
      </c>
      <c r="Q2878" s="25">
        <v>58156097705</v>
      </c>
      <c r="R2878" s="25" t="s">
        <v>41</v>
      </c>
      <c r="S2878" s="3">
        <v>4</v>
      </c>
      <c r="T2878" s="55"/>
      <c r="U2878" s="25" t="s">
        <v>424</v>
      </c>
      <c r="V2878" s="25" t="str">
        <f>VLOOKUP(P2878,'Customer List'!B:C,2,)</f>
        <v>BANGLORE</v>
      </c>
      <c r="W2878" s="56"/>
      <c r="X2878" s="45">
        <v>45925</v>
      </c>
      <c r="Y2878" s="25">
        <f t="shared" si="386"/>
        <v>1</v>
      </c>
      <c r="Z2878" s="25" t="str">
        <f t="shared" si="387"/>
        <v>Wednesday</v>
      </c>
      <c r="AA2878" s="25" t="str">
        <f t="shared" si="388"/>
        <v>Thursday</v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hidden="1" x14ac:dyDescent="0.25">
      <c r="A2879" s="25">
        <f t="shared" si="371"/>
        <v>2878</v>
      </c>
      <c r="B2879" s="25" t="s">
        <v>3701</v>
      </c>
      <c r="C2879" s="45">
        <v>45919</v>
      </c>
      <c r="D2879" s="45">
        <v>45923</v>
      </c>
      <c r="E2879" s="8">
        <v>2013</v>
      </c>
      <c r="F2879" s="8">
        <f t="shared" si="389"/>
        <v>177144</v>
      </c>
      <c r="G2879" s="54">
        <f t="shared" si="372"/>
        <v>177144</v>
      </c>
      <c r="H2879" s="25" t="s">
        <v>3698</v>
      </c>
      <c r="I2879" s="25"/>
      <c r="J2879" s="25">
        <v>1</v>
      </c>
      <c r="K2879" s="25">
        <v>1</v>
      </c>
      <c r="L2879" s="25">
        <f t="shared" si="378"/>
        <v>0</v>
      </c>
      <c r="M2879" s="25"/>
      <c r="N2879" s="45">
        <v>45923</v>
      </c>
      <c r="O2879" s="54"/>
      <c r="P2879" s="25" t="s">
        <v>166</v>
      </c>
      <c r="Q2879" s="25">
        <v>58156038916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Lucknow</v>
      </c>
      <c r="W2879" s="56"/>
      <c r="X2879" s="45">
        <v>45925</v>
      </c>
      <c r="Y2879" s="25">
        <f t="shared" si="386"/>
        <v>2</v>
      </c>
      <c r="Z2879" s="25" t="str">
        <f t="shared" si="387"/>
        <v>Tuesday</v>
      </c>
      <c r="AA2879" s="25" t="str">
        <f t="shared" si="388"/>
        <v>Thursday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hidden="1" x14ac:dyDescent="0.25">
      <c r="A2880" s="25">
        <f t="shared" si="371"/>
        <v>2879</v>
      </c>
      <c r="B2880" s="25" t="s">
        <v>3701</v>
      </c>
      <c r="C2880" s="45">
        <v>45919</v>
      </c>
      <c r="D2880" s="45">
        <v>45923</v>
      </c>
      <c r="E2880" s="8">
        <v>2013</v>
      </c>
      <c r="F2880" s="8">
        <f t="shared" si="389"/>
        <v>177144</v>
      </c>
      <c r="G2880" s="54">
        <f t="shared" si="372"/>
        <v>177144</v>
      </c>
      <c r="H2880" s="25" t="s">
        <v>3699</v>
      </c>
      <c r="I2880" s="25"/>
      <c r="J2880" s="25">
        <v>1</v>
      </c>
      <c r="K2880" s="25">
        <v>1</v>
      </c>
      <c r="L2880" s="25">
        <f t="shared" si="378"/>
        <v>0</v>
      </c>
      <c r="M2880" s="25"/>
      <c r="N2880" s="45">
        <v>45923</v>
      </c>
      <c r="O2880" s="54"/>
      <c r="P2880" s="25" t="s">
        <v>166</v>
      </c>
      <c r="Q2880" s="25">
        <v>58156038916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Lucknow</v>
      </c>
      <c r="W2880" s="56"/>
      <c r="X2880" s="45">
        <v>45925</v>
      </c>
      <c r="Y2880" s="25">
        <f t="shared" si="386"/>
        <v>2</v>
      </c>
      <c r="Z2880" s="25" t="str">
        <f t="shared" si="387"/>
        <v>Tuesday</v>
      </c>
      <c r="AA2880" s="25" t="str">
        <f t="shared" si="388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hidden="1" x14ac:dyDescent="0.25">
      <c r="A2881" s="25">
        <f t="shared" si="371"/>
        <v>2880</v>
      </c>
      <c r="B2881" s="25" t="s">
        <v>3701</v>
      </c>
      <c r="C2881" s="45">
        <v>45919</v>
      </c>
      <c r="D2881" s="45">
        <v>45923</v>
      </c>
      <c r="E2881" s="8">
        <v>96.8</v>
      </c>
      <c r="F2881" s="8">
        <f t="shared" si="389"/>
        <v>8518.4</v>
      </c>
      <c r="G2881" s="54">
        <f t="shared" si="372"/>
        <v>8518.4</v>
      </c>
      <c r="H2881" s="25" t="s">
        <v>935</v>
      </c>
      <c r="I2881" s="25"/>
      <c r="J2881" s="25">
        <v>1</v>
      </c>
      <c r="K2881" s="25">
        <v>1</v>
      </c>
      <c r="L2881" s="25">
        <f t="shared" si="378"/>
        <v>0</v>
      </c>
      <c r="M2881" s="25" t="s">
        <v>3729</v>
      </c>
      <c r="N2881" s="45">
        <v>45924</v>
      </c>
      <c r="O2881" s="54">
        <v>8452.5</v>
      </c>
      <c r="P2881" s="25" t="s">
        <v>3700</v>
      </c>
      <c r="Q2881" s="25">
        <v>58156097705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BANGLORE</v>
      </c>
      <c r="W2881" s="56"/>
      <c r="X2881" s="45">
        <v>45925</v>
      </c>
      <c r="Y2881" s="25">
        <f t="shared" si="386"/>
        <v>1</v>
      </c>
      <c r="Z2881" s="25" t="str">
        <f t="shared" si="387"/>
        <v>Wednesday</v>
      </c>
      <c r="AA2881" s="25" t="str">
        <f t="shared" si="388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hidden="1" x14ac:dyDescent="0.25">
      <c r="A2882" s="25">
        <f t="shared" si="371"/>
        <v>2881</v>
      </c>
      <c r="B2882" s="25" t="s">
        <v>3715</v>
      </c>
      <c r="C2882" s="45">
        <v>45923</v>
      </c>
      <c r="D2882" s="45">
        <v>45924</v>
      </c>
      <c r="E2882" s="8">
        <v>191.57</v>
      </c>
      <c r="F2882" s="8">
        <f t="shared" ref="F2882:F2900" si="390">IF(AB2882="DOLLAR",E2882*88,E2882)</f>
        <v>16858.16</v>
      </c>
      <c r="G2882" s="54">
        <f t="shared" si="372"/>
        <v>16858.16</v>
      </c>
      <c r="H2882" s="25" t="s">
        <v>3716</v>
      </c>
      <c r="I2882" s="25"/>
      <c r="J2882" s="25">
        <v>1</v>
      </c>
      <c r="K2882" s="25">
        <v>1</v>
      </c>
      <c r="L2882" s="25">
        <f t="shared" si="378"/>
        <v>0</v>
      </c>
      <c r="M2882" s="25"/>
      <c r="N2882" s="45">
        <v>45927</v>
      </c>
      <c r="O2882" s="54"/>
      <c r="P2882" s="25" t="s">
        <v>1034</v>
      </c>
      <c r="Q2882" s="25">
        <v>58156228885</v>
      </c>
      <c r="R2882" s="25"/>
      <c r="S2882" s="3">
        <v>-20</v>
      </c>
      <c r="T2882" s="55"/>
      <c r="U2882" s="25" t="s">
        <v>321</v>
      </c>
      <c r="V2882" s="25" t="str">
        <f>VLOOKUP(P2882,'Customer List'!B:C,2,)</f>
        <v>Kerala</v>
      </c>
      <c r="W2882" s="56"/>
      <c r="X2882" s="45"/>
      <c r="Y2882" s="25" t="str">
        <f t="shared" si="386"/>
        <v/>
      </c>
      <c r="Z2882" s="25" t="str">
        <f t="shared" ref="Z2882:Z2899" si="391">IF(N2882="", "", TEXT(N2882, "dddd"))</f>
        <v>Saturday</v>
      </c>
      <c r="AA2882" s="25" t="str">
        <f t="shared" ref="AA2882:AA2899" si="392">IF(X2882="", "", TEXT(X2882, "dddd"))</f>
        <v/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hidden="1" x14ac:dyDescent="0.25">
      <c r="A2883" s="25">
        <f t="shared" si="371"/>
        <v>2882</v>
      </c>
      <c r="B2883" s="25" t="s">
        <v>3715</v>
      </c>
      <c r="C2883" s="45">
        <v>45923</v>
      </c>
      <c r="D2883" s="45">
        <v>45924</v>
      </c>
      <c r="E2883" s="8">
        <v>382</v>
      </c>
      <c r="F2883" s="8">
        <f t="shared" si="390"/>
        <v>33616</v>
      </c>
      <c r="G2883" s="54">
        <f t="shared" si="372"/>
        <v>33616</v>
      </c>
      <c r="H2883" s="25" t="s">
        <v>3717</v>
      </c>
      <c r="I2883" s="25"/>
      <c r="J2883" s="25">
        <v>1</v>
      </c>
      <c r="K2883" s="25"/>
      <c r="L2883" s="25">
        <f t="shared" si="378"/>
        <v>1</v>
      </c>
      <c r="M2883" s="25"/>
      <c r="N2883" s="45"/>
      <c r="O2883" s="54"/>
      <c r="P2883" s="25" t="s">
        <v>31</v>
      </c>
      <c r="Q2883" s="25"/>
      <c r="R2883" s="25"/>
      <c r="S2883" s="3">
        <v>-20</v>
      </c>
      <c r="T2883" s="55"/>
      <c r="U2883" s="25" t="s">
        <v>321</v>
      </c>
      <c r="V2883" s="25" t="str">
        <f>VLOOKUP(P2883,'Customer List'!B:C,2,)</f>
        <v>Delhi</v>
      </c>
      <c r="W2883" s="56"/>
      <c r="X2883" s="45"/>
      <c r="Y2883" s="25" t="str">
        <f t="shared" si="386"/>
        <v/>
      </c>
      <c r="Z2883" s="25" t="str">
        <f t="shared" si="391"/>
        <v/>
      </c>
      <c r="AA2883" s="25" t="str">
        <f t="shared" si="392"/>
        <v/>
      </c>
      <c r="AB2883" s="25" t="str">
        <f>VLOOKUP(U2883,'Currency Sheet'!A:C,3,)</f>
        <v>DOLLAR</v>
      </c>
      <c r="AC2883" s="67" t="str">
        <f>VLOOKUP(P2883,'Customer List'!B:D,3,)</f>
        <v>Local</v>
      </c>
    </row>
    <row r="2884" spans="1:29" hidden="1" x14ac:dyDescent="0.25">
      <c r="A2884" s="25">
        <f t="shared" si="371"/>
        <v>2883</v>
      </c>
      <c r="B2884" s="25" t="s">
        <v>3715</v>
      </c>
      <c r="C2884" s="45">
        <v>45923</v>
      </c>
      <c r="D2884" s="45">
        <v>45924</v>
      </c>
      <c r="E2884" s="8">
        <v>188</v>
      </c>
      <c r="F2884" s="8">
        <f t="shared" si="390"/>
        <v>16544</v>
      </c>
      <c r="G2884" s="54">
        <f t="shared" si="372"/>
        <v>16544</v>
      </c>
      <c r="H2884" s="25" t="s">
        <v>373</v>
      </c>
      <c r="I2884" s="25"/>
      <c r="J2884" s="25">
        <v>1</v>
      </c>
      <c r="K2884" s="25"/>
      <c r="L2884" s="25">
        <f t="shared" si="378"/>
        <v>1</v>
      </c>
      <c r="M2884" s="25"/>
      <c r="N2884" s="45"/>
      <c r="O2884" s="54"/>
      <c r="P2884" s="25" t="s">
        <v>31</v>
      </c>
      <c r="Q2884" s="25"/>
      <c r="R2884" s="25"/>
      <c r="S2884" s="3">
        <v>-20</v>
      </c>
      <c r="T2884" s="55"/>
      <c r="U2884" s="25" t="s">
        <v>321</v>
      </c>
      <c r="V2884" s="25" t="str">
        <f>VLOOKUP(P2884,'Customer List'!B:C,2,)</f>
        <v>Delhi</v>
      </c>
      <c r="W2884" s="56"/>
      <c r="X2884" s="45"/>
      <c r="Y2884" s="25" t="str">
        <f t="shared" si="386"/>
        <v/>
      </c>
      <c r="Z2884" s="25" t="str">
        <f t="shared" si="391"/>
        <v/>
      </c>
      <c r="AA2884" s="25" t="str">
        <f t="shared" si="392"/>
        <v/>
      </c>
      <c r="AB2884" s="25" t="str">
        <f>VLOOKUP(U2884,'Currency Sheet'!A:C,3,)</f>
        <v>DOLLAR</v>
      </c>
      <c r="AC2884" s="67" t="str">
        <f>VLOOKUP(P2884,'Customer List'!B:D,3,)</f>
        <v>Local</v>
      </c>
    </row>
    <row r="2885" spans="1:29" hidden="1" x14ac:dyDescent="0.25">
      <c r="A2885" s="25">
        <f t="shared" ref="A2885:A2948" si="393">A2884+1</f>
        <v>2884</v>
      </c>
      <c r="B2885" s="25" t="s">
        <v>3715</v>
      </c>
      <c r="C2885" s="45">
        <v>45923</v>
      </c>
      <c r="D2885" s="45">
        <v>45924</v>
      </c>
      <c r="E2885" s="8">
        <v>374</v>
      </c>
      <c r="F2885" s="8">
        <f t="shared" si="390"/>
        <v>32912</v>
      </c>
      <c r="G2885" s="54">
        <f t="shared" ref="G2885:G2900" si="394">F2885*J2885</f>
        <v>32912</v>
      </c>
      <c r="H2885" s="25" t="s">
        <v>3718</v>
      </c>
      <c r="I2885" s="25"/>
      <c r="J2885" s="25">
        <v>1</v>
      </c>
      <c r="K2885" s="25">
        <v>1</v>
      </c>
      <c r="L2885" s="25">
        <f t="shared" si="378"/>
        <v>0</v>
      </c>
      <c r="M2885" s="25"/>
      <c r="N2885" s="45">
        <v>45927</v>
      </c>
      <c r="O2885" s="54"/>
      <c r="P2885" s="25" t="s">
        <v>277</v>
      </c>
      <c r="Q2885" s="25">
        <v>58156228815</v>
      </c>
      <c r="R2885" s="25"/>
      <c r="S2885" s="3">
        <v>-20</v>
      </c>
      <c r="T2885" s="55"/>
      <c r="U2885" s="25" t="s">
        <v>321</v>
      </c>
      <c r="V2885" s="25" t="str">
        <f>VLOOKUP(P2885,'Customer List'!B:C,2,)</f>
        <v>Pune</v>
      </c>
      <c r="W2885" s="56"/>
      <c r="X2885" s="45"/>
      <c r="Y2885" s="25" t="str">
        <f t="shared" si="386"/>
        <v/>
      </c>
      <c r="Z2885" s="25" t="str">
        <f t="shared" si="391"/>
        <v>Saturday</v>
      </c>
      <c r="AA2885" s="25" t="str">
        <f t="shared" si="392"/>
        <v/>
      </c>
      <c r="AB2885" s="25" t="str">
        <f>VLOOKUP(U2885,'Currency Sheet'!A:C,3,)</f>
        <v>DOLLAR</v>
      </c>
      <c r="AC2885" s="67" t="str">
        <f>VLOOKUP(P2885,'Customer List'!B:D,3,)</f>
        <v>OutStation</v>
      </c>
    </row>
    <row r="2886" spans="1:29" hidden="1" x14ac:dyDescent="0.25">
      <c r="A2886" s="25">
        <f t="shared" si="393"/>
        <v>2885</v>
      </c>
      <c r="B2886" s="25" t="s">
        <v>3715</v>
      </c>
      <c r="C2886" s="45">
        <v>45923</v>
      </c>
      <c r="D2886" s="45">
        <v>45924</v>
      </c>
      <c r="E2886" s="8">
        <v>153</v>
      </c>
      <c r="F2886" s="8">
        <f t="shared" si="390"/>
        <v>13464</v>
      </c>
      <c r="G2886" s="54">
        <f t="shared" si="394"/>
        <v>13464</v>
      </c>
      <c r="H2886" s="25" t="s">
        <v>3719</v>
      </c>
      <c r="I2886" s="25"/>
      <c r="J2886" s="25">
        <v>1</v>
      </c>
      <c r="K2886" s="25"/>
      <c r="L2886" s="25">
        <f t="shared" si="378"/>
        <v>1</v>
      </c>
      <c r="M2886" s="25"/>
      <c r="N2886" s="45"/>
      <c r="O2886" s="54"/>
      <c r="P2886" s="25" t="s">
        <v>255</v>
      </c>
      <c r="Q2886" s="25"/>
      <c r="R2886" s="25"/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/>
      <c r="X2886" s="45"/>
      <c r="Y2886" s="25" t="str">
        <f t="shared" si="386"/>
        <v/>
      </c>
      <c r="Z2886" s="25" t="str">
        <f t="shared" si="391"/>
        <v/>
      </c>
      <c r="AA2886" s="25" t="str">
        <f t="shared" si="392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hidden="1" x14ac:dyDescent="0.25">
      <c r="A2887" s="25">
        <f t="shared" si="393"/>
        <v>2886</v>
      </c>
      <c r="B2887" s="25" t="s">
        <v>3715</v>
      </c>
      <c r="C2887" s="45">
        <v>45923</v>
      </c>
      <c r="D2887" s="45">
        <v>45924</v>
      </c>
      <c r="E2887" s="8">
        <v>153</v>
      </c>
      <c r="F2887" s="8">
        <f t="shared" si="390"/>
        <v>13464</v>
      </c>
      <c r="G2887" s="54">
        <f t="shared" si="394"/>
        <v>13464</v>
      </c>
      <c r="H2887" s="25" t="s">
        <v>3720</v>
      </c>
      <c r="I2887" s="25"/>
      <c r="J2887" s="25">
        <v>1</v>
      </c>
      <c r="K2887" s="25"/>
      <c r="L2887" s="25">
        <f t="shared" si="378"/>
        <v>1</v>
      </c>
      <c r="M2887" s="25"/>
      <c r="N2887" s="45"/>
      <c r="O2887" s="54"/>
      <c r="P2887" s="25" t="s">
        <v>255</v>
      </c>
      <c r="Q2887" s="25"/>
      <c r="R2887" s="25"/>
      <c r="S2887" s="3">
        <v>-20</v>
      </c>
      <c r="T2887" s="55"/>
      <c r="U2887" s="25" t="s">
        <v>321</v>
      </c>
      <c r="V2887" s="25" t="str">
        <f>VLOOKUP(P2887,'Customer List'!B:C,2,)</f>
        <v>Delhi</v>
      </c>
      <c r="W2887" s="56"/>
      <c r="X2887" s="45"/>
      <c r="Y2887" s="25" t="str">
        <f t="shared" si="386"/>
        <v/>
      </c>
      <c r="Z2887" s="25" t="str">
        <f t="shared" si="391"/>
        <v/>
      </c>
      <c r="AA2887" s="25" t="str">
        <f t="shared" si="392"/>
        <v/>
      </c>
      <c r="AB2887" s="25" t="str">
        <f>VLOOKUP(U2887,'Currency Sheet'!A:C,3,)</f>
        <v>DOLLAR</v>
      </c>
      <c r="AC2887" s="67" t="str">
        <f>VLOOKUP(P2887,'Customer List'!B:D,3,)</f>
        <v>Local</v>
      </c>
    </row>
    <row r="2888" spans="1:29" hidden="1" x14ac:dyDescent="0.25">
      <c r="A2888" s="25">
        <f t="shared" si="393"/>
        <v>2887</v>
      </c>
      <c r="B2888" s="25" t="s">
        <v>3715</v>
      </c>
      <c r="C2888" s="45">
        <v>45923</v>
      </c>
      <c r="D2888" s="45">
        <v>45924</v>
      </c>
      <c r="E2888" s="8">
        <v>374</v>
      </c>
      <c r="F2888" s="8">
        <f t="shared" si="390"/>
        <v>32912</v>
      </c>
      <c r="G2888" s="54">
        <f t="shared" si="394"/>
        <v>32912</v>
      </c>
      <c r="H2888" s="25" t="s">
        <v>3721</v>
      </c>
      <c r="I2888" s="25"/>
      <c r="J2888" s="25">
        <v>1</v>
      </c>
      <c r="K2888" s="25"/>
      <c r="L2888" s="25">
        <f t="shared" si="378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/>
      <c r="X2888" s="45"/>
      <c r="Y2888" s="25" t="str">
        <f t="shared" si="386"/>
        <v/>
      </c>
      <c r="Z2888" s="25" t="str">
        <f t="shared" si="391"/>
        <v/>
      </c>
      <c r="AA2888" s="25" t="str">
        <f t="shared" si="392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hidden="1" x14ac:dyDescent="0.25">
      <c r="A2889" s="25">
        <f t="shared" si="393"/>
        <v>2888</v>
      </c>
      <c r="B2889" s="25" t="s">
        <v>3715</v>
      </c>
      <c r="C2889" s="45">
        <v>45923</v>
      </c>
      <c r="D2889" s="45">
        <v>45924</v>
      </c>
      <c r="E2889" s="8">
        <v>188</v>
      </c>
      <c r="F2889" s="8">
        <f t="shared" si="390"/>
        <v>16544</v>
      </c>
      <c r="G2889" s="54">
        <f t="shared" si="394"/>
        <v>16544</v>
      </c>
      <c r="H2889" s="25" t="s">
        <v>373</v>
      </c>
      <c r="I2889" s="25"/>
      <c r="J2889" s="25">
        <v>1</v>
      </c>
      <c r="K2889" s="25">
        <v>1</v>
      </c>
      <c r="L2889" s="25">
        <f t="shared" si="378"/>
        <v>0</v>
      </c>
      <c r="M2889" s="25" t="s">
        <v>3742</v>
      </c>
      <c r="N2889" s="45">
        <v>45926</v>
      </c>
      <c r="O2889" s="54">
        <v>24277.25</v>
      </c>
      <c r="P2889" s="25" t="s">
        <v>31</v>
      </c>
      <c r="Q2889" s="25" t="s">
        <v>2078</v>
      </c>
      <c r="R2889" s="25" t="s">
        <v>638</v>
      </c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/>
      <c r="X2889" s="45"/>
      <c r="Y2889" s="25" t="str">
        <f t="shared" si="386"/>
        <v/>
      </c>
      <c r="Z2889" s="25" t="str">
        <f t="shared" si="391"/>
        <v>Friday</v>
      </c>
      <c r="AA2889" s="25" t="str">
        <f t="shared" si="392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hidden="1" x14ac:dyDescent="0.25">
      <c r="A2890" s="25">
        <f t="shared" si="393"/>
        <v>2889</v>
      </c>
      <c r="B2890" s="25" t="s">
        <v>3715</v>
      </c>
      <c r="C2890" s="45">
        <v>45923</v>
      </c>
      <c r="D2890" s="45">
        <v>45924</v>
      </c>
      <c r="E2890" s="8">
        <v>201</v>
      </c>
      <c r="F2890" s="8">
        <f t="shared" si="390"/>
        <v>17688</v>
      </c>
      <c r="G2890" s="54">
        <f t="shared" si="394"/>
        <v>17688</v>
      </c>
      <c r="H2890" s="25" t="s">
        <v>753</v>
      </c>
      <c r="I2890" s="25"/>
      <c r="J2890" s="25">
        <v>1</v>
      </c>
      <c r="K2890" s="25">
        <v>1</v>
      </c>
      <c r="L2890" s="25">
        <f t="shared" si="378"/>
        <v>0</v>
      </c>
      <c r="M2890" s="25" t="s">
        <v>3742</v>
      </c>
      <c r="N2890" s="45">
        <v>45926</v>
      </c>
      <c r="O2890" s="54">
        <v>25901.75</v>
      </c>
      <c r="P2890" s="25" t="s">
        <v>31</v>
      </c>
      <c r="Q2890" s="25" t="s">
        <v>2078</v>
      </c>
      <c r="R2890" s="25" t="s">
        <v>638</v>
      </c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/>
      <c r="X2890" s="45"/>
      <c r="Y2890" s="25" t="str">
        <f t="shared" si="386"/>
        <v/>
      </c>
      <c r="Z2890" s="25" t="str">
        <f t="shared" si="391"/>
        <v>Friday</v>
      </c>
      <c r="AA2890" s="25" t="str">
        <f t="shared" si="392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hidden="1" x14ac:dyDescent="0.25">
      <c r="A2891" s="25">
        <f t="shared" si="393"/>
        <v>2890</v>
      </c>
      <c r="B2891" s="25" t="s">
        <v>3715</v>
      </c>
      <c r="C2891" s="45">
        <v>45923</v>
      </c>
      <c r="D2891" s="45">
        <v>45924</v>
      </c>
      <c r="E2891" s="8">
        <v>201</v>
      </c>
      <c r="F2891" s="8">
        <f t="shared" si="390"/>
        <v>17688</v>
      </c>
      <c r="G2891" s="54">
        <f t="shared" si="394"/>
        <v>17688</v>
      </c>
      <c r="H2891" s="25" t="s">
        <v>756</v>
      </c>
      <c r="I2891" s="25"/>
      <c r="J2891" s="25">
        <v>1</v>
      </c>
      <c r="K2891" s="25">
        <v>1</v>
      </c>
      <c r="L2891" s="25">
        <f t="shared" si="378"/>
        <v>0</v>
      </c>
      <c r="M2891" s="25" t="s">
        <v>3742</v>
      </c>
      <c r="N2891" s="45">
        <v>45926</v>
      </c>
      <c r="O2891" s="54">
        <v>25901.75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86"/>
        <v/>
      </c>
      <c r="Z2891" s="25" t="str">
        <f t="shared" si="391"/>
        <v>Friday</v>
      </c>
      <c r="AA2891" s="25" t="str">
        <f t="shared" si="392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hidden="1" x14ac:dyDescent="0.25">
      <c r="A2892" s="25">
        <f t="shared" si="393"/>
        <v>2891</v>
      </c>
      <c r="B2892" s="25" t="s">
        <v>3715</v>
      </c>
      <c r="C2892" s="45">
        <v>45923</v>
      </c>
      <c r="D2892" s="45">
        <v>45924</v>
      </c>
      <c r="E2892" s="8">
        <v>1761</v>
      </c>
      <c r="F2892" s="8">
        <f t="shared" si="390"/>
        <v>154968</v>
      </c>
      <c r="G2892" s="54">
        <f t="shared" si="394"/>
        <v>154968</v>
      </c>
      <c r="H2892" s="25" t="s">
        <v>3722</v>
      </c>
      <c r="I2892" s="25"/>
      <c r="J2892" s="25">
        <v>1</v>
      </c>
      <c r="K2892" s="25"/>
      <c r="L2892" s="25">
        <f t="shared" si="378"/>
        <v>1</v>
      </c>
      <c r="M2892" s="25"/>
      <c r="N2892" s="45"/>
      <c r="O2892" s="54"/>
      <c r="P2892" s="25" t="s">
        <v>618</v>
      </c>
      <c r="Q2892" s="25"/>
      <c r="R2892" s="25"/>
      <c r="S2892" s="3">
        <v>-80</v>
      </c>
      <c r="T2892" s="55"/>
      <c r="U2892" s="25" t="s">
        <v>321</v>
      </c>
      <c r="V2892" s="25" t="str">
        <f>VLOOKUP(P2892,'Customer List'!B:C,2,)</f>
        <v>Bhuvneshwar</v>
      </c>
      <c r="W2892" s="56"/>
      <c r="X2892" s="45"/>
      <c r="Y2892" s="25" t="str">
        <f t="shared" si="386"/>
        <v/>
      </c>
      <c r="Z2892" s="25" t="str">
        <f t="shared" si="391"/>
        <v/>
      </c>
      <c r="AA2892" s="25" t="str">
        <f t="shared" si="392"/>
        <v/>
      </c>
      <c r="AB2892" s="25" t="str">
        <f>VLOOKUP(U2892,'Currency Sheet'!A:C,3,)</f>
        <v>DOLLAR</v>
      </c>
      <c r="AC2892" s="67" t="str">
        <f>VLOOKUP(P2892,'Customer List'!B:D,3,)</f>
        <v>OutStation</v>
      </c>
    </row>
    <row r="2893" spans="1:29" hidden="1" x14ac:dyDescent="0.25">
      <c r="A2893" s="25">
        <f t="shared" si="393"/>
        <v>2892</v>
      </c>
      <c r="B2893" s="25" t="s">
        <v>3715</v>
      </c>
      <c r="C2893" s="45">
        <v>45923</v>
      </c>
      <c r="D2893" s="45">
        <v>45924</v>
      </c>
      <c r="E2893" s="8">
        <v>334.75</v>
      </c>
      <c r="F2893" s="8">
        <f t="shared" si="390"/>
        <v>29458</v>
      </c>
      <c r="G2893" s="54">
        <f t="shared" si="394"/>
        <v>29458</v>
      </c>
      <c r="H2893" s="25" t="s">
        <v>3723</v>
      </c>
      <c r="I2893" s="25"/>
      <c r="J2893" s="25">
        <v>1</v>
      </c>
      <c r="K2893" s="25"/>
      <c r="L2893" s="25">
        <f t="shared" si="378"/>
        <v>1</v>
      </c>
      <c r="M2893" s="25"/>
      <c r="N2893" s="45"/>
      <c r="O2893" s="54"/>
      <c r="P2893" s="25" t="s">
        <v>618</v>
      </c>
      <c r="Q2893" s="25"/>
      <c r="R2893" s="25"/>
      <c r="S2893" s="3">
        <v>-80</v>
      </c>
      <c r="T2893" s="55"/>
      <c r="U2893" s="25" t="s">
        <v>321</v>
      </c>
      <c r="V2893" s="25" t="str">
        <f>VLOOKUP(P2893,'Customer List'!B:C,2,)</f>
        <v>Bhuvneshwar</v>
      </c>
      <c r="W2893" s="56"/>
      <c r="X2893" s="45"/>
      <c r="Y2893" s="25" t="str">
        <f t="shared" si="386"/>
        <v/>
      </c>
      <c r="Z2893" s="25" t="str">
        <f t="shared" si="391"/>
        <v/>
      </c>
      <c r="AA2893" s="25" t="str">
        <f t="shared" si="392"/>
        <v/>
      </c>
      <c r="AB2893" s="25" t="str">
        <f>VLOOKUP(U2893,'Currency Sheet'!A:C,3,)</f>
        <v>DOLLAR</v>
      </c>
      <c r="AC2893" s="67" t="str">
        <f>VLOOKUP(P2893,'Customer List'!B:D,3,)</f>
        <v>OutStation</v>
      </c>
    </row>
    <row r="2894" spans="1:29" hidden="1" x14ac:dyDescent="0.25">
      <c r="A2894" s="25">
        <f t="shared" si="393"/>
        <v>2893</v>
      </c>
      <c r="B2894" s="25" t="s">
        <v>3715</v>
      </c>
      <c r="C2894" s="45">
        <v>45923</v>
      </c>
      <c r="D2894" s="45">
        <v>45924</v>
      </c>
      <c r="E2894" s="8">
        <v>1606</v>
      </c>
      <c r="F2894" s="8">
        <f t="shared" si="390"/>
        <v>141328</v>
      </c>
      <c r="G2894" s="54">
        <f t="shared" si="394"/>
        <v>141328</v>
      </c>
      <c r="H2894" s="25" t="s">
        <v>3724</v>
      </c>
      <c r="I2894" s="25"/>
      <c r="J2894" s="25">
        <v>1</v>
      </c>
      <c r="K2894" s="25"/>
      <c r="L2894" s="25">
        <f t="shared" si="378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/>
      <c r="X2894" s="45"/>
      <c r="Y2894" s="25" t="str">
        <f t="shared" si="386"/>
        <v/>
      </c>
      <c r="Z2894" s="25" t="str">
        <f t="shared" si="391"/>
        <v/>
      </c>
      <c r="AA2894" s="25" t="str">
        <f t="shared" si="392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hidden="1" x14ac:dyDescent="0.25">
      <c r="A2895" s="25">
        <f t="shared" si="393"/>
        <v>2894</v>
      </c>
      <c r="B2895" s="25" t="s">
        <v>3715</v>
      </c>
      <c r="C2895" s="45">
        <v>45923</v>
      </c>
      <c r="D2895" s="45">
        <v>45924</v>
      </c>
      <c r="E2895" s="8">
        <v>1761</v>
      </c>
      <c r="F2895" s="8">
        <f t="shared" si="390"/>
        <v>154968</v>
      </c>
      <c r="G2895" s="54">
        <f t="shared" si="394"/>
        <v>154968</v>
      </c>
      <c r="H2895" s="25" t="s">
        <v>3725</v>
      </c>
      <c r="I2895" s="25"/>
      <c r="J2895" s="25">
        <v>1</v>
      </c>
      <c r="K2895" s="25"/>
      <c r="L2895" s="25">
        <f t="shared" si="378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/>
      <c r="X2895" s="45"/>
      <c r="Y2895" s="25" t="str">
        <f t="shared" si="386"/>
        <v/>
      </c>
      <c r="Z2895" s="25" t="str">
        <f t="shared" si="391"/>
        <v/>
      </c>
      <c r="AA2895" s="25" t="str">
        <f t="shared" si="392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hidden="1" x14ac:dyDescent="0.25">
      <c r="A2896" s="25">
        <f t="shared" si="393"/>
        <v>2895</v>
      </c>
      <c r="B2896" s="25" t="s">
        <v>3715</v>
      </c>
      <c r="C2896" s="45">
        <v>45923</v>
      </c>
      <c r="D2896" s="45">
        <v>45924</v>
      </c>
      <c r="E2896" s="8">
        <v>55</v>
      </c>
      <c r="F2896" s="8">
        <f t="shared" si="390"/>
        <v>4840</v>
      </c>
      <c r="G2896" s="54">
        <f t="shared" si="394"/>
        <v>4840</v>
      </c>
      <c r="H2896" s="25" t="s">
        <v>3726</v>
      </c>
      <c r="I2896" s="25"/>
      <c r="J2896" s="25">
        <v>1</v>
      </c>
      <c r="K2896" s="25">
        <v>1</v>
      </c>
      <c r="L2896" s="25">
        <f t="shared" si="378"/>
        <v>0</v>
      </c>
      <c r="M2896" s="25"/>
      <c r="N2896" s="45">
        <v>45927</v>
      </c>
      <c r="O2896" s="54"/>
      <c r="P2896" s="25" t="s">
        <v>622</v>
      </c>
      <c r="Q2896" s="25">
        <v>58156227076</v>
      </c>
      <c r="R2896" s="25"/>
      <c r="S2896" s="3">
        <v>-80</v>
      </c>
      <c r="T2896" s="55"/>
      <c r="U2896" s="25" t="s">
        <v>321</v>
      </c>
      <c r="V2896" s="25" t="str">
        <f>VLOOKUP(P2896,'Customer List'!B:C,2,)</f>
        <v>Hyderabad</v>
      </c>
      <c r="W2896" s="56"/>
      <c r="X2896" s="45"/>
      <c r="Y2896" s="25" t="str">
        <f t="shared" si="386"/>
        <v/>
      </c>
      <c r="Z2896" s="25" t="str">
        <f t="shared" si="391"/>
        <v>Saturday</v>
      </c>
      <c r="AA2896" s="25" t="str">
        <f t="shared" si="392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hidden="1" x14ac:dyDescent="0.25">
      <c r="A2897" s="25">
        <f t="shared" si="393"/>
        <v>2896</v>
      </c>
      <c r="B2897" s="25" t="s">
        <v>3715</v>
      </c>
      <c r="C2897" s="45">
        <v>45923</v>
      </c>
      <c r="D2897" s="45">
        <v>45924</v>
      </c>
      <c r="E2897" s="8">
        <v>55</v>
      </c>
      <c r="F2897" s="8">
        <f t="shared" si="390"/>
        <v>4840</v>
      </c>
      <c r="G2897" s="54">
        <f t="shared" si="394"/>
        <v>4840</v>
      </c>
      <c r="H2897" s="25" t="s">
        <v>3727</v>
      </c>
      <c r="I2897" s="25"/>
      <c r="J2897" s="25">
        <v>1</v>
      </c>
      <c r="K2897" s="25">
        <v>1</v>
      </c>
      <c r="L2897" s="25">
        <f t="shared" si="378"/>
        <v>0</v>
      </c>
      <c r="M2897" s="25"/>
      <c r="N2897" s="45">
        <v>45927</v>
      </c>
      <c r="O2897" s="54"/>
      <c r="P2897" s="25" t="s">
        <v>622</v>
      </c>
      <c r="Q2897" s="25">
        <v>58156227076</v>
      </c>
      <c r="R2897" s="25"/>
      <c r="S2897" s="3">
        <v>-80</v>
      </c>
      <c r="T2897" s="55"/>
      <c r="U2897" s="25" t="s">
        <v>321</v>
      </c>
      <c r="V2897" s="25" t="str">
        <f>VLOOKUP(P2897,'Customer List'!B:C,2,)</f>
        <v>Hyderabad</v>
      </c>
      <c r="W2897" s="56"/>
      <c r="X2897" s="45"/>
      <c r="Y2897" s="25" t="str">
        <f t="shared" si="386"/>
        <v/>
      </c>
      <c r="Z2897" s="25" t="str">
        <f t="shared" si="391"/>
        <v>Saturday</v>
      </c>
      <c r="AA2897" s="25" t="str">
        <f t="shared" si="392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hidden="1" x14ac:dyDescent="0.25">
      <c r="A2898" s="25">
        <f t="shared" si="393"/>
        <v>2897</v>
      </c>
      <c r="B2898" s="25" t="s">
        <v>3715</v>
      </c>
      <c r="C2898" s="45">
        <v>45923</v>
      </c>
      <c r="D2898" s="45">
        <v>45924</v>
      </c>
      <c r="E2898" s="8">
        <v>237</v>
      </c>
      <c r="F2898" s="8">
        <f t="shared" si="390"/>
        <v>20856</v>
      </c>
      <c r="G2898" s="54">
        <f t="shared" si="394"/>
        <v>20856</v>
      </c>
      <c r="H2898" s="25" t="s">
        <v>322</v>
      </c>
      <c r="I2898" s="25"/>
      <c r="J2898" s="25">
        <v>1</v>
      </c>
      <c r="K2898" s="25"/>
      <c r="L2898" s="25">
        <f t="shared" si="378"/>
        <v>1</v>
      </c>
      <c r="M2898" s="25"/>
      <c r="N2898" s="45"/>
      <c r="O2898" s="54"/>
      <c r="P2898" s="25" t="s">
        <v>31</v>
      </c>
      <c r="Q2898" s="25"/>
      <c r="R2898" s="25"/>
      <c r="S2898" s="3">
        <v>4</v>
      </c>
      <c r="T2898" s="55"/>
      <c r="U2898" s="25" t="s">
        <v>321</v>
      </c>
      <c r="V2898" s="25" t="str">
        <f>VLOOKUP(P2898,'Customer List'!B:C,2,)</f>
        <v>Delhi</v>
      </c>
      <c r="W2898" s="56"/>
      <c r="X2898" s="45"/>
      <c r="Y2898" s="25" t="str">
        <f t="shared" si="386"/>
        <v/>
      </c>
      <c r="Z2898" s="25" t="str">
        <f t="shared" si="391"/>
        <v/>
      </c>
      <c r="AA2898" s="25" t="str">
        <f t="shared" si="392"/>
        <v/>
      </c>
      <c r="AB2898" s="25" t="str">
        <f>VLOOKUP(U2898,'Currency Sheet'!A:C,3,)</f>
        <v>DOLLAR</v>
      </c>
      <c r="AC2898" s="67" t="str">
        <f>VLOOKUP(P2898,'Customer List'!B:D,3,)</f>
        <v>Local</v>
      </c>
    </row>
    <row r="2899" spans="1:29" hidden="1" x14ac:dyDescent="0.25">
      <c r="A2899" s="25">
        <f t="shared" si="393"/>
        <v>2898</v>
      </c>
      <c r="B2899" s="25" t="s">
        <v>3715</v>
      </c>
      <c r="C2899" s="45">
        <v>45923</v>
      </c>
      <c r="D2899" s="45">
        <v>45924</v>
      </c>
      <c r="E2899" s="8">
        <v>237</v>
      </c>
      <c r="F2899" s="8">
        <f t="shared" si="390"/>
        <v>20856</v>
      </c>
      <c r="G2899" s="54">
        <f t="shared" si="394"/>
        <v>20856</v>
      </c>
      <c r="H2899" s="25" t="s">
        <v>3602</v>
      </c>
      <c r="I2899" s="25"/>
      <c r="J2899" s="25">
        <v>1</v>
      </c>
      <c r="K2899" s="25"/>
      <c r="L2899" s="25">
        <f t="shared" si="378"/>
        <v>1</v>
      </c>
      <c r="M2899" s="25"/>
      <c r="N2899" s="45"/>
      <c r="O2899" s="54"/>
      <c r="P2899" s="25" t="s">
        <v>31</v>
      </c>
      <c r="Q2899" s="25"/>
      <c r="R2899" s="25"/>
      <c r="S2899" s="3">
        <v>4</v>
      </c>
      <c r="T2899" s="55"/>
      <c r="U2899" s="25" t="s">
        <v>321</v>
      </c>
      <c r="V2899" s="25" t="str">
        <f>VLOOKUP(P2899,'Customer List'!B:C,2,)</f>
        <v>Delhi</v>
      </c>
      <c r="W2899" s="56"/>
      <c r="X2899" s="45"/>
      <c r="Y2899" s="25" t="str">
        <f t="shared" si="386"/>
        <v/>
      </c>
      <c r="Z2899" s="25" t="str">
        <f t="shared" si="391"/>
        <v/>
      </c>
      <c r="AA2899" s="25" t="str">
        <f t="shared" si="392"/>
        <v/>
      </c>
      <c r="AB2899" s="25" t="str">
        <f>VLOOKUP(U2899,'Currency Sheet'!A:C,3,)</f>
        <v>DOLLAR</v>
      </c>
      <c r="AC2899" s="67" t="str">
        <f>VLOOKUP(P2899,'Customer List'!B:D,3,)</f>
        <v>Local</v>
      </c>
    </row>
    <row r="2900" spans="1:29" hidden="1" x14ac:dyDescent="0.25">
      <c r="A2900" s="25">
        <f t="shared" si="393"/>
        <v>2899</v>
      </c>
      <c r="B2900" s="25" t="s">
        <v>3728</v>
      </c>
      <c r="C2900" s="45">
        <v>45917</v>
      </c>
      <c r="D2900" s="45">
        <v>45924</v>
      </c>
      <c r="E2900" s="8">
        <v>16000</v>
      </c>
      <c r="F2900" s="8">
        <f t="shared" si="390"/>
        <v>16000</v>
      </c>
      <c r="G2900" s="54">
        <f t="shared" si="394"/>
        <v>112000</v>
      </c>
      <c r="H2900" s="25" t="s">
        <v>2702</v>
      </c>
      <c r="I2900" s="25"/>
      <c r="J2900" s="25">
        <v>7</v>
      </c>
      <c r="K2900" s="25"/>
      <c r="L2900" s="25">
        <f t="shared" si="378"/>
        <v>7</v>
      </c>
      <c r="M2900" s="25"/>
      <c r="N2900" s="45"/>
      <c r="O2900" s="54"/>
      <c r="P2900" s="25" t="s">
        <v>1149</v>
      </c>
      <c r="Q2900" s="25"/>
      <c r="R2900" s="25"/>
      <c r="S2900" s="3">
        <v>-20</v>
      </c>
      <c r="T2900" s="55"/>
      <c r="U2900" s="25" t="s">
        <v>2091</v>
      </c>
      <c r="V2900" s="25" t="str">
        <f>VLOOKUP(P2900,'Customer List'!B:C,2,)</f>
        <v>STOCK</v>
      </c>
      <c r="W2900" s="56" t="s">
        <v>1149</v>
      </c>
      <c r="X2900" s="45"/>
      <c r="Y2900" s="25" t="str">
        <f t="shared" ref="Y2900" si="395">IF(X2900="", "", X2900-N2900)</f>
        <v/>
      </c>
      <c r="Z2900" s="25" t="str">
        <f t="shared" ref="Z2900" si="396">IF(N2900="", "", TEXT(N2900, "dddd"))</f>
        <v/>
      </c>
      <c r="AA2900" s="25" t="str">
        <f t="shared" ref="AA2900" si="397">IF(X2900="", "", TEXT(X2900, "dddd"))</f>
        <v/>
      </c>
      <c r="AB2900" s="25" t="str">
        <f>VLOOKUP(U2900,'Currency Sheet'!A:C,3,)</f>
        <v>INR</v>
      </c>
      <c r="AC2900" s="67" t="str">
        <f>VLOOKUP(P2900,'Customer List'!B:D,3,)</f>
        <v>STOCK</v>
      </c>
    </row>
    <row r="2901" spans="1:29" hidden="1" x14ac:dyDescent="0.25">
      <c r="A2901" s="25">
        <f t="shared" si="393"/>
        <v>2900</v>
      </c>
      <c r="B2901" s="25">
        <v>921769</v>
      </c>
      <c r="C2901" s="45">
        <v>45919</v>
      </c>
      <c r="D2901" s="45">
        <v>45925</v>
      </c>
      <c r="E2901" s="8">
        <v>463.25</v>
      </c>
      <c r="F2901" s="8">
        <f t="shared" ref="F2901" si="398">IF(AB2901="DOLLAR",E2901*88,E2901)</f>
        <v>40766</v>
      </c>
      <c r="G2901" s="54">
        <f t="shared" ref="G2901" si="399">F2901*J2901</f>
        <v>40766</v>
      </c>
      <c r="H2901" s="25" t="s">
        <v>3737</v>
      </c>
      <c r="I2901" s="25"/>
      <c r="J2901" s="25">
        <v>1</v>
      </c>
      <c r="K2901" s="25">
        <v>1</v>
      </c>
      <c r="L2901" s="25">
        <f t="shared" si="378"/>
        <v>0</v>
      </c>
      <c r="M2901" s="25"/>
      <c r="N2901" s="45">
        <v>45927</v>
      </c>
      <c r="O2901" s="54"/>
      <c r="P2901" s="25" t="s">
        <v>3586</v>
      </c>
      <c r="Q2901" s="25">
        <v>58156233936</v>
      </c>
      <c r="R2901" s="25"/>
      <c r="S2901" s="3">
        <v>4</v>
      </c>
      <c r="T2901" s="55"/>
      <c r="U2901" s="25" t="s">
        <v>3613</v>
      </c>
      <c r="V2901" s="25" t="str">
        <f>VLOOKUP(P2901,'Customer List'!B:C,2,)</f>
        <v>JAIPUR</v>
      </c>
      <c r="W2901" s="56"/>
      <c r="X2901" s="45"/>
      <c r="Y2901" s="25"/>
      <c r="Z2901" s="25"/>
      <c r="AA2901" s="25"/>
      <c r="AB2901" s="25" t="str">
        <f>VLOOKUP(U2901,'Currency Sheet'!A:C,3,)</f>
        <v>DOLLAR</v>
      </c>
      <c r="AC2901" s="67" t="str">
        <f>VLOOKUP(P2901,'Customer List'!B:D,3,)</f>
        <v>OutStation</v>
      </c>
    </row>
    <row r="2902" spans="1:29" hidden="1" x14ac:dyDescent="0.25">
      <c r="A2902" s="25">
        <f t="shared" si="393"/>
        <v>2901</v>
      </c>
      <c r="B2902" s="25" t="s">
        <v>3738</v>
      </c>
      <c r="C2902" s="45">
        <v>45923</v>
      </c>
      <c r="D2902" s="45">
        <v>45926</v>
      </c>
      <c r="E2902" s="8">
        <v>294.60000000000002</v>
      </c>
      <c r="F2902" s="8">
        <f t="shared" ref="F2902:F2903" si="400">IF(AB2902="DOLLAR",E2902*88,E2902)</f>
        <v>25924.800000000003</v>
      </c>
      <c r="G2902" s="54">
        <f t="shared" ref="G2902:G2903" si="401">F2902*J2902</f>
        <v>25924.800000000003</v>
      </c>
      <c r="H2902" s="25" t="s">
        <v>3739</v>
      </c>
      <c r="I2902" s="25"/>
      <c r="J2902" s="25">
        <v>1</v>
      </c>
      <c r="K2902" s="25">
        <v>1</v>
      </c>
      <c r="L2902" s="25">
        <f t="shared" si="378"/>
        <v>0</v>
      </c>
      <c r="M2902" s="25"/>
      <c r="N2902" s="45">
        <v>45927</v>
      </c>
      <c r="O2902" s="54"/>
      <c r="P2902" s="25" t="s">
        <v>2055</v>
      </c>
      <c r="Q2902" s="25">
        <v>58156225665</v>
      </c>
      <c r="R2902" s="25"/>
      <c r="S2902" s="3">
        <v>-20</v>
      </c>
      <c r="T2902" s="55"/>
      <c r="U2902" s="25" t="s">
        <v>521</v>
      </c>
      <c r="V2902" s="25" t="str">
        <f>VLOOKUP(P2902,'Customer List'!B:C,2,)</f>
        <v>Hyderabad</v>
      </c>
      <c r="W2902" s="56"/>
      <c r="X2902" s="45"/>
      <c r="Y2902" s="25"/>
      <c r="Z2902" s="25"/>
      <c r="AA2902" s="25"/>
      <c r="AB2902" s="25" t="str">
        <f>VLOOKUP(U2902,'Currency Sheet'!A:C,3,)</f>
        <v>DOLLAR</v>
      </c>
      <c r="AC2902" s="67" t="str">
        <f>VLOOKUP(P2902,'Customer List'!B:D,3,)</f>
        <v>OutStation</v>
      </c>
    </row>
    <row r="2903" spans="1:29" hidden="1" x14ac:dyDescent="0.25">
      <c r="A2903" s="25">
        <f t="shared" si="393"/>
        <v>2902</v>
      </c>
      <c r="B2903" s="25" t="s">
        <v>3741</v>
      </c>
      <c r="C2903" s="45">
        <v>45923</v>
      </c>
      <c r="D2903" s="45">
        <v>45926</v>
      </c>
      <c r="E2903" s="8">
        <v>106.8</v>
      </c>
      <c r="F2903" s="8">
        <f t="shared" si="400"/>
        <v>9398.4</v>
      </c>
      <c r="G2903" s="54">
        <f t="shared" si="401"/>
        <v>18796.8</v>
      </c>
      <c r="H2903" s="25" t="s">
        <v>2393</v>
      </c>
      <c r="I2903" s="25"/>
      <c r="J2903" s="25">
        <v>2</v>
      </c>
      <c r="K2903" s="25"/>
      <c r="L2903" s="25">
        <f t="shared" si="378"/>
        <v>2</v>
      </c>
      <c r="M2903" s="25"/>
      <c r="N2903" s="45"/>
      <c r="O2903" s="54"/>
      <c r="P2903" s="25" t="s">
        <v>3740</v>
      </c>
      <c r="Q2903" s="25"/>
      <c r="R2903" s="25"/>
      <c r="S2903" s="3">
        <v>-20</v>
      </c>
      <c r="T2903" s="55"/>
      <c r="U2903" s="25" t="s">
        <v>521</v>
      </c>
      <c r="V2903" s="25" t="str">
        <f>VLOOKUP(P2903,'Customer List'!B:C,2,)</f>
        <v>JAIPUR</v>
      </c>
      <c r="W2903" s="56"/>
      <c r="X2903" s="45"/>
      <c r="Y2903" s="25"/>
      <c r="Z2903" s="25"/>
      <c r="AA2903" s="25"/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hidden="1" x14ac:dyDescent="0.25">
      <c r="A2904" s="25">
        <f t="shared" si="393"/>
        <v>2903</v>
      </c>
      <c r="B2904" s="25" t="s">
        <v>3747</v>
      </c>
      <c r="C2904" s="45">
        <v>45919</v>
      </c>
      <c r="D2904" s="45">
        <v>45926</v>
      </c>
      <c r="E2904" s="8">
        <v>73.5</v>
      </c>
      <c r="F2904" s="8">
        <f t="shared" ref="F2904:F2967" si="402">IF(AB2904="DOLLAR",E2904*88,E2904)</f>
        <v>6468</v>
      </c>
      <c r="G2904" s="54">
        <f t="shared" ref="G2904:G2967" si="403">F2904*J2904</f>
        <v>6468</v>
      </c>
      <c r="H2904" s="25">
        <v>100219</v>
      </c>
      <c r="I2904" s="25"/>
      <c r="J2904" s="25">
        <v>1</v>
      </c>
      <c r="K2904" s="25">
        <v>1</v>
      </c>
      <c r="L2904" s="25">
        <f t="shared" si="378"/>
        <v>0</v>
      </c>
      <c r="M2904" s="25"/>
      <c r="N2904" s="45">
        <v>45927</v>
      </c>
      <c r="O2904" s="54"/>
      <c r="P2904" s="25" t="s">
        <v>166</v>
      </c>
      <c r="Q2904" s="25">
        <v>58156229353</v>
      </c>
      <c r="R2904" s="25"/>
      <c r="S2904" s="3">
        <v>4</v>
      </c>
      <c r="T2904" s="55"/>
      <c r="U2904" s="25" t="s">
        <v>19</v>
      </c>
      <c r="V2904" s="25" t="str">
        <f>VLOOKUP(P2904,'Customer List'!B:C,2,)</f>
        <v>Lucknow</v>
      </c>
      <c r="W2904" s="56"/>
      <c r="X2904" s="45"/>
      <c r="Y2904" s="25" t="str">
        <f t="shared" ref="Y2904:Y2967" si="404">IF(X2904="", "", X2904-N2904)</f>
        <v/>
      </c>
      <c r="Z2904" s="25" t="str">
        <f t="shared" ref="Z2904:Z2967" si="405">IF(N2904="", "", TEXT(N2904, "dddd"))</f>
        <v>Saturday</v>
      </c>
      <c r="AA2904" s="25" t="str">
        <f t="shared" ref="AA2904:AA2967" si="406">IF(X2904="", "", TEXT(X2904, "dddd"))</f>
        <v/>
      </c>
      <c r="AB2904" s="25" t="str">
        <f>VLOOKUP(U2904,'Currency Sheet'!A:C,3,)</f>
        <v>DOLLAR</v>
      </c>
      <c r="AC2904" s="67" t="str">
        <f>VLOOKUP(P2904,'Customer List'!B:D,3,)</f>
        <v>OutStation</v>
      </c>
    </row>
    <row r="2905" spans="1:29" hidden="1" x14ac:dyDescent="0.25">
      <c r="A2905" s="25">
        <f t="shared" si="393"/>
        <v>2904</v>
      </c>
      <c r="B2905" s="25" t="s">
        <v>3747</v>
      </c>
      <c r="C2905" s="45">
        <v>45919</v>
      </c>
      <c r="D2905" s="45">
        <v>45926</v>
      </c>
      <c r="E2905" s="8">
        <v>150.5</v>
      </c>
      <c r="F2905" s="8">
        <f t="shared" si="402"/>
        <v>13244</v>
      </c>
      <c r="G2905" s="54">
        <f t="shared" si="403"/>
        <v>13244</v>
      </c>
      <c r="H2905" s="25">
        <v>100536</v>
      </c>
      <c r="I2905" s="25"/>
      <c r="J2905" s="25">
        <v>1</v>
      </c>
      <c r="K2905" s="25">
        <v>1</v>
      </c>
      <c r="L2905" s="25">
        <f t="shared" si="378"/>
        <v>0</v>
      </c>
      <c r="M2905" s="25"/>
      <c r="N2905" s="45">
        <v>45927</v>
      </c>
      <c r="O2905" s="54"/>
      <c r="P2905" s="25" t="s">
        <v>619</v>
      </c>
      <c r="Q2905" s="25">
        <v>58156229110</v>
      </c>
      <c r="R2905" s="25"/>
      <c r="S2905" s="3">
        <v>4</v>
      </c>
      <c r="T2905" s="55"/>
      <c r="U2905" s="25" t="s">
        <v>19</v>
      </c>
      <c r="V2905" s="25" t="str">
        <f>VLOOKUP(P2905,'Customer List'!B:C,2,)</f>
        <v>Kerala</v>
      </c>
      <c r="W2905" s="56"/>
      <c r="X2905" s="45"/>
      <c r="Y2905" s="25" t="str">
        <f t="shared" si="404"/>
        <v/>
      </c>
      <c r="Z2905" s="25" t="str">
        <f t="shared" si="405"/>
        <v>Saturday</v>
      </c>
      <c r="AA2905" s="25" t="str">
        <f t="shared" si="406"/>
        <v/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hidden="1" x14ac:dyDescent="0.25">
      <c r="A2906" s="25">
        <f t="shared" si="393"/>
        <v>2905</v>
      </c>
      <c r="B2906" s="25" t="s">
        <v>3747</v>
      </c>
      <c r="C2906" s="45">
        <v>45919</v>
      </c>
      <c r="D2906" s="45">
        <v>45926</v>
      </c>
      <c r="E2906" s="8">
        <v>138.6</v>
      </c>
      <c r="F2906" s="8">
        <f t="shared" si="402"/>
        <v>12196.8</v>
      </c>
      <c r="G2906" s="54">
        <f t="shared" si="403"/>
        <v>24393.599999999999</v>
      </c>
      <c r="H2906" s="25">
        <v>100722</v>
      </c>
      <c r="I2906" s="25"/>
      <c r="J2906" s="25">
        <v>2</v>
      </c>
      <c r="K2906" s="25">
        <v>2</v>
      </c>
      <c r="L2906" s="25">
        <f t="shared" si="378"/>
        <v>0</v>
      </c>
      <c r="M2906" s="25"/>
      <c r="N2906" s="45">
        <v>45927</v>
      </c>
      <c r="O2906" s="54"/>
      <c r="P2906" s="25" t="s">
        <v>2052</v>
      </c>
      <c r="Q2906" s="25">
        <v>58156227345</v>
      </c>
      <c r="R2906" s="25"/>
      <c r="S2906" s="3">
        <v>4</v>
      </c>
      <c r="T2906" s="55"/>
      <c r="U2906" s="25" t="s">
        <v>19</v>
      </c>
      <c r="V2906" s="25" t="str">
        <f>VLOOKUP(P2906,'Customer List'!B:C,2,)</f>
        <v>Pune</v>
      </c>
      <c r="W2906" s="56"/>
      <c r="X2906" s="45"/>
      <c r="Y2906" s="25" t="str">
        <f t="shared" si="404"/>
        <v/>
      </c>
      <c r="Z2906" s="25" t="str">
        <f t="shared" si="405"/>
        <v>Saturday</v>
      </c>
      <c r="AA2906" s="25" t="str">
        <f t="shared" si="406"/>
        <v/>
      </c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hidden="1" x14ac:dyDescent="0.25">
      <c r="A2907" s="25">
        <f t="shared" si="393"/>
        <v>2906</v>
      </c>
      <c r="B2907" s="25" t="s">
        <v>3747</v>
      </c>
      <c r="C2907" s="45">
        <v>45919</v>
      </c>
      <c r="D2907" s="45">
        <v>45926</v>
      </c>
      <c r="E2907" s="8">
        <v>23.1</v>
      </c>
      <c r="F2907" s="8">
        <f t="shared" si="402"/>
        <v>2032.8000000000002</v>
      </c>
      <c r="G2907" s="54">
        <f t="shared" si="403"/>
        <v>2032.8000000000002</v>
      </c>
      <c r="H2907" s="25">
        <v>103011</v>
      </c>
      <c r="I2907" s="25"/>
      <c r="J2907" s="25">
        <v>1</v>
      </c>
      <c r="K2907" s="25"/>
      <c r="L2907" s="25">
        <f t="shared" si="378"/>
        <v>1</v>
      </c>
      <c r="M2907" s="25"/>
      <c r="N2907" s="45"/>
      <c r="O2907" s="54"/>
      <c r="P2907" s="25" t="s">
        <v>229</v>
      </c>
      <c r="Q2907" s="25"/>
      <c r="R2907" s="25"/>
      <c r="S2907" s="3">
        <v>4</v>
      </c>
      <c r="T2907" s="55"/>
      <c r="U2907" s="25" t="s">
        <v>19</v>
      </c>
      <c r="V2907" s="25" t="str">
        <f>VLOOKUP(P2907,'Customer List'!B:C,2,)</f>
        <v>Kolkata</v>
      </c>
      <c r="W2907" s="56"/>
      <c r="X2907" s="45"/>
      <c r="Y2907" s="25" t="str">
        <f t="shared" si="404"/>
        <v/>
      </c>
      <c r="Z2907" s="25" t="str">
        <f t="shared" si="405"/>
        <v/>
      </c>
      <c r="AA2907" s="25" t="str">
        <f t="shared" si="406"/>
        <v/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hidden="1" x14ac:dyDescent="0.25">
      <c r="A2908" s="25">
        <f t="shared" si="393"/>
        <v>2907</v>
      </c>
      <c r="B2908" s="25" t="s">
        <v>3747</v>
      </c>
      <c r="C2908" s="45">
        <v>45919</v>
      </c>
      <c r="D2908" s="45">
        <v>45926</v>
      </c>
      <c r="E2908" s="8">
        <v>30.1</v>
      </c>
      <c r="F2908" s="8">
        <f t="shared" si="402"/>
        <v>2648.8</v>
      </c>
      <c r="G2908" s="54">
        <f t="shared" si="403"/>
        <v>2648.8</v>
      </c>
      <c r="H2908" s="25">
        <v>123109</v>
      </c>
      <c r="I2908" s="25"/>
      <c r="J2908" s="25">
        <v>1</v>
      </c>
      <c r="K2908" s="25">
        <v>1</v>
      </c>
      <c r="L2908" s="25">
        <f t="shared" si="378"/>
        <v>0</v>
      </c>
      <c r="M2908" s="25"/>
      <c r="N2908" s="45">
        <v>45927</v>
      </c>
      <c r="O2908" s="54"/>
      <c r="P2908" s="25" t="s">
        <v>622</v>
      </c>
      <c r="Q2908" s="25">
        <v>58156227076</v>
      </c>
      <c r="R2908" s="25"/>
      <c r="S2908" s="3">
        <v>4</v>
      </c>
      <c r="T2908" s="55"/>
      <c r="U2908" s="25" t="s">
        <v>19</v>
      </c>
      <c r="V2908" s="25" t="str">
        <f>VLOOKUP(P2908,'Customer List'!B:C,2,)</f>
        <v>Hyderabad</v>
      </c>
      <c r="W2908" s="56"/>
      <c r="X2908" s="45"/>
      <c r="Y2908" s="25" t="str">
        <f t="shared" si="404"/>
        <v/>
      </c>
      <c r="Z2908" s="25" t="str">
        <f t="shared" si="405"/>
        <v>Saturday</v>
      </c>
      <c r="AA2908" s="25" t="str">
        <f t="shared" si="406"/>
        <v/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hidden="1" x14ac:dyDescent="0.25">
      <c r="A2909" s="25">
        <f t="shared" si="393"/>
        <v>2908</v>
      </c>
      <c r="B2909" s="25" t="s">
        <v>3747</v>
      </c>
      <c r="C2909" s="45">
        <v>45919</v>
      </c>
      <c r="D2909" s="45">
        <v>45926</v>
      </c>
      <c r="E2909" s="8">
        <v>204.75</v>
      </c>
      <c r="F2909" s="8">
        <f t="shared" si="402"/>
        <v>18018</v>
      </c>
      <c r="G2909" s="54">
        <f t="shared" si="403"/>
        <v>18018</v>
      </c>
      <c r="H2909" s="25">
        <v>138419</v>
      </c>
      <c r="I2909" s="25"/>
      <c r="J2909" s="25">
        <v>1</v>
      </c>
      <c r="K2909" s="25">
        <v>1</v>
      </c>
      <c r="L2909" s="25">
        <f t="shared" si="378"/>
        <v>0</v>
      </c>
      <c r="M2909" s="25"/>
      <c r="N2909" s="45">
        <v>45927</v>
      </c>
      <c r="O2909" s="54"/>
      <c r="P2909" s="25" t="s">
        <v>888</v>
      </c>
      <c r="Q2909" s="25">
        <v>58156225400</v>
      </c>
      <c r="R2909" s="25"/>
      <c r="S2909" s="3">
        <v>4</v>
      </c>
      <c r="T2909" s="55"/>
      <c r="U2909" s="25" t="s">
        <v>19</v>
      </c>
      <c r="V2909" s="25" t="str">
        <f>VLOOKUP(P2909,'Customer List'!B:C,2,)</f>
        <v>Karnataka</v>
      </c>
      <c r="W2909" s="56"/>
      <c r="X2909" s="45"/>
      <c r="Y2909" s="25" t="str">
        <f t="shared" si="404"/>
        <v/>
      </c>
      <c r="Z2909" s="25" t="str">
        <f t="shared" si="405"/>
        <v>Saturday</v>
      </c>
      <c r="AA2909" s="25" t="str">
        <f t="shared" si="406"/>
        <v/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hidden="1" x14ac:dyDescent="0.25">
      <c r="A2910" s="25">
        <f t="shared" si="393"/>
        <v>2909</v>
      </c>
      <c r="B2910" s="25" t="s">
        <v>3747</v>
      </c>
      <c r="C2910" s="45">
        <v>45919</v>
      </c>
      <c r="D2910" s="45">
        <v>45926</v>
      </c>
      <c r="E2910" s="8">
        <v>123.2</v>
      </c>
      <c r="F2910" s="8">
        <f t="shared" si="402"/>
        <v>10841.6</v>
      </c>
      <c r="G2910" s="54">
        <f t="shared" si="403"/>
        <v>10841.6</v>
      </c>
      <c r="H2910" s="25">
        <v>144215</v>
      </c>
      <c r="I2910" s="25"/>
      <c r="J2910" s="25">
        <v>1</v>
      </c>
      <c r="K2910" s="25">
        <v>1</v>
      </c>
      <c r="L2910" s="25">
        <f t="shared" si="378"/>
        <v>0</v>
      </c>
      <c r="M2910" s="25"/>
      <c r="N2910" s="45">
        <v>45927</v>
      </c>
      <c r="O2910" s="54"/>
      <c r="P2910" s="25" t="s">
        <v>166</v>
      </c>
      <c r="Q2910" s="25">
        <v>58156229353</v>
      </c>
      <c r="R2910" s="25"/>
      <c r="S2910" s="3">
        <v>4</v>
      </c>
      <c r="T2910" s="55"/>
      <c r="U2910" s="25" t="s">
        <v>19</v>
      </c>
      <c r="V2910" s="25" t="str">
        <f>VLOOKUP(P2910,'Customer List'!B:C,2,)</f>
        <v>Lucknow</v>
      </c>
      <c r="W2910" s="56"/>
      <c r="X2910" s="45"/>
      <c r="Y2910" s="25" t="str">
        <f t="shared" si="404"/>
        <v/>
      </c>
      <c r="Z2910" s="25" t="str">
        <f t="shared" si="405"/>
        <v>Saturday</v>
      </c>
      <c r="AA2910" s="25" t="str">
        <f t="shared" si="40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hidden="1" x14ac:dyDescent="0.25">
      <c r="A2911" s="25">
        <f t="shared" si="393"/>
        <v>2910</v>
      </c>
      <c r="B2911" s="25" t="s">
        <v>3747</v>
      </c>
      <c r="C2911" s="45">
        <v>45919</v>
      </c>
      <c r="D2911" s="45">
        <v>45926</v>
      </c>
      <c r="E2911" s="8">
        <v>70.7</v>
      </c>
      <c r="F2911" s="8">
        <f t="shared" si="402"/>
        <v>6221.6</v>
      </c>
      <c r="G2911" s="54">
        <f t="shared" si="403"/>
        <v>6221.6</v>
      </c>
      <c r="H2911" s="25">
        <v>157617</v>
      </c>
      <c r="I2911" s="25"/>
      <c r="J2911" s="25">
        <v>1</v>
      </c>
      <c r="K2911" s="25">
        <v>1</v>
      </c>
      <c r="L2911" s="25">
        <f t="shared" si="378"/>
        <v>0</v>
      </c>
      <c r="M2911" s="25"/>
      <c r="N2911" s="45">
        <v>45927</v>
      </c>
      <c r="O2911" s="54"/>
      <c r="P2911" s="25" t="s">
        <v>166</v>
      </c>
      <c r="Q2911" s="25">
        <v>58156229353</v>
      </c>
      <c r="R2911" s="25"/>
      <c r="S2911" s="3">
        <v>4</v>
      </c>
      <c r="T2911" s="55"/>
      <c r="U2911" s="25" t="s">
        <v>19</v>
      </c>
      <c r="V2911" s="25" t="str">
        <f>VLOOKUP(P2911,'Customer List'!B:C,2,)</f>
        <v>Lucknow</v>
      </c>
      <c r="W2911" s="56"/>
      <c r="X2911" s="45"/>
      <c r="Y2911" s="25" t="str">
        <f t="shared" si="404"/>
        <v/>
      </c>
      <c r="Z2911" s="25" t="str">
        <f t="shared" si="405"/>
        <v>Saturday</v>
      </c>
      <c r="AA2911" s="25" t="str">
        <f t="shared" si="406"/>
        <v/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hidden="1" x14ac:dyDescent="0.25">
      <c r="A2912" s="25">
        <f t="shared" si="393"/>
        <v>2911</v>
      </c>
      <c r="B2912" s="25" t="s">
        <v>3747</v>
      </c>
      <c r="C2912" s="45">
        <v>45919</v>
      </c>
      <c r="D2912" s="45">
        <v>45926</v>
      </c>
      <c r="E2912" s="8">
        <v>30.8</v>
      </c>
      <c r="F2912" s="8">
        <f t="shared" si="402"/>
        <v>2710.4</v>
      </c>
      <c r="G2912" s="54">
        <f t="shared" si="403"/>
        <v>2710.4</v>
      </c>
      <c r="H2912" s="25">
        <v>300402</v>
      </c>
      <c r="I2912" s="25"/>
      <c r="J2912" s="25">
        <v>1</v>
      </c>
      <c r="K2912" s="25">
        <v>1</v>
      </c>
      <c r="L2912" s="25">
        <f t="shared" si="378"/>
        <v>0</v>
      </c>
      <c r="M2912" s="25"/>
      <c r="N2912" s="45">
        <v>45929</v>
      </c>
      <c r="O2912" s="54"/>
      <c r="P2912" s="25" t="s">
        <v>214</v>
      </c>
      <c r="Q2912" s="25" t="s">
        <v>2002</v>
      </c>
      <c r="R2912" s="25" t="s">
        <v>2002</v>
      </c>
      <c r="S2912" s="3">
        <v>4</v>
      </c>
      <c r="T2912" s="55"/>
      <c r="U2912" s="25" t="s">
        <v>19</v>
      </c>
      <c r="V2912" s="25" t="str">
        <f>VLOOKUP(P2912,'Customer List'!B:C,2,)</f>
        <v>Delhi</v>
      </c>
      <c r="W2912" s="56"/>
      <c r="X2912" s="45"/>
      <c r="Y2912" s="25" t="str">
        <f t="shared" si="404"/>
        <v/>
      </c>
      <c r="Z2912" s="25" t="str">
        <f t="shared" si="405"/>
        <v>Monday</v>
      </c>
      <c r="AA2912" s="25" t="str">
        <f t="shared" si="406"/>
        <v/>
      </c>
      <c r="AB2912" s="25" t="str">
        <f>VLOOKUP(U2912,'Currency Sheet'!A:C,3,)</f>
        <v>DOLLAR</v>
      </c>
      <c r="AC2912" s="67" t="str">
        <f>VLOOKUP(P2912,'Customer List'!B:D,3,)</f>
        <v>Local</v>
      </c>
    </row>
    <row r="2913" spans="1:29" hidden="1" x14ac:dyDescent="0.25">
      <c r="A2913" s="25">
        <f t="shared" si="393"/>
        <v>2912</v>
      </c>
      <c r="B2913" s="25" t="s">
        <v>3747</v>
      </c>
      <c r="C2913" s="45">
        <v>45919</v>
      </c>
      <c r="D2913" s="45">
        <v>45926</v>
      </c>
      <c r="E2913" s="8">
        <v>285.75</v>
      </c>
      <c r="F2913" s="8">
        <f t="shared" si="402"/>
        <v>25146</v>
      </c>
      <c r="G2913" s="54">
        <f t="shared" si="403"/>
        <v>25146</v>
      </c>
      <c r="H2913" s="25">
        <v>300434</v>
      </c>
      <c r="I2913" s="25"/>
      <c r="J2913" s="25">
        <v>1</v>
      </c>
      <c r="K2913" s="25">
        <v>1</v>
      </c>
      <c r="L2913" s="25">
        <f t="shared" si="378"/>
        <v>0</v>
      </c>
      <c r="M2913" s="25"/>
      <c r="N2913" s="45">
        <v>45927</v>
      </c>
      <c r="O2913" s="54"/>
      <c r="P2913" s="25" t="s">
        <v>192</v>
      </c>
      <c r="Q2913" s="25" t="s">
        <v>3744</v>
      </c>
      <c r="R2913" s="25"/>
      <c r="S2913" s="3">
        <v>4</v>
      </c>
      <c r="T2913" s="55"/>
      <c r="U2913" s="25" t="s">
        <v>19</v>
      </c>
      <c r="V2913" s="25" t="str">
        <f>VLOOKUP(P2913,'Customer List'!B:C,2,)</f>
        <v>Chandigarh</v>
      </c>
      <c r="W2913" s="56"/>
      <c r="X2913" s="45"/>
      <c r="Y2913" s="25" t="str">
        <f t="shared" si="404"/>
        <v/>
      </c>
      <c r="Z2913" s="25" t="str">
        <f t="shared" si="405"/>
        <v>Saturday</v>
      </c>
      <c r="AA2913" s="25" t="str">
        <f t="shared" si="406"/>
        <v/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hidden="1" x14ac:dyDescent="0.25">
      <c r="A2914" s="25">
        <f t="shared" si="393"/>
        <v>2913</v>
      </c>
      <c r="B2914" s="25" t="s">
        <v>3747</v>
      </c>
      <c r="C2914" s="45">
        <v>45919</v>
      </c>
      <c r="D2914" s="45">
        <v>45926</v>
      </c>
      <c r="E2914" s="8">
        <v>297</v>
      </c>
      <c r="F2914" s="8">
        <f t="shared" si="402"/>
        <v>26136</v>
      </c>
      <c r="G2914" s="54">
        <f t="shared" si="403"/>
        <v>26136</v>
      </c>
      <c r="H2914" s="25">
        <v>300468</v>
      </c>
      <c r="I2914" s="25"/>
      <c r="J2914" s="25">
        <v>1</v>
      </c>
      <c r="K2914" s="25">
        <v>1</v>
      </c>
      <c r="L2914" s="25">
        <f t="shared" si="378"/>
        <v>0</v>
      </c>
      <c r="M2914" s="25"/>
      <c r="N2914" s="45">
        <v>45927</v>
      </c>
      <c r="O2914" s="54"/>
      <c r="P2914" s="25" t="s">
        <v>243</v>
      </c>
      <c r="Q2914" s="25">
        <v>58156233800</v>
      </c>
      <c r="R2914" s="25"/>
      <c r="S2914" s="3">
        <v>4</v>
      </c>
      <c r="T2914" s="55"/>
      <c r="U2914" s="25" t="s">
        <v>19</v>
      </c>
      <c r="V2914" s="25" t="str">
        <f>VLOOKUP(P2914,'Customer List'!B:C,2,)</f>
        <v>Mumbai</v>
      </c>
      <c r="W2914" s="56"/>
      <c r="X2914" s="45"/>
      <c r="Y2914" s="25" t="str">
        <f t="shared" si="404"/>
        <v/>
      </c>
      <c r="Z2914" s="25" t="str">
        <f t="shared" si="405"/>
        <v>Saturday</v>
      </c>
      <c r="AA2914" s="25" t="str">
        <f t="shared" si="406"/>
        <v/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hidden="1" x14ac:dyDescent="0.25">
      <c r="A2915" s="25">
        <f t="shared" si="393"/>
        <v>2914</v>
      </c>
      <c r="B2915" s="25" t="s">
        <v>3747</v>
      </c>
      <c r="C2915" s="45">
        <v>45919</v>
      </c>
      <c r="D2915" s="45">
        <v>45926</v>
      </c>
      <c r="E2915" s="8">
        <v>46.2</v>
      </c>
      <c r="F2915" s="8">
        <f t="shared" si="402"/>
        <v>4065.6000000000004</v>
      </c>
      <c r="G2915" s="54">
        <f t="shared" si="403"/>
        <v>8131.2000000000007</v>
      </c>
      <c r="H2915" s="25">
        <v>300508</v>
      </c>
      <c r="I2915" s="25"/>
      <c r="J2915" s="25">
        <v>2</v>
      </c>
      <c r="K2915" s="25">
        <v>2</v>
      </c>
      <c r="L2915" s="25">
        <f t="shared" si="378"/>
        <v>0</v>
      </c>
      <c r="M2915" s="25"/>
      <c r="N2915" s="45">
        <v>45927</v>
      </c>
      <c r="O2915" s="54"/>
      <c r="P2915" s="25" t="s">
        <v>192</v>
      </c>
      <c r="Q2915" s="25" t="s">
        <v>3744</v>
      </c>
      <c r="R2915" s="25"/>
      <c r="S2915" s="3">
        <v>4</v>
      </c>
      <c r="T2915" s="55"/>
      <c r="U2915" s="25" t="s">
        <v>19</v>
      </c>
      <c r="V2915" s="25" t="str">
        <f>VLOOKUP(P2915,'Customer List'!B:C,2,)</f>
        <v>Chandigarh</v>
      </c>
      <c r="W2915" s="56"/>
      <c r="X2915" s="45"/>
      <c r="Y2915" s="25" t="str">
        <f t="shared" si="404"/>
        <v/>
      </c>
      <c r="Z2915" s="25" t="str">
        <f t="shared" si="405"/>
        <v>Saturday</v>
      </c>
      <c r="AA2915" s="25" t="str">
        <f t="shared" si="406"/>
        <v/>
      </c>
      <c r="AB2915" s="25" t="str">
        <f>VLOOKUP(U2915,'Currency Sheet'!A:C,3,)</f>
        <v>DOLLAR</v>
      </c>
      <c r="AC2915" s="67" t="str">
        <f>VLOOKUP(P2915,'Customer List'!B:D,3,)</f>
        <v>OutStation</v>
      </c>
    </row>
    <row r="2916" spans="1:29" hidden="1" x14ac:dyDescent="0.25">
      <c r="A2916" s="25">
        <f t="shared" si="393"/>
        <v>2915</v>
      </c>
      <c r="B2916" s="25" t="s">
        <v>3747</v>
      </c>
      <c r="C2916" s="45">
        <v>45919</v>
      </c>
      <c r="D2916" s="45">
        <v>45926</v>
      </c>
      <c r="E2916" s="8">
        <v>73.5</v>
      </c>
      <c r="F2916" s="8">
        <f t="shared" si="402"/>
        <v>6468</v>
      </c>
      <c r="G2916" s="54">
        <f t="shared" si="403"/>
        <v>6468</v>
      </c>
      <c r="H2916" s="25">
        <v>301330</v>
      </c>
      <c r="I2916" s="25"/>
      <c r="J2916" s="25">
        <v>1</v>
      </c>
      <c r="K2916" s="25">
        <v>1</v>
      </c>
      <c r="L2916" s="25">
        <f t="shared" si="378"/>
        <v>0</v>
      </c>
      <c r="M2916" s="25"/>
      <c r="N2916" s="45">
        <v>45927</v>
      </c>
      <c r="O2916" s="54"/>
      <c r="P2916" s="25" t="s">
        <v>192</v>
      </c>
      <c r="Q2916" s="25" t="s">
        <v>3744</v>
      </c>
      <c r="R2916" s="25"/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/>
      <c r="Y2916" s="25" t="str">
        <f t="shared" si="404"/>
        <v/>
      </c>
      <c r="Z2916" s="25" t="str">
        <f t="shared" si="405"/>
        <v>Saturday</v>
      </c>
      <c r="AA2916" s="25" t="str">
        <f t="shared" si="406"/>
        <v/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hidden="1" x14ac:dyDescent="0.25">
      <c r="A2917" s="25">
        <f t="shared" si="393"/>
        <v>2916</v>
      </c>
      <c r="B2917" s="25" t="s">
        <v>3747</v>
      </c>
      <c r="C2917" s="45">
        <v>45919</v>
      </c>
      <c r="D2917" s="45">
        <v>45926</v>
      </c>
      <c r="E2917" s="8">
        <v>45.5</v>
      </c>
      <c r="F2917" s="8">
        <f t="shared" si="402"/>
        <v>4004</v>
      </c>
      <c r="G2917" s="54">
        <f t="shared" si="403"/>
        <v>4004</v>
      </c>
      <c r="H2917" s="25">
        <v>301805</v>
      </c>
      <c r="I2917" s="25"/>
      <c r="J2917" s="25">
        <v>1</v>
      </c>
      <c r="K2917" s="25">
        <v>1</v>
      </c>
      <c r="L2917" s="25">
        <f t="shared" si="378"/>
        <v>0</v>
      </c>
      <c r="M2917" s="25"/>
      <c r="N2917" s="45">
        <v>45929</v>
      </c>
      <c r="O2917" s="54"/>
      <c r="P2917" s="25" t="s">
        <v>214</v>
      </c>
      <c r="Q2917" s="25" t="s">
        <v>2002</v>
      </c>
      <c r="R2917" s="25" t="s">
        <v>2002</v>
      </c>
      <c r="S2917" s="3">
        <v>4</v>
      </c>
      <c r="T2917" s="55"/>
      <c r="U2917" s="25" t="s">
        <v>19</v>
      </c>
      <c r="V2917" s="25" t="str">
        <f>VLOOKUP(P2917,'Customer List'!B:C,2,)</f>
        <v>Delhi</v>
      </c>
      <c r="W2917" s="56"/>
      <c r="X2917" s="45"/>
      <c r="Y2917" s="25" t="str">
        <f t="shared" si="404"/>
        <v/>
      </c>
      <c r="Z2917" s="25" t="str">
        <f t="shared" si="405"/>
        <v>Monday</v>
      </c>
      <c r="AA2917" s="25" t="str">
        <f t="shared" si="406"/>
        <v/>
      </c>
      <c r="AB2917" s="25" t="str">
        <f>VLOOKUP(U2917,'Currency Sheet'!A:C,3,)</f>
        <v>DOLLAR</v>
      </c>
      <c r="AC2917" s="67" t="str">
        <f>VLOOKUP(P2917,'Customer List'!B:D,3,)</f>
        <v>Local</v>
      </c>
    </row>
    <row r="2918" spans="1:29" hidden="1" x14ac:dyDescent="0.25">
      <c r="A2918" s="25">
        <f t="shared" si="393"/>
        <v>2917</v>
      </c>
      <c r="B2918" s="25" t="s">
        <v>3747</v>
      </c>
      <c r="C2918" s="45">
        <v>45919</v>
      </c>
      <c r="D2918" s="45">
        <v>45926</v>
      </c>
      <c r="E2918" s="8">
        <v>169.4</v>
      </c>
      <c r="F2918" s="8">
        <f t="shared" si="402"/>
        <v>14907.2</v>
      </c>
      <c r="G2918" s="54">
        <f t="shared" si="403"/>
        <v>14907.2</v>
      </c>
      <c r="H2918" s="25">
        <v>302008</v>
      </c>
      <c r="I2918" s="25"/>
      <c r="J2918" s="25">
        <v>1</v>
      </c>
      <c r="K2918" s="25">
        <v>1</v>
      </c>
      <c r="L2918" s="25">
        <f t="shared" si="378"/>
        <v>0</v>
      </c>
      <c r="M2918" s="25"/>
      <c r="N2918" s="45">
        <v>45929</v>
      </c>
      <c r="O2918" s="54"/>
      <c r="P2918" s="25" t="s">
        <v>17</v>
      </c>
      <c r="Q2918" s="25" t="s">
        <v>2078</v>
      </c>
      <c r="R2918" s="25" t="s">
        <v>638</v>
      </c>
      <c r="S2918" s="3">
        <v>4</v>
      </c>
      <c r="T2918" s="55"/>
      <c r="U2918" s="25" t="s">
        <v>19</v>
      </c>
      <c r="V2918" s="25" t="str">
        <f>VLOOKUP(P2918,'Customer List'!B:C,2,)</f>
        <v>Delhi</v>
      </c>
      <c r="W2918" s="56"/>
      <c r="X2918" s="45"/>
      <c r="Y2918" s="25" t="str">
        <f t="shared" si="404"/>
        <v/>
      </c>
      <c r="Z2918" s="25" t="str">
        <f t="shared" si="405"/>
        <v>Monday</v>
      </c>
      <c r="AA2918" s="25" t="str">
        <f t="shared" si="406"/>
        <v/>
      </c>
      <c r="AB2918" s="25" t="str">
        <f>VLOOKUP(U2918,'Currency Sheet'!A:C,3,)</f>
        <v>DOLLAR</v>
      </c>
      <c r="AC2918" s="67" t="str">
        <f>VLOOKUP(P2918,'Customer List'!B:D,3,)</f>
        <v>Local</v>
      </c>
    </row>
    <row r="2919" spans="1:29" hidden="1" x14ac:dyDescent="0.25">
      <c r="A2919" s="25">
        <f t="shared" si="393"/>
        <v>2918</v>
      </c>
      <c r="B2919" s="25" t="s">
        <v>3747</v>
      </c>
      <c r="C2919" s="45">
        <v>45919</v>
      </c>
      <c r="D2919" s="45">
        <v>45926</v>
      </c>
      <c r="E2919" s="8">
        <v>142.5</v>
      </c>
      <c r="F2919" s="8">
        <f t="shared" si="402"/>
        <v>12540</v>
      </c>
      <c r="G2919" s="54">
        <f t="shared" si="403"/>
        <v>12540</v>
      </c>
      <c r="H2919" s="25">
        <v>302037</v>
      </c>
      <c r="I2919" s="25"/>
      <c r="J2919" s="25">
        <v>1</v>
      </c>
      <c r="K2919" s="25"/>
      <c r="L2919" s="25">
        <f t="shared" si="378"/>
        <v>1</v>
      </c>
      <c r="M2919" s="25"/>
      <c r="N2919" s="45"/>
      <c r="O2919" s="54"/>
      <c r="P2919" s="25" t="s">
        <v>229</v>
      </c>
      <c r="Q2919" s="25"/>
      <c r="R2919" s="25"/>
      <c r="S2919" s="3">
        <v>4</v>
      </c>
      <c r="T2919" s="55"/>
      <c r="U2919" s="25" t="s">
        <v>19</v>
      </c>
      <c r="V2919" s="25" t="str">
        <f>VLOOKUP(P2919,'Customer List'!B:C,2,)</f>
        <v>Kolkata</v>
      </c>
      <c r="W2919" s="56"/>
      <c r="X2919" s="45"/>
      <c r="Y2919" s="25" t="str">
        <f t="shared" si="404"/>
        <v/>
      </c>
      <c r="Z2919" s="25" t="str">
        <f t="shared" si="405"/>
        <v/>
      </c>
      <c r="AA2919" s="25" t="str">
        <f t="shared" si="406"/>
        <v/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hidden="1" x14ac:dyDescent="0.25">
      <c r="A2920" s="25">
        <f t="shared" si="393"/>
        <v>2919</v>
      </c>
      <c r="B2920" s="25" t="s">
        <v>3747</v>
      </c>
      <c r="C2920" s="45">
        <v>45919</v>
      </c>
      <c r="D2920" s="45">
        <v>45926</v>
      </c>
      <c r="E2920" s="8">
        <v>259</v>
      </c>
      <c r="F2920" s="8">
        <f t="shared" si="402"/>
        <v>22792</v>
      </c>
      <c r="G2920" s="54">
        <f t="shared" si="403"/>
        <v>22792</v>
      </c>
      <c r="H2920" s="25">
        <v>302088</v>
      </c>
      <c r="I2920" s="25"/>
      <c r="J2920" s="25">
        <v>1</v>
      </c>
      <c r="K2920" s="25">
        <v>1</v>
      </c>
      <c r="L2920" s="25">
        <f t="shared" si="378"/>
        <v>0</v>
      </c>
      <c r="M2920" s="25"/>
      <c r="N2920" s="45">
        <v>45927</v>
      </c>
      <c r="O2920" s="54"/>
      <c r="P2920" s="25" t="s">
        <v>243</v>
      </c>
      <c r="Q2920" s="25">
        <v>58156233800</v>
      </c>
      <c r="R2920" s="25"/>
      <c r="S2920" s="3">
        <v>4</v>
      </c>
      <c r="T2920" s="55"/>
      <c r="U2920" s="25" t="s">
        <v>19</v>
      </c>
      <c r="V2920" s="25" t="str">
        <f>VLOOKUP(P2920,'Customer List'!B:C,2,)</f>
        <v>Mumbai</v>
      </c>
      <c r="W2920" s="56"/>
      <c r="X2920" s="45"/>
      <c r="Y2920" s="25" t="str">
        <f t="shared" si="404"/>
        <v/>
      </c>
      <c r="Z2920" s="25" t="str">
        <f t="shared" si="405"/>
        <v>Saturday</v>
      </c>
      <c r="AA2920" s="25" t="str">
        <f t="shared" si="406"/>
        <v/>
      </c>
      <c r="AB2920" s="25" t="str">
        <f>VLOOKUP(U2920,'Currency Sheet'!A:C,3,)</f>
        <v>DOLLAR</v>
      </c>
      <c r="AC2920" s="67" t="str">
        <f>VLOOKUP(P2920,'Customer List'!B:D,3,)</f>
        <v>OutStation</v>
      </c>
    </row>
    <row r="2921" spans="1:29" hidden="1" x14ac:dyDescent="0.25">
      <c r="A2921" s="25">
        <f t="shared" si="393"/>
        <v>2920</v>
      </c>
      <c r="B2921" s="25" t="s">
        <v>3747</v>
      </c>
      <c r="C2921" s="45">
        <v>45919</v>
      </c>
      <c r="D2921" s="45">
        <v>45926</v>
      </c>
      <c r="E2921" s="8">
        <v>46.2</v>
      </c>
      <c r="F2921" s="8">
        <f t="shared" si="402"/>
        <v>4065.6000000000004</v>
      </c>
      <c r="G2921" s="54">
        <f t="shared" si="403"/>
        <v>8131.2000000000007</v>
      </c>
      <c r="H2921" s="25">
        <v>302208</v>
      </c>
      <c r="I2921" s="25"/>
      <c r="J2921" s="25">
        <v>2</v>
      </c>
      <c r="K2921" s="25">
        <v>2</v>
      </c>
      <c r="L2921" s="25">
        <f t="shared" si="378"/>
        <v>0</v>
      </c>
      <c r="M2921" s="25"/>
      <c r="N2921" s="45">
        <v>45927</v>
      </c>
      <c r="O2921" s="54"/>
      <c r="P2921" s="25" t="s">
        <v>192</v>
      </c>
      <c r="Q2921" s="25" t="s">
        <v>3744</v>
      </c>
      <c r="R2921" s="25"/>
      <c r="S2921" s="3">
        <v>4</v>
      </c>
      <c r="T2921" s="55"/>
      <c r="U2921" s="25" t="s">
        <v>19</v>
      </c>
      <c r="V2921" s="25" t="str">
        <f>VLOOKUP(P2921,'Customer List'!B:C,2,)</f>
        <v>Chandigarh</v>
      </c>
      <c r="W2921" s="56"/>
      <c r="X2921" s="45"/>
      <c r="Y2921" s="25" t="str">
        <f t="shared" si="404"/>
        <v/>
      </c>
      <c r="Z2921" s="25" t="str">
        <f t="shared" si="405"/>
        <v>Saturday</v>
      </c>
      <c r="AA2921" s="25" t="str">
        <f t="shared" si="406"/>
        <v/>
      </c>
      <c r="AB2921" s="25" t="str">
        <f>VLOOKUP(U2921,'Currency Sheet'!A:C,3,)</f>
        <v>DOLLAR</v>
      </c>
      <c r="AC2921" s="67" t="str">
        <f>VLOOKUP(P2921,'Customer List'!B:D,3,)</f>
        <v>OutStation</v>
      </c>
    </row>
    <row r="2922" spans="1:29" hidden="1" x14ac:dyDescent="0.25">
      <c r="A2922" s="25">
        <f t="shared" si="393"/>
        <v>2921</v>
      </c>
      <c r="B2922" s="25" t="s">
        <v>3747</v>
      </c>
      <c r="C2922" s="45">
        <v>45919</v>
      </c>
      <c r="D2922" s="45">
        <v>45926</v>
      </c>
      <c r="E2922" s="8">
        <v>267.39999999999998</v>
      </c>
      <c r="F2922" s="8">
        <f t="shared" si="402"/>
        <v>23531.199999999997</v>
      </c>
      <c r="G2922" s="54">
        <f t="shared" si="403"/>
        <v>23531.199999999997</v>
      </c>
      <c r="H2922" s="25">
        <v>302326</v>
      </c>
      <c r="I2922" s="25"/>
      <c r="J2922" s="25">
        <v>1</v>
      </c>
      <c r="K2922" s="25">
        <v>1</v>
      </c>
      <c r="L2922" s="25">
        <f t="shared" si="378"/>
        <v>0</v>
      </c>
      <c r="M2922" s="25"/>
      <c r="N2922" s="45">
        <v>45927</v>
      </c>
      <c r="O2922" s="54"/>
      <c r="P2922" s="25" t="s">
        <v>166</v>
      </c>
      <c r="Q2922" s="25">
        <v>58156229353</v>
      </c>
      <c r="R2922" s="25"/>
      <c r="S2922" s="3">
        <v>4</v>
      </c>
      <c r="T2922" s="55"/>
      <c r="U2922" s="25" t="s">
        <v>19</v>
      </c>
      <c r="V2922" s="25" t="str">
        <f>VLOOKUP(P2922,'Customer List'!B:C,2,)</f>
        <v>Lucknow</v>
      </c>
      <c r="W2922" s="56"/>
      <c r="X2922" s="45"/>
      <c r="Y2922" s="25" t="str">
        <f t="shared" si="404"/>
        <v/>
      </c>
      <c r="Z2922" s="25" t="str">
        <f t="shared" si="405"/>
        <v>Saturday</v>
      </c>
      <c r="AA2922" s="25" t="str">
        <f t="shared" si="40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hidden="1" x14ac:dyDescent="0.25">
      <c r="A2923" s="25">
        <f t="shared" si="393"/>
        <v>2922</v>
      </c>
      <c r="B2923" s="25" t="s">
        <v>3747</v>
      </c>
      <c r="C2923" s="45">
        <v>45919</v>
      </c>
      <c r="D2923" s="45">
        <v>45926</v>
      </c>
      <c r="E2923" s="8">
        <v>204.4</v>
      </c>
      <c r="F2923" s="8">
        <f t="shared" si="402"/>
        <v>17987.2</v>
      </c>
      <c r="G2923" s="54">
        <f t="shared" si="403"/>
        <v>17987.2</v>
      </c>
      <c r="H2923" s="25">
        <v>302612</v>
      </c>
      <c r="I2923" s="25"/>
      <c r="J2923" s="25">
        <v>1</v>
      </c>
      <c r="K2923" s="25">
        <v>1</v>
      </c>
      <c r="L2923" s="25">
        <f t="shared" si="378"/>
        <v>0</v>
      </c>
      <c r="M2923" s="25"/>
      <c r="N2923" s="45">
        <v>45927</v>
      </c>
      <c r="O2923" s="54"/>
      <c r="P2923" s="25" t="s">
        <v>888</v>
      </c>
      <c r="Q2923" s="25">
        <v>58156225400</v>
      </c>
      <c r="R2923" s="25"/>
      <c r="S2923" s="3">
        <v>4</v>
      </c>
      <c r="T2923" s="55"/>
      <c r="U2923" s="25" t="s">
        <v>19</v>
      </c>
      <c r="V2923" s="25" t="str">
        <f>VLOOKUP(P2923,'Customer List'!B:C,2,)</f>
        <v>Karnataka</v>
      </c>
      <c r="W2923" s="56"/>
      <c r="X2923" s="45"/>
      <c r="Y2923" s="25" t="str">
        <f t="shared" si="404"/>
        <v/>
      </c>
      <c r="Z2923" s="25" t="str">
        <f t="shared" si="405"/>
        <v>Saturday</v>
      </c>
      <c r="AA2923" s="25" t="str">
        <f t="shared" si="406"/>
        <v/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hidden="1" x14ac:dyDescent="0.25">
      <c r="A2924" s="25">
        <f t="shared" si="393"/>
        <v>2923</v>
      </c>
      <c r="B2924" s="25" t="s">
        <v>3747</v>
      </c>
      <c r="C2924" s="45">
        <v>45919</v>
      </c>
      <c r="D2924" s="45">
        <v>45926</v>
      </c>
      <c r="E2924" s="8">
        <v>73.5</v>
      </c>
      <c r="F2924" s="8">
        <f t="shared" si="402"/>
        <v>6468</v>
      </c>
      <c r="G2924" s="54">
        <f t="shared" si="403"/>
        <v>6468</v>
      </c>
      <c r="H2924" s="25">
        <v>302808</v>
      </c>
      <c r="I2924" s="25"/>
      <c r="J2924" s="25">
        <v>1</v>
      </c>
      <c r="K2924" s="25">
        <v>1</v>
      </c>
      <c r="L2924" s="25">
        <f t="shared" si="378"/>
        <v>0</v>
      </c>
      <c r="M2924" s="25"/>
      <c r="N2924" s="45">
        <v>45927</v>
      </c>
      <c r="O2924" s="54"/>
      <c r="P2924" s="25" t="s">
        <v>192</v>
      </c>
      <c r="Q2924" s="25" t="s">
        <v>3744</v>
      </c>
      <c r="R2924" s="25"/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/>
      <c r="Y2924" s="25" t="str">
        <f t="shared" si="404"/>
        <v/>
      </c>
      <c r="Z2924" s="25" t="str">
        <f t="shared" si="405"/>
        <v>Saturday</v>
      </c>
      <c r="AA2924" s="25" t="str">
        <f t="shared" si="406"/>
        <v/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hidden="1" x14ac:dyDescent="0.25">
      <c r="A2925" s="25">
        <f t="shared" si="393"/>
        <v>2924</v>
      </c>
      <c r="B2925" s="25" t="s">
        <v>3747</v>
      </c>
      <c r="C2925" s="45">
        <v>45919</v>
      </c>
      <c r="D2925" s="45">
        <v>45926</v>
      </c>
      <c r="E2925" s="8">
        <v>35</v>
      </c>
      <c r="F2925" s="8">
        <f t="shared" si="402"/>
        <v>3080</v>
      </c>
      <c r="G2925" s="54">
        <f t="shared" si="403"/>
        <v>3080</v>
      </c>
      <c r="H2925" s="25">
        <v>302902</v>
      </c>
      <c r="I2925" s="25"/>
      <c r="J2925" s="25">
        <v>1</v>
      </c>
      <c r="K2925" s="25">
        <v>1</v>
      </c>
      <c r="L2925" s="25">
        <f t="shared" si="378"/>
        <v>0</v>
      </c>
      <c r="M2925" s="25"/>
      <c r="N2925" s="45">
        <v>45929</v>
      </c>
      <c r="O2925" s="54"/>
      <c r="P2925" s="25" t="s">
        <v>214</v>
      </c>
      <c r="Q2925" s="25" t="s">
        <v>2002</v>
      </c>
      <c r="R2925" s="25" t="s">
        <v>2002</v>
      </c>
      <c r="S2925" s="3">
        <v>4</v>
      </c>
      <c r="T2925" s="55"/>
      <c r="U2925" s="25" t="s">
        <v>19</v>
      </c>
      <c r="V2925" s="25" t="str">
        <f>VLOOKUP(P2925,'Customer List'!B:C,2,)</f>
        <v>Delhi</v>
      </c>
      <c r="W2925" s="56"/>
      <c r="X2925" s="45"/>
      <c r="Y2925" s="25" t="str">
        <f t="shared" si="404"/>
        <v/>
      </c>
      <c r="Z2925" s="25" t="str">
        <f t="shared" si="405"/>
        <v>Monday</v>
      </c>
      <c r="AA2925" s="25" t="str">
        <f t="shared" si="406"/>
        <v/>
      </c>
      <c r="AB2925" s="25" t="str">
        <f>VLOOKUP(U2925,'Currency Sheet'!A:C,3,)</f>
        <v>DOLLAR</v>
      </c>
      <c r="AC2925" s="67" t="str">
        <f>VLOOKUP(P2925,'Customer List'!B:D,3,)</f>
        <v>Local</v>
      </c>
    </row>
    <row r="2926" spans="1:29" hidden="1" x14ac:dyDescent="0.25">
      <c r="A2926" s="25">
        <f t="shared" si="393"/>
        <v>2925</v>
      </c>
      <c r="B2926" s="25" t="s">
        <v>3747</v>
      </c>
      <c r="C2926" s="45">
        <v>45919</v>
      </c>
      <c r="D2926" s="45">
        <v>45926</v>
      </c>
      <c r="E2926" s="8">
        <v>207.9</v>
      </c>
      <c r="F2926" s="8">
        <f t="shared" si="402"/>
        <v>18295.2</v>
      </c>
      <c r="G2926" s="54">
        <f t="shared" si="403"/>
        <v>18295.2</v>
      </c>
      <c r="H2926" s="25">
        <v>302910</v>
      </c>
      <c r="I2926" s="25"/>
      <c r="J2926" s="25">
        <v>1</v>
      </c>
      <c r="K2926" s="25">
        <v>1</v>
      </c>
      <c r="L2926" s="25">
        <f t="shared" si="378"/>
        <v>0</v>
      </c>
      <c r="M2926" s="25"/>
      <c r="N2926" s="45">
        <v>45927</v>
      </c>
      <c r="O2926" s="54"/>
      <c r="P2926" s="25" t="s">
        <v>3732</v>
      </c>
      <c r="Q2926" s="25" t="s">
        <v>3745</v>
      </c>
      <c r="R2926" s="25"/>
      <c r="S2926" s="3">
        <v>4</v>
      </c>
      <c r="T2926" s="55"/>
      <c r="U2926" s="25" t="s">
        <v>19</v>
      </c>
      <c r="V2926" s="25" t="str">
        <f>VLOOKUP(P2926,'Customer List'!B:C,2,)</f>
        <v>Chandigarh</v>
      </c>
      <c r="W2926" s="56"/>
      <c r="X2926" s="45"/>
      <c r="Y2926" s="25" t="str">
        <f t="shared" si="404"/>
        <v/>
      </c>
      <c r="Z2926" s="25" t="str">
        <f t="shared" si="405"/>
        <v>Saturday</v>
      </c>
      <c r="AA2926" s="25" t="str">
        <f t="shared" si="406"/>
        <v/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hidden="1" x14ac:dyDescent="0.25">
      <c r="A2927" s="25">
        <f t="shared" si="393"/>
        <v>2926</v>
      </c>
      <c r="B2927" s="25" t="s">
        <v>3747</v>
      </c>
      <c r="C2927" s="45">
        <v>45919</v>
      </c>
      <c r="D2927" s="45">
        <v>45926</v>
      </c>
      <c r="E2927" s="8">
        <v>185.5</v>
      </c>
      <c r="F2927" s="8">
        <f t="shared" si="402"/>
        <v>16324</v>
      </c>
      <c r="G2927" s="54">
        <f t="shared" si="403"/>
        <v>16324</v>
      </c>
      <c r="H2927" s="25">
        <v>303110</v>
      </c>
      <c r="I2927" s="25"/>
      <c r="J2927" s="25">
        <v>1</v>
      </c>
      <c r="K2927" s="25"/>
      <c r="L2927" s="25">
        <f t="shared" si="378"/>
        <v>1</v>
      </c>
      <c r="M2927" s="25"/>
      <c r="N2927" s="45"/>
      <c r="O2927" s="54"/>
      <c r="P2927" s="25" t="s">
        <v>3733</v>
      </c>
      <c r="Q2927" s="25"/>
      <c r="R2927" s="25"/>
      <c r="S2927" s="3">
        <v>4</v>
      </c>
      <c r="T2927" s="55"/>
      <c r="U2927" s="25" t="s">
        <v>19</v>
      </c>
      <c r="V2927" s="25" t="str">
        <f>VLOOKUP(P2927,'Customer List'!B:C,2,)</f>
        <v>DELHI</v>
      </c>
      <c r="W2927" s="56"/>
      <c r="X2927" s="45"/>
      <c r="Y2927" s="25" t="str">
        <f t="shared" si="404"/>
        <v/>
      </c>
      <c r="Z2927" s="25" t="str">
        <f t="shared" si="405"/>
        <v/>
      </c>
      <c r="AA2927" s="25" t="str">
        <f t="shared" si="406"/>
        <v/>
      </c>
      <c r="AB2927" s="25" t="str">
        <f>VLOOKUP(U2927,'Currency Sheet'!A:C,3,)</f>
        <v>DOLLAR</v>
      </c>
      <c r="AC2927" s="67" t="str">
        <f>VLOOKUP(P2927,'Customer List'!B:D,3,)</f>
        <v>LOCAL</v>
      </c>
    </row>
    <row r="2928" spans="1:29" hidden="1" x14ac:dyDescent="0.25">
      <c r="A2928" s="25">
        <f t="shared" si="393"/>
        <v>2927</v>
      </c>
      <c r="B2928" s="25" t="s">
        <v>3747</v>
      </c>
      <c r="C2928" s="45">
        <v>45919</v>
      </c>
      <c r="D2928" s="45">
        <v>45926</v>
      </c>
      <c r="E2928" s="8">
        <v>285.75</v>
      </c>
      <c r="F2928" s="8">
        <f t="shared" si="402"/>
        <v>25146</v>
      </c>
      <c r="G2928" s="54">
        <f t="shared" si="403"/>
        <v>25146</v>
      </c>
      <c r="H2928" s="25">
        <v>303526</v>
      </c>
      <c r="I2928" s="25"/>
      <c r="J2928" s="25">
        <v>1</v>
      </c>
      <c r="K2928" s="25">
        <v>1</v>
      </c>
      <c r="L2928" s="25">
        <f t="shared" si="378"/>
        <v>0</v>
      </c>
      <c r="M2928" s="25"/>
      <c r="N2928" s="45">
        <v>45927</v>
      </c>
      <c r="O2928" s="54"/>
      <c r="P2928" s="25" t="s">
        <v>192</v>
      </c>
      <c r="Q2928" s="25" t="s">
        <v>3744</v>
      </c>
      <c r="R2928" s="25"/>
      <c r="S2928" s="3">
        <v>4</v>
      </c>
      <c r="T2928" s="55"/>
      <c r="U2928" s="25" t="s">
        <v>19</v>
      </c>
      <c r="V2928" s="25" t="str">
        <f>VLOOKUP(P2928,'Customer List'!B:C,2,)</f>
        <v>Chandigarh</v>
      </c>
      <c r="W2928" s="56"/>
      <c r="X2928" s="45"/>
      <c r="Y2928" s="25" t="str">
        <f t="shared" si="404"/>
        <v/>
      </c>
      <c r="Z2928" s="25" t="str">
        <f t="shared" si="405"/>
        <v>Saturday</v>
      </c>
      <c r="AA2928" s="25" t="str">
        <f t="shared" si="406"/>
        <v/>
      </c>
      <c r="AB2928" s="25" t="str">
        <f>VLOOKUP(U2928,'Currency Sheet'!A:C,3,)</f>
        <v>DOLLAR</v>
      </c>
      <c r="AC2928" s="67" t="str">
        <f>VLOOKUP(P2928,'Customer List'!B:D,3,)</f>
        <v>OutStation</v>
      </c>
    </row>
    <row r="2929" spans="1:29" hidden="1" x14ac:dyDescent="0.25">
      <c r="A2929" s="25">
        <f t="shared" si="393"/>
        <v>2928</v>
      </c>
      <c r="B2929" s="25" t="s">
        <v>3747</v>
      </c>
      <c r="C2929" s="45">
        <v>45919</v>
      </c>
      <c r="D2929" s="45">
        <v>45926</v>
      </c>
      <c r="E2929" s="8">
        <v>157.5</v>
      </c>
      <c r="F2929" s="8">
        <f t="shared" si="402"/>
        <v>13860</v>
      </c>
      <c r="G2929" s="54">
        <f t="shared" si="403"/>
        <v>13860</v>
      </c>
      <c r="H2929" s="25">
        <v>303651</v>
      </c>
      <c r="I2929" s="25"/>
      <c r="J2929" s="25">
        <v>1</v>
      </c>
      <c r="K2929" s="25"/>
      <c r="L2929" s="25">
        <f t="shared" si="378"/>
        <v>1</v>
      </c>
      <c r="M2929" s="25"/>
      <c r="N2929" s="45"/>
      <c r="O2929" s="54"/>
      <c r="P2929" s="25" t="s">
        <v>229</v>
      </c>
      <c r="Q2929" s="25"/>
      <c r="R2929" s="25"/>
      <c r="S2929" s="3">
        <v>4</v>
      </c>
      <c r="T2929" s="55"/>
      <c r="U2929" s="25" t="s">
        <v>19</v>
      </c>
      <c r="V2929" s="25" t="str">
        <f>VLOOKUP(P2929,'Customer List'!B:C,2,)</f>
        <v>Kolkata</v>
      </c>
      <c r="W2929" s="56"/>
      <c r="X2929" s="45"/>
      <c r="Y2929" s="25" t="str">
        <f t="shared" si="404"/>
        <v/>
      </c>
      <c r="Z2929" s="25" t="str">
        <f t="shared" si="405"/>
        <v/>
      </c>
      <c r="AA2929" s="25" t="str">
        <f t="shared" si="406"/>
        <v/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hidden="1" x14ac:dyDescent="0.25">
      <c r="A2930" s="25">
        <f t="shared" si="393"/>
        <v>2929</v>
      </c>
      <c r="B2930" s="25" t="s">
        <v>3747</v>
      </c>
      <c r="C2930" s="45">
        <v>45919</v>
      </c>
      <c r="D2930" s="45">
        <v>45926</v>
      </c>
      <c r="E2930" s="8">
        <v>342.75</v>
      </c>
      <c r="F2930" s="8">
        <f t="shared" si="402"/>
        <v>30162</v>
      </c>
      <c r="G2930" s="54">
        <f t="shared" si="403"/>
        <v>30162</v>
      </c>
      <c r="H2930" s="25">
        <v>303744</v>
      </c>
      <c r="I2930" s="25"/>
      <c r="J2930" s="25">
        <v>1</v>
      </c>
      <c r="K2930" s="25"/>
      <c r="L2930" s="25">
        <f t="shared" si="378"/>
        <v>1</v>
      </c>
      <c r="M2930" s="25"/>
      <c r="N2930" s="45"/>
      <c r="O2930" s="54"/>
      <c r="P2930" s="25" t="s">
        <v>255</v>
      </c>
      <c r="Q2930" s="25"/>
      <c r="R2930" s="25"/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04"/>
        <v/>
      </c>
      <c r="Z2930" s="25" t="str">
        <f t="shared" si="405"/>
        <v/>
      </c>
      <c r="AA2930" s="25" t="str">
        <f t="shared" si="40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hidden="1" x14ac:dyDescent="0.25">
      <c r="A2931" s="25">
        <f t="shared" si="393"/>
        <v>2930</v>
      </c>
      <c r="B2931" s="25" t="s">
        <v>3747</v>
      </c>
      <c r="C2931" s="45">
        <v>45919</v>
      </c>
      <c r="D2931" s="45">
        <v>45926</v>
      </c>
      <c r="E2931" s="8">
        <v>50.4</v>
      </c>
      <c r="F2931" s="8">
        <f t="shared" si="402"/>
        <v>4435.2</v>
      </c>
      <c r="G2931" s="54">
        <f t="shared" si="403"/>
        <v>4435.2</v>
      </c>
      <c r="H2931" s="25">
        <v>304006</v>
      </c>
      <c r="I2931" s="25"/>
      <c r="J2931" s="25">
        <v>1</v>
      </c>
      <c r="K2931" s="25">
        <v>1</v>
      </c>
      <c r="L2931" s="25">
        <f t="shared" si="378"/>
        <v>0</v>
      </c>
      <c r="M2931" s="25"/>
      <c r="N2931" s="45">
        <v>45927</v>
      </c>
      <c r="O2931" s="54"/>
      <c r="P2931" s="25" t="s">
        <v>166</v>
      </c>
      <c r="Q2931" s="25">
        <v>58156229353</v>
      </c>
      <c r="R2931" s="25"/>
      <c r="S2931" s="3">
        <v>4</v>
      </c>
      <c r="T2931" s="55"/>
      <c r="U2931" s="25" t="s">
        <v>19</v>
      </c>
      <c r="V2931" s="25" t="str">
        <f>VLOOKUP(P2931,'Customer List'!B:C,2,)</f>
        <v>Lucknow</v>
      </c>
      <c r="W2931" s="56"/>
      <c r="X2931" s="45"/>
      <c r="Y2931" s="25" t="str">
        <f t="shared" si="404"/>
        <v/>
      </c>
      <c r="Z2931" s="25" t="str">
        <f t="shared" si="405"/>
        <v>Saturday</v>
      </c>
      <c r="AA2931" s="25" t="str">
        <f t="shared" si="406"/>
        <v/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hidden="1" x14ac:dyDescent="0.25">
      <c r="A2932" s="25">
        <f t="shared" si="393"/>
        <v>2931</v>
      </c>
      <c r="B2932" s="25" t="s">
        <v>3747</v>
      </c>
      <c r="C2932" s="45">
        <v>45919</v>
      </c>
      <c r="D2932" s="45">
        <v>45926</v>
      </c>
      <c r="E2932" s="8">
        <v>289.5</v>
      </c>
      <c r="F2932" s="8">
        <f t="shared" si="402"/>
        <v>25476</v>
      </c>
      <c r="G2932" s="54">
        <f t="shared" si="403"/>
        <v>25476</v>
      </c>
      <c r="H2932" s="25">
        <v>304036</v>
      </c>
      <c r="I2932" s="25"/>
      <c r="J2932" s="25">
        <v>1</v>
      </c>
      <c r="K2932" s="25">
        <v>1</v>
      </c>
      <c r="L2932" s="25">
        <f t="shared" si="378"/>
        <v>0</v>
      </c>
      <c r="M2932" s="25"/>
      <c r="N2932" s="45">
        <v>45929</v>
      </c>
      <c r="O2932" s="54"/>
      <c r="P2932" s="25" t="s">
        <v>17</v>
      </c>
      <c r="Q2932" s="25" t="s">
        <v>2078</v>
      </c>
      <c r="R2932" s="25" t="s">
        <v>638</v>
      </c>
      <c r="S2932" s="3">
        <v>4</v>
      </c>
      <c r="T2932" s="55"/>
      <c r="U2932" s="25" t="s">
        <v>19</v>
      </c>
      <c r="V2932" s="25" t="str">
        <f>VLOOKUP(P2932,'Customer List'!B:C,2,)</f>
        <v>Delhi</v>
      </c>
      <c r="W2932" s="56"/>
      <c r="X2932" s="45"/>
      <c r="Y2932" s="25" t="str">
        <f t="shared" si="404"/>
        <v/>
      </c>
      <c r="Z2932" s="25" t="str">
        <f t="shared" si="405"/>
        <v>Monday</v>
      </c>
      <c r="AA2932" s="25" t="str">
        <f t="shared" si="406"/>
        <v/>
      </c>
      <c r="AB2932" s="25" t="str">
        <f>VLOOKUP(U2932,'Currency Sheet'!A:C,3,)</f>
        <v>DOLLAR</v>
      </c>
      <c r="AC2932" s="67" t="str">
        <f>VLOOKUP(P2932,'Customer List'!B:D,3,)</f>
        <v>Local</v>
      </c>
    </row>
    <row r="2933" spans="1:29" hidden="1" x14ac:dyDescent="0.25">
      <c r="A2933" s="25">
        <f t="shared" si="393"/>
        <v>2932</v>
      </c>
      <c r="B2933" s="25" t="s">
        <v>3747</v>
      </c>
      <c r="C2933" s="45">
        <v>45919</v>
      </c>
      <c r="D2933" s="45">
        <v>45926</v>
      </c>
      <c r="E2933" s="8">
        <v>203</v>
      </c>
      <c r="F2933" s="8">
        <f t="shared" si="402"/>
        <v>17864</v>
      </c>
      <c r="G2933" s="54">
        <f t="shared" si="403"/>
        <v>17864</v>
      </c>
      <c r="H2933" s="25">
        <v>304096</v>
      </c>
      <c r="I2933" s="25"/>
      <c r="J2933" s="25">
        <v>1</v>
      </c>
      <c r="K2933" s="25"/>
      <c r="L2933" s="25">
        <f t="shared" ref="L2933:L2996" si="407">J2933-K2933</f>
        <v>1</v>
      </c>
      <c r="M2933" s="25"/>
      <c r="N2933" s="45"/>
      <c r="O2933" s="54"/>
      <c r="P2933" s="25" t="s">
        <v>3733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/>
      <c r="X2933" s="45"/>
      <c r="Y2933" s="25" t="str">
        <f t="shared" si="404"/>
        <v/>
      </c>
      <c r="Z2933" s="25" t="str">
        <f t="shared" si="405"/>
        <v/>
      </c>
      <c r="AA2933" s="25" t="str">
        <f t="shared" si="40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hidden="1" x14ac:dyDescent="0.25">
      <c r="A2934" s="25">
        <f t="shared" si="393"/>
        <v>2933</v>
      </c>
      <c r="B2934" s="25" t="s">
        <v>3747</v>
      </c>
      <c r="C2934" s="45">
        <v>45919</v>
      </c>
      <c r="D2934" s="45">
        <v>45926</v>
      </c>
      <c r="E2934" s="8">
        <v>326.25</v>
      </c>
      <c r="F2934" s="8">
        <f t="shared" si="402"/>
        <v>28710</v>
      </c>
      <c r="G2934" s="54">
        <f t="shared" si="403"/>
        <v>28710</v>
      </c>
      <c r="H2934" s="25">
        <v>304136</v>
      </c>
      <c r="I2934" s="25"/>
      <c r="J2934" s="25">
        <v>1</v>
      </c>
      <c r="K2934" s="25">
        <v>1</v>
      </c>
      <c r="L2934" s="25">
        <f t="shared" si="407"/>
        <v>0</v>
      </c>
      <c r="M2934" s="25"/>
      <c r="N2934" s="45">
        <v>45927</v>
      </c>
      <c r="O2934" s="54"/>
      <c r="P2934" s="25" t="s">
        <v>888</v>
      </c>
      <c r="Q2934" s="25">
        <v>58156225400</v>
      </c>
      <c r="R2934" s="25"/>
      <c r="S2934" s="3">
        <v>4</v>
      </c>
      <c r="T2934" s="55"/>
      <c r="U2934" s="25" t="s">
        <v>19</v>
      </c>
      <c r="V2934" s="25" t="str">
        <f>VLOOKUP(P2934,'Customer List'!B:C,2,)</f>
        <v>Karnataka</v>
      </c>
      <c r="W2934" s="56"/>
      <c r="X2934" s="45"/>
      <c r="Y2934" s="25" t="str">
        <f t="shared" si="404"/>
        <v/>
      </c>
      <c r="Z2934" s="25" t="str">
        <f t="shared" si="405"/>
        <v>Saturday</v>
      </c>
      <c r="AA2934" s="25" t="str">
        <f t="shared" si="406"/>
        <v/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hidden="1" x14ac:dyDescent="0.25">
      <c r="A2935" s="25">
        <f t="shared" si="393"/>
        <v>2934</v>
      </c>
      <c r="B2935" s="25" t="s">
        <v>3747</v>
      </c>
      <c r="C2935" s="45">
        <v>45919</v>
      </c>
      <c r="D2935" s="45">
        <v>45926</v>
      </c>
      <c r="E2935" s="8">
        <v>285</v>
      </c>
      <c r="F2935" s="8">
        <f t="shared" si="402"/>
        <v>25080</v>
      </c>
      <c r="G2935" s="54">
        <f t="shared" si="403"/>
        <v>25080</v>
      </c>
      <c r="H2935" s="25">
        <v>304142</v>
      </c>
      <c r="I2935" s="25"/>
      <c r="J2935" s="25">
        <v>1</v>
      </c>
      <c r="K2935" s="25">
        <v>1</v>
      </c>
      <c r="L2935" s="25">
        <f t="shared" si="407"/>
        <v>0</v>
      </c>
      <c r="M2935" s="25"/>
      <c r="N2935" s="45">
        <v>45927</v>
      </c>
      <c r="O2935" s="54"/>
      <c r="P2935" s="25" t="s">
        <v>192</v>
      </c>
      <c r="Q2935" s="25" t="s">
        <v>3744</v>
      </c>
      <c r="R2935" s="25"/>
      <c r="S2935" s="3">
        <v>4</v>
      </c>
      <c r="T2935" s="55"/>
      <c r="U2935" s="25" t="s">
        <v>19</v>
      </c>
      <c r="V2935" s="25" t="str">
        <f>VLOOKUP(P2935,'Customer List'!B:C,2,)</f>
        <v>Chandigarh</v>
      </c>
      <c r="W2935" s="56"/>
      <c r="X2935" s="45"/>
      <c r="Y2935" s="25" t="str">
        <f t="shared" si="404"/>
        <v/>
      </c>
      <c r="Z2935" s="25" t="str">
        <f t="shared" si="405"/>
        <v>Saturday</v>
      </c>
      <c r="AA2935" s="25" t="str">
        <f t="shared" si="406"/>
        <v/>
      </c>
      <c r="AB2935" s="25" t="str">
        <f>VLOOKUP(U2935,'Currency Sheet'!A:C,3,)</f>
        <v>DOLLAR</v>
      </c>
      <c r="AC2935" s="67" t="str">
        <f>VLOOKUP(P2935,'Customer List'!B:D,3,)</f>
        <v>OutStation</v>
      </c>
    </row>
    <row r="2936" spans="1:29" hidden="1" x14ac:dyDescent="0.25">
      <c r="A2936" s="25">
        <f t="shared" si="393"/>
        <v>2935</v>
      </c>
      <c r="B2936" s="25" t="s">
        <v>3747</v>
      </c>
      <c r="C2936" s="45">
        <v>45919</v>
      </c>
      <c r="D2936" s="45">
        <v>45926</v>
      </c>
      <c r="E2936" s="8">
        <v>71.400000000000006</v>
      </c>
      <c r="F2936" s="8">
        <f t="shared" si="402"/>
        <v>6283.2000000000007</v>
      </c>
      <c r="G2936" s="54">
        <f t="shared" si="403"/>
        <v>6283.2000000000007</v>
      </c>
      <c r="H2936" s="25">
        <v>304402</v>
      </c>
      <c r="I2936" s="25"/>
      <c r="J2936" s="25">
        <v>1</v>
      </c>
      <c r="K2936" s="25"/>
      <c r="L2936" s="25">
        <f t="shared" si="407"/>
        <v>1</v>
      </c>
      <c r="M2936" s="25"/>
      <c r="N2936" s="45"/>
      <c r="O2936" s="54"/>
      <c r="P2936" s="25" t="s">
        <v>3733</v>
      </c>
      <c r="Q2936" s="25"/>
      <c r="R2936" s="25"/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04"/>
        <v/>
      </c>
      <c r="Z2936" s="25" t="str">
        <f t="shared" si="405"/>
        <v/>
      </c>
      <c r="AA2936" s="25" t="str">
        <f t="shared" si="40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hidden="1" x14ac:dyDescent="0.25">
      <c r="A2937" s="25">
        <f t="shared" si="393"/>
        <v>2936</v>
      </c>
      <c r="B2937" s="25" t="s">
        <v>3747</v>
      </c>
      <c r="C2937" s="45">
        <v>45919</v>
      </c>
      <c r="D2937" s="45">
        <v>45926</v>
      </c>
      <c r="E2937" s="8">
        <v>86.8</v>
      </c>
      <c r="F2937" s="8">
        <f t="shared" si="402"/>
        <v>7638.4</v>
      </c>
      <c r="G2937" s="54">
        <f t="shared" si="403"/>
        <v>7638.4</v>
      </c>
      <c r="H2937" s="25">
        <v>304825</v>
      </c>
      <c r="I2937" s="25"/>
      <c r="J2937" s="25">
        <v>1</v>
      </c>
      <c r="K2937" s="25"/>
      <c r="L2937" s="25">
        <f t="shared" si="407"/>
        <v>1</v>
      </c>
      <c r="M2937" s="25"/>
      <c r="N2937" s="45"/>
      <c r="O2937" s="54"/>
      <c r="P2937" s="25" t="s">
        <v>229</v>
      </c>
      <c r="Q2937" s="25"/>
      <c r="R2937" s="25"/>
      <c r="S2937" s="3">
        <v>4</v>
      </c>
      <c r="T2937" s="55"/>
      <c r="U2937" s="25" t="s">
        <v>19</v>
      </c>
      <c r="V2937" s="25" t="str">
        <f>VLOOKUP(P2937,'Customer List'!B:C,2,)</f>
        <v>Kolkata</v>
      </c>
      <c r="W2937" s="56"/>
      <c r="X2937" s="45"/>
      <c r="Y2937" s="25" t="str">
        <f t="shared" si="404"/>
        <v/>
      </c>
      <c r="Z2937" s="25" t="str">
        <f t="shared" si="405"/>
        <v/>
      </c>
      <c r="AA2937" s="25" t="str">
        <f t="shared" si="406"/>
        <v/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hidden="1" x14ac:dyDescent="0.25">
      <c r="A2938" s="25">
        <f t="shared" si="393"/>
        <v>2937</v>
      </c>
      <c r="B2938" s="25" t="s">
        <v>3747</v>
      </c>
      <c r="C2938" s="45">
        <v>45919</v>
      </c>
      <c r="D2938" s="45">
        <v>45926</v>
      </c>
      <c r="E2938" s="8">
        <v>226.1</v>
      </c>
      <c r="F2938" s="8">
        <f t="shared" si="402"/>
        <v>19896.8</v>
      </c>
      <c r="G2938" s="54">
        <f t="shared" si="403"/>
        <v>19896.8</v>
      </c>
      <c r="H2938" s="25">
        <v>305114</v>
      </c>
      <c r="I2938" s="25"/>
      <c r="J2938" s="25">
        <v>1</v>
      </c>
      <c r="K2938" s="25">
        <v>1</v>
      </c>
      <c r="L2938" s="25">
        <f t="shared" si="407"/>
        <v>0</v>
      </c>
      <c r="M2938" s="25"/>
      <c r="N2938" s="45">
        <v>45929</v>
      </c>
      <c r="O2938" s="54"/>
      <c r="P2938" s="25" t="s">
        <v>17</v>
      </c>
      <c r="Q2938" s="25" t="s">
        <v>2078</v>
      </c>
      <c r="R2938" s="25" t="s">
        <v>638</v>
      </c>
      <c r="S2938" s="3">
        <v>4</v>
      </c>
      <c r="T2938" s="55"/>
      <c r="U2938" s="25" t="s">
        <v>19</v>
      </c>
      <c r="V2938" s="25" t="str">
        <f>VLOOKUP(P2938,'Customer List'!B:C,2,)</f>
        <v>Delhi</v>
      </c>
      <c r="W2938" s="56"/>
      <c r="X2938" s="45"/>
      <c r="Y2938" s="25" t="str">
        <f t="shared" si="404"/>
        <v/>
      </c>
      <c r="Z2938" s="25" t="str">
        <f t="shared" si="405"/>
        <v>Monday</v>
      </c>
      <c r="AA2938" s="25" t="str">
        <f t="shared" si="406"/>
        <v/>
      </c>
      <c r="AB2938" s="25" t="str">
        <f>VLOOKUP(U2938,'Currency Sheet'!A:C,3,)</f>
        <v>DOLLAR</v>
      </c>
      <c r="AC2938" s="67" t="str">
        <f>VLOOKUP(P2938,'Customer List'!B:D,3,)</f>
        <v>Local</v>
      </c>
    </row>
    <row r="2939" spans="1:29" hidden="1" x14ac:dyDescent="0.25">
      <c r="A2939" s="25">
        <f t="shared" si="393"/>
        <v>2938</v>
      </c>
      <c r="B2939" s="25" t="s">
        <v>3747</v>
      </c>
      <c r="C2939" s="45">
        <v>45919</v>
      </c>
      <c r="D2939" s="45">
        <v>45926</v>
      </c>
      <c r="E2939" s="8">
        <v>205.1</v>
      </c>
      <c r="F2939" s="8">
        <f t="shared" si="402"/>
        <v>18048.8</v>
      </c>
      <c r="G2939" s="54">
        <f t="shared" si="403"/>
        <v>18048.8</v>
      </c>
      <c r="H2939" s="25">
        <v>306008</v>
      </c>
      <c r="I2939" s="25"/>
      <c r="J2939" s="25">
        <v>1</v>
      </c>
      <c r="K2939" s="25">
        <v>1</v>
      </c>
      <c r="L2939" s="25">
        <f t="shared" si="407"/>
        <v>0</v>
      </c>
      <c r="M2939" s="25"/>
      <c r="N2939" s="45">
        <v>45927</v>
      </c>
      <c r="O2939" s="54"/>
      <c r="P2939" s="25" t="s">
        <v>243</v>
      </c>
      <c r="Q2939" s="25">
        <v>58156233800</v>
      </c>
      <c r="R2939" s="25"/>
      <c r="S2939" s="3">
        <v>4</v>
      </c>
      <c r="T2939" s="55"/>
      <c r="U2939" s="25" t="s">
        <v>19</v>
      </c>
      <c r="V2939" s="25" t="str">
        <f>VLOOKUP(P2939,'Customer List'!B:C,2,)</f>
        <v>Mumbai</v>
      </c>
      <c r="W2939" s="56"/>
      <c r="X2939" s="45"/>
      <c r="Y2939" s="25" t="str">
        <f t="shared" si="404"/>
        <v/>
      </c>
      <c r="Z2939" s="25" t="str">
        <f t="shared" si="405"/>
        <v>Saturday</v>
      </c>
      <c r="AA2939" s="25" t="str">
        <f t="shared" si="406"/>
        <v/>
      </c>
      <c r="AB2939" s="25" t="str">
        <f>VLOOKUP(U2939,'Currency Sheet'!A:C,3,)</f>
        <v>DOLLAR</v>
      </c>
      <c r="AC2939" s="67" t="str">
        <f>VLOOKUP(P2939,'Customer List'!B:D,3,)</f>
        <v>OutStation</v>
      </c>
    </row>
    <row r="2940" spans="1:29" hidden="1" x14ac:dyDescent="0.25">
      <c r="A2940" s="25">
        <f t="shared" si="393"/>
        <v>2939</v>
      </c>
      <c r="B2940" s="25" t="s">
        <v>3747</v>
      </c>
      <c r="C2940" s="45">
        <v>45919</v>
      </c>
      <c r="D2940" s="45">
        <v>45926</v>
      </c>
      <c r="E2940" s="8">
        <v>107.8</v>
      </c>
      <c r="F2940" s="8">
        <f t="shared" si="402"/>
        <v>9486.4</v>
      </c>
      <c r="G2940" s="54">
        <f t="shared" si="403"/>
        <v>9486.4</v>
      </c>
      <c r="H2940" s="25">
        <v>306509</v>
      </c>
      <c r="I2940" s="25"/>
      <c r="J2940" s="25">
        <v>1</v>
      </c>
      <c r="K2940" s="25">
        <v>1</v>
      </c>
      <c r="L2940" s="25">
        <f t="shared" si="407"/>
        <v>0</v>
      </c>
      <c r="M2940" s="25"/>
      <c r="N2940" s="45">
        <v>45929</v>
      </c>
      <c r="O2940" s="54"/>
      <c r="P2940" s="25" t="s">
        <v>214</v>
      </c>
      <c r="Q2940" s="25" t="s">
        <v>2002</v>
      </c>
      <c r="R2940" s="25" t="s">
        <v>2002</v>
      </c>
      <c r="S2940" s="3">
        <v>4</v>
      </c>
      <c r="T2940" s="55"/>
      <c r="U2940" s="25" t="s">
        <v>19</v>
      </c>
      <c r="V2940" s="25" t="str">
        <f>VLOOKUP(P2940,'Customer List'!B:C,2,)</f>
        <v>Delhi</v>
      </c>
      <c r="W2940" s="56"/>
      <c r="X2940" s="45"/>
      <c r="Y2940" s="25" t="str">
        <f t="shared" si="404"/>
        <v/>
      </c>
      <c r="Z2940" s="25" t="str">
        <f t="shared" si="405"/>
        <v>Monday</v>
      </c>
      <c r="AA2940" s="25" t="str">
        <f t="shared" si="406"/>
        <v/>
      </c>
      <c r="AB2940" s="25" t="str">
        <f>VLOOKUP(U2940,'Currency Sheet'!A:C,3,)</f>
        <v>DOLLAR</v>
      </c>
      <c r="AC2940" s="67" t="str">
        <f>VLOOKUP(P2940,'Customer List'!B:D,3,)</f>
        <v>Local</v>
      </c>
    </row>
    <row r="2941" spans="1:29" hidden="1" x14ac:dyDescent="0.25">
      <c r="A2941" s="25">
        <f t="shared" si="393"/>
        <v>2940</v>
      </c>
      <c r="B2941" s="25" t="s">
        <v>3747</v>
      </c>
      <c r="C2941" s="45">
        <v>45919</v>
      </c>
      <c r="D2941" s="45">
        <v>45926</v>
      </c>
      <c r="E2941" s="8">
        <v>321.75</v>
      </c>
      <c r="F2941" s="8">
        <f t="shared" si="402"/>
        <v>28314</v>
      </c>
      <c r="G2941" s="54">
        <f t="shared" si="403"/>
        <v>56628</v>
      </c>
      <c r="H2941" s="25">
        <v>307640</v>
      </c>
      <c r="I2941" s="25"/>
      <c r="J2941" s="25">
        <v>2</v>
      </c>
      <c r="K2941" s="25">
        <v>2</v>
      </c>
      <c r="L2941" s="25">
        <f t="shared" si="407"/>
        <v>0</v>
      </c>
      <c r="M2941" s="25"/>
      <c r="N2941" s="45">
        <v>45927</v>
      </c>
      <c r="O2941" s="54"/>
      <c r="P2941" s="25" t="s">
        <v>243</v>
      </c>
      <c r="Q2941" s="25">
        <v>58156233800</v>
      </c>
      <c r="R2941" s="25"/>
      <c r="S2941" s="3">
        <v>4</v>
      </c>
      <c r="T2941" s="55"/>
      <c r="U2941" s="25" t="s">
        <v>19</v>
      </c>
      <c r="V2941" s="25" t="str">
        <f>VLOOKUP(P2941,'Customer List'!B:C,2,)</f>
        <v>Mumbai</v>
      </c>
      <c r="W2941" s="56"/>
      <c r="X2941" s="45"/>
      <c r="Y2941" s="25" t="str">
        <f t="shared" si="404"/>
        <v/>
      </c>
      <c r="Z2941" s="25" t="str">
        <f t="shared" si="405"/>
        <v>Saturday</v>
      </c>
      <c r="AA2941" s="25" t="str">
        <f t="shared" si="406"/>
        <v/>
      </c>
      <c r="AB2941" s="25" t="str">
        <f>VLOOKUP(U2941,'Currency Sheet'!A:C,3,)</f>
        <v>DOLLAR</v>
      </c>
      <c r="AC2941" s="67" t="str">
        <f>VLOOKUP(P2941,'Customer List'!B:D,3,)</f>
        <v>OutStation</v>
      </c>
    </row>
    <row r="2942" spans="1:29" hidden="1" x14ac:dyDescent="0.25">
      <c r="A2942" s="25">
        <f t="shared" si="393"/>
        <v>2941</v>
      </c>
      <c r="B2942" s="25" t="s">
        <v>3747</v>
      </c>
      <c r="C2942" s="45">
        <v>45919</v>
      </c>
      <c r="D2942" s="45">
        <v>45926</v>
      </c>
      <c r="E2942" s="8">
        <v>242.9</v>
      </c>
      <c r="F2942" s="8">
        <f t="shared" si="402"/>
        <v>21375.200000000001</v>
      </c>
      <c r="G2942" s="54">
        <f t="shared" si="403"/>
        <v>21375.200000000001</v>
      </c>
      <c r="H2942" s="25">
        <v>307654</v>
      </c>
      <c r="I2942" s="25"/>
      <c r="J2942" s="25">
        <v>1</v>
      </c>
      <c r="K2942" s="25">
        <v>1</v>
      </c>
      <c r="L2942" s="25">
        <f t="shared" si="407"/>
        <v>0</v>
      </c>
      <c r="M2942" s="25"/>
      <c r="N2942" s="45">
        <v>45929</v>
      </c>
      <c r="O2942" s="54"/>
      <c r="P2942" s="25" t="s">
        <v>17</v>
      </c>
      <c r="Q2942" s="25" t="s">
        <v>2078</v>
      </c>
      <c r="R2942" s="25" t="s">
        <v>638</v>
      </c>
      <c r="S2942" s="3">
        <v>4</v>
      </c>
      <c r="T2942" s="55"/>
      <c r="U2942" s="25" t="s">
        <v>19</v>
      </c>
      <c r="V2942" s="25" t="str">
        <f>VLOOKUP(P2942,'Customer List'!B:C,2,)</f>
        <v>Delhi</v>
      </c>
      <c r="W2942" s="56"/>
      <c r="X2942" s="45"/>
      <c r="Y2942" s="25" t="str">
        <f t="shared" si="404"/>
        <v/>
      </c>
      <c r="Z2942" s="25" t="str">
        <f t="shared" si="405"/>
        <v>Monday</v>
      </c>
      <c r="AA2942" s="25" t="str">
        <f t="shared" si="406"/>
        <v/>
      </c>
      <c r="AB2942" s="25" t="str">
        <f>VLOOKUP(U2942,'Currency Sheet'!A:C,3,)</f>
        <v>DOLLAR</v>
      </c>
      <c r="AC2942" s="67" t="str">
        <f>VLOOKUP(P2942,'Customer List'!B:D,3,)</f>
        <v>Local</v>
      </c>
    </row>
    <row r="2943" spans="1:29" hidden="1" x14ac:dyDescent="0.25">
      <c r="A2943" s="25">
        <f t="shared" si="393"/>
        <v>2942</v>
      </c>
      <c r="B2943" s="25" t="s">
        <v>3747</v>
      </c>
      <c r="C2943" s="45">
        <v>45919</v>
      </c>
      <c r="D2943" s="45">
        <v>45926</v>
      </c>
      <c r="E2943" s="8">
        <v>267.39999999999998</v>
      </c>
      <c r="F2943" s="8">
        <f t="shared" si="402"/>
        <v>23531.199999999997</v>
      </c>
      <c r="G2943" s="54">
        <f t="shared" si="403"/>
        <v>23531.199999999997</v>
      </c>
      <c r="H2943" s="25">
        <v>310718</v>
      </c>
      <c r="I2943" s="25"/>
      <c r="J2943" s="25">
        <v>1</v>
      </c>
      <c r="K2943" s="25">
        <v>1</v>
      </c>
      <c r="L2943" s="25">
        <f t="shared" si="407"/>
        <v>0</v>
      </c>
      <c r="M2943" s="25"/>
      <c r="N2943" s="45">
        <v>45927</v>
      </c>
      <c r="O2943" s="54"/>
      <c r="P2943" s="25" t="s">
        <v>192</v>
      </c>
      <c r="Q2943" s="25" t="s">
        <v>3744</v>
      </c>
      <c r="R2943" s="25"/>
      <c r="S2943" s="3">
        <v>4</v>
      </c>
      <c r="T2943" s="55"/>
      <c r="U2943" s="25" t="s">
        <v>19</v>
      </c>
      <c r="V2943" s="25" t="str">
        <f>VLOOKUP(P2943,'Customer List'!B:C,2,)</f>
        <v>Chandigarh</v>
      </c>
      <c r="W2943" s="56"/>
      <c r="X2943" s="45"/>
      <c r="Y2943" s="25" t="str">
        <f t="shared" si="404"/>
        <v/>
      </c>
      <c r="Z2943" s="25" t="str">
        <f t="shared" si="405"/>
        <v>Saturday</v>
      </c>
      <c r="AA2943" s="25" t="str">
        <f t="shared" si="406"/>
        <v/>
      </c>
      <c r="AB2943" s="25" t="str">
        <f>VLOOKUP(U2943,'Currency Sheet'!A:C,3,)</f>
        <v>DOLLAR</v>
      </c>
      <c r="AC2943" s="67" t="str">
        <f>VLOOKUP(P2943,'Customer List'!B:D,3,)</f>
        <v>OutStation</v>
      </c>
    </row>
    <row r="2944" spans="1:29" hidden="1" x14ac:dyDescent="0.25">
      <c r="A2944" s="25">
        <f t="shared" si="393"/>
        <v>2943</v>
      </c>
      <c r="B2944" s="25" t="s">
        <v>3747</v>
      </c>
      <c r="C2944" s="45">
        <v>45919</v>
      </c>
      <c r="D2944" s="45">
        <v>45926</v>
      </c>
      <c r="E2944" s="8">
        <v>242.9</v>
      </c>
      <c r="F2944" s="8">
        <f t="shared" si="402"/>
        <v>21375.200000000001</v>
      </c>
      <c r="G2944" s="54">
        <f t="shared" si="403"/>
        <v>21375.200000000001</v>
      </c>
      <c r="H2944" s="25">
        <v>310946</v>
      </c>
      <c r="I2944" s="25"/>
      <c r="J2944" s="25">
        <v>1</v>
      </c>
      <c r="K2944" s="25">
        <v>1</v>
      </c>
      <c r="L2944" s="25">
        <f t="shared" si="407"/>
        <v>0</v>
      </c>
      <c r="M2944" s="25"/>
      <c r="N2944" s="45">
        <v>45927</v>
      </c>
      <c r="O2944" s="54"/>
      <c r="P2944" s="25" t="s">
        <v>888</v>
      </c>
      <c r="Q2944" s="25">
        <v>58156225400</v>
      </c>
      <c r="R2944" s="25"/>
      <c r="S2944" s="3">
        <v>4</v>
      </c>
      <c r="T2944" s="55"/>
      <c r="U2944" s="25" t="s">
        <v>19</v>
      </c>
      <c r="V2944" s="25" t="str">
        <f>VLOOKUP(P2944,'Customer List'!B:C,2,)</f>
        <v>Karnataka</v>
      </c>
      <c r="W2944" s="56"/>
      <c r="X2944" s="45"/>
      <c r="Y2944" s="25" t="str">
        <f t="shared" si="404"/>
        <v/>
      </c>
      <c r="Z2944" s="25" t="str">
        <f t="shared" si="405"/>
        <v>Saturday</v>
      </c>
      <c r="AA2944" s="25" t="str">
        <f t="shared" si="406"/>
        <v/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hidden="1" x14ac:dyDescent="0.25">
      <c r="A2945" s="25">
        <f t="shared" si="393"/>
        <v>2944</v>
      </c>
      <c r="B2945" s="25" t="s">
        <v>3747</v>
      </c>
      <c r="C2945" s="45">
        <v>45919</v>
      </c>
      <c r="D2945" s="45">
        <v>45926</v>
      </c>
      <c r="E2945" s="8">
        <v>304.5</v>
      </c>
      <c r="F2945" s="8">
        <f t="shared" si="402"/>
        <v>26796</v>
      </c>
      <c r="G2945" s="54">
        <f t="shared" si="403"/>
        <v>26796</v>
      </c>
      <c r="H2945" s="25">
        <v>311136</v>
      </c>
      <c r="I2945" s="25"/>
      <c r="J2945" s="25">
        <v>1</v>
      </c>
      <c r="K2945" s="25"/>
      <c r="L2945" s="25">
        <f t="shared" si="407"/>
        <v>1</v>
      </c>
      <c r="M2945" s="25"/>
      <c r="N2945" s="45"/>
      <c r="O2945" s="54"/>
      <c r="P2945" s="25" t="s">
        <v>255</v>
      </c>
      <c r="Q2945" s="25"/>
      <c r="R2945" s="25"/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04"/>
        <v/>
      </c>
      <c r="Z2945" s="25" t="str">
        <f t="shared" si="405"/>
        <v/>
      </c>
      <c r="AA2945" s="25" t="str">
        <f t="shared" si="40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hidden="1" x14ac:dyDescent="0.25">
      <c r="A2946" s="25">
        <f t="shared" si="393"/>
        <v>2945</v>
      </c>
      <c r="B2946" s="25" t="s">
        <v>3747</v>
      </c>
      <c r="C2946" s="45">
        <v>45919</v>
      </c>
      <c r="D2946" s="45">
        <v>45926</v>
      </c>
      <c r="E2946" s="8">
        <v>297</v>
      </c>
      <c r="F2946" s="8">
        <f t="shared" si="402"/>
        <v>26136</v>
      </c>
      <c r="G2946" s="54">
        <f t="shared" si="403"/>
        <v>26136</v>
      </c>
      <c r="H2946" s="25">
        <v>312238</v>
      </c>
      <c r="I2946" s="25"/>
      <c r="J2946" s="25">
        <v>1</v>
      </c>
      <c r="K2946" s="25">
        <v>1</v>
      </c>
      <c r="L2946" s="25">
        <f t="shared" si="407"/>
        <v>0</v>
      </c>
      <c r="M2946" s="25"/>
      <c r="N2946" s="45">
        <v>45929</v>
      </c>
      <c r="O2946" s="54"/>
      <c r="P2946" s="25" t="s">
        <v>17</v>
      </c>
      <c r="Q2946" s="25" t="s">
        <v>2078</v>
      </c>
      <c r="R2946" s="25" t="s">
        <v>638</v>
      </c>
      <c r="S2946" s="3">
        <v>4</v>
      </c>
      <c r="T2946" s="55"/>
      <c r="U2946" s="25" t="s">
        <v>19</v>
      </c>
      <c r="V2946" s="25" t="str">
        <f>VLOOKUP(P2946,'Customer List'!B:C,2,)</f>
        <v>Delhi</v>
      </c>
      <c r="W2946" s="56"/>
      <c r="X2946" s="45"/>
      <c r="Y2946" s="25" t="str">
        <f t="shared" si="404"/>
        <v/>
      </c>
      <c r="Z2946" s="25" t="str">
        <f t="shared" si="405"/>
        <v>Monday</v>
      </c>
      <c r="AA2946" s="25" t="str">
        <f t="shared" si="406"/>
        <v/>
      </c>
      <c r="AB2946" s="25" t="str">
        <f>VLOOKUP(U2946,'Currency Sheet'!A:C,3,)</f>
        <v>DOLLAR</v>
      </c>
      <c r="AC2946" s="67" t="str">
        <f>VLOOKUP(P2946,'Customer List'!B:D,3,)</f>
        <v>Local</v>
      </c>
    </row>
    <row r="2947" spans="1:29" hidden="1" x14ac:dyDescent="0.25">
      <c r="A2947" s="25">
        <f t="shared" si="393"/>
        <v>2946</v>
      </c>
      <c r="B2947" s="25" t="s">
        <v>3747</v>
      </c>
      <c r="C2947" s="45">
        <v>45919</v>
      </c>
      <c r="D2947" s="45">
        <v>45926</v>
      </c>
      <c r="E2947" s="8">
        <v>86.8</v>
      </c>
      <c r="F2947" s="8">
        <f t="shared" si="402"/>
        <v>7638.4</v>
      </c>
      <c r="G2947" s="54">
        <f t="shared" si="403"/>
        <v>7638.4</v>
      </c>
      <c r="H2947" s="25">
        <v>317313</v>
      </c>
      <c r="I2947" s="25"/>
      <c r="J2947" s="25">
        <v>1</v>
      </c>
      <c r="K2947" s="25"/>
      <c r="L2947" s="25">
        <f t="shared" si="407"/>
        <v>1</v>
      </c>
      <c r="M2947" s="25"/>
      <c r="N2947" s="45"/>
      <c r="O2947" s="54"/>
      <c r="P2947" s="25" t="s">
        <v>229</v>
      </c>
      <c r="Q2947" s="25"/>
      <c r="R2947" s="25"/>
      <c r="S2947" s="3">
        <v>4</v>
      </c>
      <c r="T2947" s="55"/>
      <c r="U2947" s="25" t="s">
        <v>19</v>
      </c>
      <c r="V2947" s="25" t="str">
        <f>VLOOKUP(P2947,'Customer List'!B:C,2,)</f>
        <v>Kolkata</v>
      </c>
      <c r="W2947" s="56"/>
      <c r="X2947" s="45"/>
      <c r="Y2947" s="25" t="str">
        <f t="shared" si="404"/>
        <v/>
      </c>
      <c r="Z2947" s="25" t="str">
        <f t="shared" si="405"/>
        <v/>
      </c>
      <c r="AA2947" s="25" t="str">
        <f t="shared" si="406"/>
        <v/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hidden="1" x14ac:dyDescent="0.25">
      <c r="A2948" s="25">
        <f t="shared" si="393"/>
        <v>2947</v>
      </c>
      <c r="B2948" s="25" t="s">
        <v>3747</v>
      </c>
      <c r="C2948" s="45">
        <v>45919</v>
      </c>
      <c r="D2948" s="45">
        <v>45926</v>
      </c>
      <c r="E2948" s="8">
        <v>19.600000000000001</v>
      </c>
      <c r="F2948" s="8">
        <f t="shared" si="402"/>
        <v>1724.8000000000002</v>
      </c>
      <c r="G2948" s="54">
        <f t="shared" si="403"/>
        <v>1724.8000000000002</v>
      </c>
      <c r="H2948" s="25">
        <v>317409</v>
      </c>
      <c r="I2948" s="25"/>
      <c r="J2948" s="25">
        <v>1</v>
      </c>
      <c r="K2948" s="25"/>
      <c r="L2948" s="25">
        <f t="shared" si="407"/>
        <v>1</v>
      </c>
      <c r="M2948" s="25"/>
      <c r="N2948" s="45"/>
      <c r="O2948" s="54"/>
      <c r="P2948" s="25" t="s">
        <v>229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Kolkata</v>
      </c>
      <c r="W2948" s="56"/>
      <c r="X2948" s="45"/>
      <c r="Y2948" s="25" t="str">
        <f t="shared" si="404"/>
        <v/>
      </c>
      <c r="Z2948" s="25" t="str">
        <f t="shared" si="405"/>
        <v/>
      </c>
      <c r="AA2948" s="25" t="str">
        <f t="shared" si="406"/>
        <v/>
      </c>
      <c r="AB2948" s="25" t="str">
        <f>VLOOKUP(U2948,'Currency Sheet'!A:C,3,)</f>
        <v>DOLLAR</v>
      </c>
      <c r="AC2948" s="67" t="str">
        <f>VLOOKUP(P2948,'Customer List'!B:D,3,)</f>
        <v>OutStation</v>
      </c>
    </row>
    <row r="2949" spans="1:29" hidden="1" x14ac:dyDescent="0.25">
      <c r="A2949" s="25">
        <f t="shared" ref="A2949:A3012" si="408">A2948+1</f>
        <v>2948</v>
      </c>
      <c r="B2949" s="25" t="s">
        <v>3747</v>
      </c>
      <c r="C2949" s="45">
        <v>45919</v>
      </c>
      <c r="D2949" s="45">
        <v>45926</v>
      </c>
      <c r="E2949" s="8">
        <v>141.4</v>
      </c>
      <c r="F2949" s="8">
        <f t="shared" si="402"/>
        <v>12443.2</v>
      </c>
      <c r="G2949" s="54">
        <f t="shared" si="403"/>
        <v>12443.2</v>
      </c>
      <c r="H2949" s="25">
        <v>323512</v>
      </c>
      <c r="I2949" s="25"/>
      <c r="J2949" s="25">
        <v>1</v>
      </c>
      <c r="K2949" s="25">
        <v>1</v>
      </c>
      <c r="L2949" s="25">
        <f t="shared" si="407"/>
        <v>0</v>
      </c>
      <c r="M2949" s="25"/>
      <c r="N2949" s="45">
        <v>45927</v>
      </c>
      <c r="O2949" s="54"/>
      <c r="P2949" s="25" t="s">
        <v>166</v>
      </c>
      <c r="Q2949" s="25">
        <v>58156229353</v>
      </c>
      <c r="R2949" s="25"/>
      <c r="S2949" s="3">
        <v>4</v>
      </c>
      <c r="T2949" s="55"/>
      <c r="U2949" s="25" t="s">
        <v>19</v>
      </c>
      <c r="V2949" s="25" t="str">
        <f>VLOOKUP(P2949,'Customer List'!B:C,2,)</f>
        <v>Lucknow</v>
      </c>
      <c r="W2949" s="56"/>
      <c r="X2949" s="45"/>
      <c r="Y2949" s="25" t="str">
        <f t="shared" si="404"/>
        <v/>
      </c>
      <c r="Z2949" s="25" t="str">
        <f t="shared" si="405"/>
        <v>Saturday</v>
      </c>
      <c r="AA2949" s="25" t="str">
        <f t="shared" si="406"/>
        <v/>
      </c>
      <c r="AB2949" s="25" t="str">
        <f>VLOOKUP(U2949,'Currency Sheet'!A:C,3,)</f>
        <v>DOLLAR</v>
      </c>
      <c r="AC2949" s="67" t="str">
        <f>VLOOKUP(P2949,'Customer List'!B:D,3,)</f>
        <v>OutStation</v>
      </c>
    </row>
    <row r="2950" spans="1:29" hidden="1" x14ac:dyDescent="0.25">
      <c r="A2950" s="25">
        <f t="shared" si="408"/>
        <v>2949</v>
      </c>
      <c r="B2950" s="25" t="s">
        <v>3747</v>
      </c>
      <c r="C2950" s="45">
        <v>45919</v>
      </c>
      <c r="D2950" s="45">
        <v>45926</v>
      </c>
      <c r="E2950" s="8">
        <v>175</v>
      </c>
      <c r="F2950" s="8">
        <f t="shared" si="402"/>
        <v>15400</v>
      </c>
      <c r="G2950" s="54">
        <f t="shared" si="403"/>
        <v>15400</v>
      </c>
      <c r="H2950" s="25">
        <v>324206</v>
      </c>
      <c r="I2950" s="25"/>
      <c r="J2950" s="25">
        <v>1</v>
      </c>
      <c r="K2950" s="25"/>
      <c r="L2950" s="25">
        <f t="shared" si="407"/>
        <v>1</v>
      </c>
      <c r="M2950" s="25"/>
      <c r="N2950" s="45"/>
      <c r="O2950" s="54"/>
      <c r="P2950" s="25" t="s">
        <v>3733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DELHI</v>
      </c>
      <c r="W2950" s="56"/>
      <c r="X2950" s="45"/>
      <c r="Y2950" s="25" t="str">
        <f t="shared" si="404"/>
        <v/>
      </c>
      <c r="Z2950" s="25" t="str">
        <f t="shared" si="405"/>
        <v/>
      </c>
      <c r="AA2950" s="25" t="str">
        <f t="shared" si="406"/>
        <v/>
      </c>
      <c r="AB2950" s="25" t="str">
        <f>VLOOKUP(U2950,'Currency Sheet'!A:C,3,)</f>
        <v>DOLLAR</v>
      </c>
      <c r="AC2950" s="67" t="str">
        <f>VLOOKUP(P2950,'Customer List'!B:D,3,)</f>
        <v>LOCAL</v>
      </c>
    </row>
    <row r="2951" spans="1:29" hidden="1" x14ac:dyDescent="0.25">
      <c r="A2951" s="25">
        <f t="shared" si="408"/>
        <v>2950</v>
      </c>
      <c r="B2951" s="25" t="s">
        <v>3747</v>
      </c>
      <c r="C2951" s="45">
        <v>45919</v>
      </c>
      <c r="D2951" s="45">
        <v>45926</v>
      </c>
      <c r="E2951" s="8">
        <v>175</v>
      </c>
      <c r="F2951" s="8">
        <f t="shared" si="402"/>
        <v>15400</v>
      </c>
      <c r="G2951" s="54">
        <f t="shared" si="403"/>
        <v>15400</v>
      </c>
      <c r="H2951" s="25">
        <v>324206</v>
      </c>
      <c r="I2951" s="25"/>
      <c r="J2951" s="25">
        <v>1</v>
      </c>
      <c r="K2951" s="25">
        <v>1</v>
      </c>
      <c r="L2951" s="25">
        <f t="shared" si="407"/>
        <v>0</v>
      </c>
      <c r="M2951" s="25"/>
      <c r="N2951" s="45">
        <v>45927</v>
      </c>
      <c r="O2951" s="54"/>
      <c r="P2951" s="25" t="s">
        <v>166</v>
      </c>
      <c r="Q2951" s="25">
        <v>58156229353</v>
      </c>
      <c r="R2951" s="25"/>
      <c r="S2951" s="3">
        <v>4</v>
      </c>
      <c r="T2951" s="55"/>
      <c r="U2951" s="25" t="s">
        <v>19</v>
      </c>
      <c r="V2951" s="25" t="str">
        <f>VLOOKUP(P2951,'Customer List'!B:C,2,)</f>
        <v>Lucknow</v>
      </c>
      <c r="W2951" s="56"/>
      <c r="X2951" s="45"/>
      <c r="Y2951" s="25" t="str">
        <f t="shared" si="404"/>
        <v/>
      </c>
      <c r="Z2951" s="25" t="str">
        <f t="shared" si="405"/>
        <v>Saturday</v>
      </c>
      <c r="AA2951" s="25" t="str">
        <f t="shared" si="40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hidden="1" x14ac:dyDescent="0.25">
      <c r="A2952" s="25">
        <f t="shared" si="408"/>
        <v>2951</v>
      </c>
      <c r="B2952" s="25" t="s">
        <v>3747</v>
      </c>
      <c r="C2952" s="45">
        <v>45919</v>
      </c>
      <c r="D2952" s="45">
        <v>45926</v>
      </c>
      <c r="E2952" s="8">
        <v>65.8</v>
      </c>
      <c r="F2952" s="8">
        <f t="shared" si="402"/>
        <v>5790.4</v>
      </c>
      <c r="G2952" s="54">
        <f t="shared" si="403"/>
        <v>5790.4</v>
      </c>
      <c r="H2952" s="25">
        <v>327005</v>
      </c>
      <c r="I2952" s="25"/>
      <c r="J2952" s="25">
        <v>1</v>
      </c>
      <c r="K2952" s="25">
        <v>1</v>
      </c>
      <c r="L2952" s="25">
        <f t="shared" si="407"/>
        <v>0</v>
      </c>
      <c r="M2952" s="25"/>
      <c r="N2952" s="45">
        <v>45927</v>
      </c>
      <c r="O2952" s="54"/>
      <c r="P2952" s="25" t="s">
        <v>2497</v>
      </c>
      <c r="Q2952" s="25">
        <v>58156228675</v>
      </c>
      <c r="R2952" s="25"/>
      <c r="S2952" s="3">
        <v>4</v>
      </c>
      <c r="T2952" s="55"/>
      <c r="U2952" s="25" t="s">
        <v>19</v>
      </c>
      <c r="V2952" s="25" t="str">
        <f>VLOOKUP(P2952,'Customer List'!B:C,2,)</f>
        <v>Chennai</v>
      </c>
      <c r="W2952" s="56"/>
      <c r="X2952" s="45"/>
      <c r="Y2952" s="25" t="str">
        <f t="shared" si="404"/>
        <v/>
      </c>
      <c r="Z2952" s="25" t="str">
        <f t="shared" si="405"/>
        <v>Saturday</v>
      </c>
      <c r="AA2952" s="25" t="str">
        <f t="shared" si="406"/>
        <v/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hidden="1" x14ac:dyDescent="0.25">
      <c r="A2953" s="25">
        <f t="shared" si="408"/>
        <v>2952</v>
      </c>
      <c r="B2953" s="25" t="s">
        <v>3747</v>
      </c>
      <c r="C2953" s="45">
        <v>45919</v>
      </c>
      <c r="D2953" s="45">
        <v>45926</v>
      </c>
      <c r="E2953" s="8">
        <v>219.8</v>
      </c>
      <c r="F2953" s="8">
        <f t="shared" si="402"/>
        <v>19342.400000000001</v>
      </c>
      <c r="G2953" s="54">
        <f t="shared" si="403"/>
        <v>19342.400000000001</v>
      </c>
      <c r="H2953" s="25">
        <v>328114</v>
      </c>
      <c r="I2953" s="25"/>
      <c r="J2953" s="25">
        <v>1</v>
      </c>
      <c r="K2953" s="25"/>
      <c r="L2953" s="25">
        <f t="shared" si="407"/>
        <v>1</v>
      </c>
      <c r="M2953" s="25"/>
      <c r="N2953" s="45"/>
      <c r="O2953" s="54"/>
      <c r="P2953" s="25" t="s">
        <v>3733</v>
      </c>
      <c r="Q2953" s="25"/>
      <c r="R2953" s="25"/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04"/>
        <v/>
      </c>
      <c r="Z2953" s="25" t="str">
        <f t="shared" si="405"/>
        <v/>
      </c>
      <c r="AA2953" s="25" t="str">
        <f t="shared" si="40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hidden="1" x14ac:dyDescent="0.25">
      <c r="A2954" s="25">
        <f t="shared" si="408"/>
        <v>2953</v>
      </c>
      <c r="B2954" s="25" t="s">
        <v>3747</v>
      </c>
      <c r="C2954" s="45">
        <v>45919</v>
      </c>
      <c r="D2954" s="45">
        <v>45926</v>
      </c>
      <c r="E2954" s="8">
        <v>267.39999999999998</v>
      </c>
      <c r="F2954" s="8">
        <f t="shared" si="402"/>
        <v>23531.199999999997</v>
      </c>
      <c r="G2954" s="54">
        <f t="shared" si="403"/>
        <v>23531.199999999997</v>
      </c>
      <c r="H2954" s="25">
        <v>329918</v>
      </c>
      <c r="I2954" s="25"/>
      <c r="J2954" s="25">
        <v>1</v>
      </c>
      <c r="K2954" s="25">
        <v>1</v>
      </c>
      <c r="L2954" s="25">
        <f t="shared" si="407"/>
        <v>0</v>
      </c>
      <c r="M2954" s="25"/>
      <c r="N2954" s="45">
        <v>45927</v>
      </c>
      <c r="O2954" s="54"/>
      <c r="P2954" s="25" t="s">
        <v>888</v>
      </c>
      <c r="Q2954" s="25">
        <v>58156225400</v>
      </c>
      <c r="R2954" s="25"/>
      <c r="S2954" s="3">
        <v>4</v>
      </c>
      <c r="T2954" s="55"/>
      <c r="U2954" s="25" t="s">
        <v>19</v>
      </c>
      <c r="V2954" s="25" t="str">
        <f>VLOOKUP(P2954,'Customer List'!B:C,2,)</f>
        <v>Karnataka</v>
      </c>
      <c r="W2954" s="56"/>
      <c r="X2954" s="45"/>
      <c r="Y2954" s="25" t="str">
        <f t="shared" si="404"/>
        <v/>
      </c>
      <c r="Z2954" s="25" t="str">
        <f t="shared" si="405"/>
        <v>Saturday</v>
      </c>
      <c r="AA2954" s="25" t="str">
        <f t="shared" si="406"/>
        <v/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hidden="1" x14ac:dyDescent="0.25">
      <c r="A2955" s="25">
        <f t="shared" si="408"/>
        <v>2954</v>
      </c>
      <c r="B2955" s="25" t="s">
        <v>3747</v>
      </c>
      <c r="C2955" s="45">
        <v>45919</v>
      </c>
      <c r="D2955" s="45">
        <v>45926</v>
      </c>
      <c r="E2955" s="8">
        <v>175</v>
      </c>
      <c r="F2955" s="8">
        <f t="shared" si="402"/>
        <v>15400</v>
      </c>
      <c r="G2955" s="54">
        <f t="shared" si="403"/>
        <v>15400</v>
      </c>
      <c r="H2955" s="25">
        <v>330610</v>
      </c>
      <c r="I2955" s="25"/>
      <c r="J2955" s="25">
        <v>1</v>
      </c>
      <c r="K2955" s="25">
        <v>1</v>
      </c>
      <c r="L2955" s="25">
        <f t="shared" si="407"/>
        <v>0</v>
      </c>
      <c r="M2955" s="25"/>
      <c r="N2955" s="45">
        <v>45927</v>
      </c>
      <c r="O2955" s="54"/>
      <c r="P2955" s="25" t="s">
        <v>243</v>
      </c>
      <c r="Q2955" s="25">
        <v>58156233800</v>
      </c>
      <c r="R2955" s="25"/>
      <c r="S2955" s="3">
        <v>4</v>
      </c>
      <c r="T2955" s="55"/>
      <c r="U2955" s="25" t="s">
        <v>19</v>
      </c>
      <c r="V2955" s="25" t="str">
        <f>VLOOKUP(P2955,'Customer List'!B:C,2,)</f>
        <v>Mumbai</v>
      </c>
      <c r="W2955" s="56"/>
      <c r="X2955" s="45"/>
      <c r="Y2955" s="25" t="str">
        <f t="shared" si="404"/>
        <v/>
      </c>
      <c r="Z2955" s="25" t="str">
        <f t="shared" si="405"/>
        <v>Saturday</v>
      </c>
      <c r="AA2955" s="25" t="str">
        <f t="shared" si="406"/>
        <v/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hidden="1" x14ac:dyDescent="0.25">
      <c r="A2956" s="25">
        <f t="shared" si="408"/>
        <v>2955</v>
      </c>
      <c r="B2956" s="25" t="s">
        <v>3747</v>
      </c>
      <c r="C2956" s="45">
        <v>45919</v>
      </c>
      <c r="D2956" s="45">
        <v>45926</v>
      </c>
      <c r="E2956" s="8">
        <v>214.9</v>
      </c>
      <c r="F2956" s="8">
        <f t="shared" si="402"/>
        <v>18911.2</v>
      </c>
      <c r="G2956" s="54">
        <f t="shared" si="403"/>
        <v>18911.2</v>
      </c>
      <c r="H2956" s="25">
        <v>330706</v>
      </c>
      <c r="I2956" s="25"/>
      <c r="J2956" s="25">
        <v>1</v>
      </c>
      <c r="K2956" s="25">
        <v>1</v>
      </c>
      <c r="L2956" s="25">
        <f t="shared" si="407"/>
        <v>0</v>
      </c>
      <c r="M2956" s="25"/>
      <c r="N2956" s="45">
        <v>45927</v>
      </c>
      <c r="O2956" s="54"/>
      <c r="P2956" s="25" t="s">
        <v>243</v>
      </c>
      <c r="Q2956" s="25">
        <v>58156233800</v>
      </c>
      <c r="R2956" s="25"/>
      <c r="S2956" s="3">
        <v>4</v>
      </c>
      <c r="T2956" s="55"/>
      <c r="U2956" s="25" t="s">
        <v>19</v>
      </c>
      <c r="V2956" s="25" t="str">
        <f>VLOOKUP(P2956,'Customer List'!B:C,2,)</f>
        <v>Mumbai</v>
      </c>
      <c r="W2956" s="56"/>
      <c r="X2956" s="45"/>
      <c r="Y2956" s="25" t="str">
        <f t="shared" si="404"/>
        <v/>
      </c>
      <c r="Z2956" s="25" t="str">
        <f t="shared" si="405"/>
        <v>Saturday</v>
      </c>
      <c r="AA2956" s="25" t="str">
        <f t="shared" si="406"/>
        <v/>
      </c>
      <c r="AB2956" s="25" t="str">
        <f>VLOOKUP(U2956,'Currency Sheet'!A:C,3,)</f>
        <v>DOLLAR</v>
      </c>
      <c r="AC2956" s="67" t="str">
        <f>VLOOKUP(P2956,'Customer List'!B:D,3,)</f>
        <v>OutStation</v>
      </c>
    </row>
    <row r="2957" spans="1:29" hidden="1" x14ac:dyDescent="0.25">
      <c r="A2957" s="25">
        <f t="shared" si="408"/>
        <v>2956</v>
      </c>
      <c r="B2957" s="25" t="s">
        <v>3747</v>
      </c>
      <c r="C2957" s="45">
        <v>45919</v>
      </c>
      <c r="D2957" s="45">
        <v>45926</v>
      </c>
      <c r="E2957" s="8">
        <v>315</v>
      </c>
      <c r="F2957" s="8">
        <f t="shared" si="402"/>
        <v>27720</v>
      </c>
      <c r="G2957" s="54">
        <f t="shared" si="403"/>
        <v>27720</v>
      </c>
      <c r="H2957" s="25">
        <v>333648</v>
      </c>
      <c r="I2957" s="25"/>
      <c r="J2957" s="25">
        <v>1</v>
      </c>
      <c r="K2957" s="25">
        <v>1</v>
      </c>
      <c r="L2957" s="25">
        <f t="shared" si="407"/>
        <v>0</v>
      </c>
      <c r="M2957" s="25"/>
      <c r="N2957" s="45">
        <v>45929</v>
      </c>
      <c r="O2957" s="54"/>
      <c r="P2957" s="25" t="s">
        <v>17</v>
      </c>
      <c r="Q2957" s="25" t="s">
        <v>2078</v>
      </c>
      <c r="R2957" s="25" t="s">
        <v>638</v>
      </c>
      <c r="S2957" s="3">
        <v>4</v>
      </c>
      <c r="T2957" s="55"/>
      <c r="U2957" s="25" t="s">
        <v>19</v>
      </c>
      <c r="V2957" s="25" t="str">
        <f>VLOOKUP(P2957,'Customer List'!B:C,2,)</f>
        <v>Delhi</v>
      </c>
      <c r="W2957" s="56"/>
      <c r="X2957" s="45"/>
      <c r="Y2957" s="25" t="str">
        <f t="shared" si="404"/>
        <v/>
      </c>
      <c r="Z2957" s="25" t="str">
        <f t="shared" si="405"/>
        <v>Monday</v>
      </c>
      <c r="AA2957" s="25" t="str">
        <f t="shared" si="406"/>
        <v/>
      </c>
      <c r="AB2957" s="25" t="str">
        <f>VLOOKUP(U2957,'Currency Sheet'!A:C,3,)</f>
        <v>DOLLAR</v>
      </c>
      <c r="AC2957" s="67" t="str">
        <f>VLOOKUP(P2957,'Customer List'!B:D,3,)</f>
        <v>Local</v>
      </c>
    </row>
    <row r="2958" spans="1:29" hidden="1" x14ac:dyDescent="0.25">
      <c r="A2958" s="25">
        <f t="shared" si="408"/>
        <v>2957</v>
      </c>
      <c r="B2958" s="25" t="s">
        <v>3747</v>
      </c>
      <c r="C2958" s="45">
        <v>45919</v>
      </c>
      <c r="D2958" s="45">
        <v>45926</v>
      </c>
      <c r="E2958" s="8">
        <v>267.39999999999998</v>
      </c>
      <c r="F2958" s="8">
        <f t="shared" si="402"/>
        <v>23531.199999999997</v>
      </c>
      <c r="G2958" s="54">
        <f t="shared" si="403"/>
        <v>23531.199999999997</v>
      </c>
      <c r="H2958" s="25">
        <v>334114</v>
      </c>
      <c r="I2958" s="25"/>
      <c r="J2958" s="25">
        <v>1</v>
      </c>
      <c r="K2958" s="25">
        <v>1</v>
      </c>
      <c r="L2958" s="25">
        <f t="shared" si="407"/>
        <v>0</v>
      </c>
      <c r="M2958" s="25"/>
      <c r="N2958" s="45">
        <v>45927</v>
      </c>
      <c r="O2958" s="54"/>
      <c r="P2958" s="25" t="s">
        <v>888</v>
      </c>
      <c r="Q2958" s="25">
        <v>58156225400</v>
      </c>
      <c r="R2958" s="25"/>
      <c r="S2958" s="3">
        <v>4</v>
      </c>
      <c r="T2958" s="55"/>
      <c r="U2958" s="25" t="s">
        <v>19</v>
      </c>
      <c r="V2958" s="25" t="str">
        <f>VLOOKUP(P2958,'Customer List'!B:C,2,)</f>
        <v>Karnataka</v>
      </c>
      <c r="W2958" s="56"/>
      <c r="X2958" s="45"/>
      <c r="Y2958" s="25" t="str">
        <f t="shared" si="404"/>
        <v/>
      </c>
      <c r="Z2958" s="25" t="str">
        <f t="shared" si="405"/>
        <v>Saturday</v>
      </c>
      <c r="AA2958" s="25" t="str">
        <f t="shared" si="406"/>
        <v/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hidden="1" x14ac:dyDescent="0.25">
      <c r="A2959" s="25">
        <f t="shared" si="408"/>
        <v>2958</v>
      </c>
      <c r="B2959" s="25" t="s">
        <v>3747</v>
      </c>
      <c r="C2959" s="45">
        <v>45919</v>
      </c>
      <c r="D2959" s="45">
        <v>45926</v>
      </c>
      <c r="E2959" s="8">
        <v>246.4</v>
      </c>
      <c r="F2959" s="8">
        <f t="shared" si="402"/>
        <v>21683.200000000001</v>
      </c>
      <c r="G2959" s="54">
        <f t="shared" si="403"/>
        <v>21683.200000000001</v>
      </c>
      <c r="H2959" s="25">
        <v>336220</v>
      </c>
      <c r="I2959" s="25"/>
      <c r="J2959" s="25">
        <v>1</v>
      </c>
      <c r="K2959" s="25">
        <v>1</v>
      </c>
      <c r="L2959" s="25">
        <f t="shared" si="407"/>
        <v>0</v>
      </c>
      <c r="M2959" s="25"/>
      <c r="N2959" s="45">
        <v>45927</v>
      </c>
      <c r="O2959" s="54"/>
      <c r="P2959" s="25" t="s">
        <v>3734</v>
      </c>
      <c r="Q2959" s="25">
        <v>58156229014</v>
      </c>
      <c r="R2959" s="25"/>
      <c r="S2959" s="3">
        <v>4</v>
      </c>
      <c r="T2959" s="55"/>
      <c r="U2959" s="25" t="s">
        <v>19</v>
      </c>
      <c r="V2959" s="25" t="str">
        <f>VLOOKUP(P2959,'Customer List'!B:C,2,)</f>
        <v>AHMEDABAD</v>
      </c>
      <c r="W2959" s="56"/>
      <c r="X2959" s="45"/>
      <c r="Y2959" s="25" t="str">
        <f t="shared" si="404"/>
        <v/>
      </c>
      <c r="Z2959" s="25" t="str">
        <f t="shared" si="405"/>
        <v>Saturday</v>
      </c>
      <c r="AA2959" s="25" t="str">
        <f t="shared" si="406"/>
        <v/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hidden="1" x14ac:dyDescent="0.25">
      <c r="A2960" s="25">
        <f t="shared" si="408"/>
        <v>2959</v>
      </c>
      <c r="B2960" s="25" t="s">
        <v>3747</v>
      </c>
      <c r="C2960" s="45">
        <v>45919</v>
      </c>
      <c r="D2960" s="45">
        <v>45926</v>
      </c>
      <c r="E2960" s="8">
        <v>107.1</v>
      </c>
      <c r="F2960" s="8">
        <f t="shared" si="402"/>
        <v>9424.7999999999993</v>
      </c>
      <c r="G2960" s="54">
        <f t="shared" si="403"/>
        <v>9424.7999999999993</v>
      </c>
      <c r="H2960" s="25">
        <v>343513</v>
      </c>
      <c r="I2960" s="25"/>
      <c r="J2960" s="25">
        <v>1</v>
      </c>
      <c r="K2960" s="25">
        <v>1</v>
      </c>
      <c r="L2960" s="25">
        <f t="shared" si="407"/>
        <v>0</v>
      </c>
      <c r="M2960" s="25"/>
      <c r="N2960" s="45">
        <v>45929</v>
      </c>
      <c r="O2960" s="54"/>
      <c r="P2960" s="25" t="s">
        <v>214</v>
      </c>
      <c r="Q2960" s="25" t="s">
        <v>2002</v>
      </c>
      <c r="R2960" s="25" t="s">
        <v>2002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04"/>
        <v/>
      </c>
      <c r="Z2960" s="25" t="str">
        <f t="shared" si="405"/>
        <v>Monday</v>
      </c>
      <c r="AA2960" s="25" t="str">
        <f t="shared" si="40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hidden="1" x14ac:dyDescent="0.25">
      <c r="A2961" s="25">
        <f t="shared" si="408"/>
        <v>2960</v>
      </c>
      <c r="B2961" s="25" t="s">
        <v>3747</v>
      </c>
      <c r="C2961" s="45">
        <v>45919</v>
      </c>
      <c r="D2961" s="45">
        <v>45926</v>
      </c>
      <c r="E2961" s="8">
        <v>84.7</v>
      </c>
      <c r="F2961" s="8">
        <f t="shared" si="402"/>
        <v>7453.6</v>
      </c>
      <c r="G2961" s="54">
        <f t="shared" si="403"/>
        <v>7453.6</v>
      </c>
      <c r="H2961" s="25">
        <v>344703</v>
      </c>
      <c r="I2961" s="25"/>
      <c r="J2961" s="25">
        <v>1</v>
      </c>
      <c r="K2961" s="25"/>
      <c r="L2961" s="25">
        <f t="shared" si="407"/>
        <v>1</v>
      </c>
      <c r="M2961" s="25"/>
      <c r="N2961" s="45"/>
      <c r="O2961" s="54"/>
      <c r="P2961" s="25" t="s">
        <v>229</v>
      </c>
      <c r="Q2961" s="25"/>
      <c r="R2961" s="25"/>
      <c r="S2961" s="3">
        <v>4</v>
      </c>
      <c r="T2961" s="55"/>
      <c r="U2961" s="25" t="s">
        <v>19</v>
      </c>
      <c r="V2961" s="25" t="str">
        <f>VLOOKUP(P2961,'Customer List'!B:C,2,)</f>
        <v>Kolkata</v>
      </c>
      <c r="W2961" s="56"/>
      <c r="X2961" s="45"/>
      <c r="Y2961" s="25" t="str">
        <f t="shared" si="404"/>
        <v/>
      </c>
      <c r="Z2961" s="25" t="str">
        <f t="shared" si="405"/>
        <v/>
      </c>
      <c r="AA2961" s="25" t="str">
        <f t="shared" si="406"/>
        <v/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hidden="1" x14ac:dyDescent="0.25">
      <c r="A2962" s="25">
        <f t="shared" si="408"/>
        <v>2961</v>
      </c>
      <c r="B2962" s="25" t="s">
        <v>3747</v>
      </c>
      <c r="C2962" s="45">
        <v>45919</v>
      </c>
      <c r="D2962" s="45">
        <v>45926</v>
      </c>
      <c r="E2962" s="8">
        <v>100.1</v>
      </c>
      <c r="F2962" s="8">
        <f t="shared" si="402"/>
        <v>8808.7999999999993</v>
      </c>
      <c r="G2962" s="54">
        <f t="shared" si="403"/>
        <v>8808.7999999999993</v>
      </c>
      <c r="H2962" s="25">
        <v>344813</v>
      </c>
      <c r="I2962" s="25"/>
      <c r="J2962" s="25">
        <v>1</v>
      </c>
      <c r="K2962" s="25">
        <v>1</v>
      </c>
      <c r="L2962" s="25">
        <f t="shared" si="407"/>
        <v>0</v>
      </c>
      <c r="M2962" s="25"/>
      <c r="N2962" s="45">
        <v>45927</v>
      </c>
      <c r="O2962" s="54"/>
      <c r="P2962" s="25" t="s">
        <v>192</v>
      </c>
      <c r="Q2962" s="25" t="s">
        <v>3744</v>
      </c>
      <c r="R2962" s="25"/>
      <c r="S2962" s="3">
        <v>4</v>
      </c>
      <c r="T2962" s="55"/>
      <c r="U2962" s="25" t="s">
        <v>19</v>
      </c>
      <c r="V2962" s="25" t="str">
        <f>VLOOKUP(P2962,'Customer List'!B:C,2,)</f>
        <v>Chandigarh</v>
      </c>
      <c r="W2962" s="56"/>
      <c r="X2962" s="45"/>
      <c r="Y2962" s="25" t="str">
        <f t="shared" si="404"/>
        <v/>
      </c>
      <c r="Z2962" s="25" t="str">
        <f t="shared" si="405"/>
        <v>Saturday</v>
      </c>
      <c r="AA2962" s="25" t="str">
        <f t="shared" si="406"/>
        <v/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08"/>
        <v>2962</v>
      </c>
      <c r="B2963" s="25" t="s">
        <v>3747</v>
      </c>
      <c r="C2963" s="45">
        <v>45919</v>
      </c>
      <c r="D2963" s="45">
        <v>45926</v>
      </c>
      <c r="E2963" s="8">
        <v>313.5</v>
      </c>
      <c r="F2963" s="8">
        <f t="shared" si="402"/>
        <v>27588</v>
      </c>
      <c r="G2963" s="54">
        <f t="shared" si="403"/>
        <v>27588</v>
      </c>
      <c r="H2963" s="25">
        <v>344846</v>
      </c>
      <c r="I2963" s="25"/>
      <c r="J2963" s="25">
        <v>1</v>
      </c>
      <c r="K2963" s="25">
        <v>1</v>
      </c>
      <c r="L2963" s="25">
        <f t="shared" si="407"/>
        <v>0</v>
      </c>
      <c r="M2963" s="25" t="s">
        <v>3750</v>
      </c>
      <c r="N2963" s="45">
        <v>45929</v>
      </c>
      <c r="O2963" s="54">
        <v>39124.800000000003</v>
      </c>
      <c r="P2963" s="25" t="s">
        <v>626</v>
      </c>
      <c r="Q2963" s="25" t="s">
        <v>2078</v>
      </c>
      <c r="R2963" s="25" t="s">
        <v>638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04"/>
        <v/>
      </c>
      <c r="Z2963" s="25" t="str">
        <f t="shared" si="405"/>
        <v>Monday</v>
      </c>
      <c r="AA2963" s="25" t="str">
        <f t="shared" si="40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hidden="1" x14ac:dyDescent="0.25">
      <c r="A2964" s="25">
        <f t="shared" si="408"/>
        <v>2963</v>
      </c>
      <c r="B2964" s="25" t="s">
        <v>3747</v>
      </c>
      <c r="C2964" s="45">
        <v>45919</v>
      </c>
      <c r="D2964" s="45">
        <v>45926</v>
      </c>
      <c r="E2964" s="8">
        <v>102.9</v>
      </c>
      <c r="F2964" s="8">
        <f t="shared" si="402"/>
        <v>9055.2000000000007</v>
      </c>
      <c r="G2964" s="54">
        <f t="shared" si="403"/>
        <v>9055.2000000000007</v>
      </c>
      <c r="H2964" s="25">
        <v>345013</v>
      </c>
      <c r="I2964" s="25"/>
      <c r="J2964" s="25">
        <v>1</v>
      </c>
      <c r="K2964" s="25"/>
      <c r="L2964" s="25">
        <f t="shared" si="40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/>
      <c r="X2964" s="45"/>
      <c r="Y2964" s="25" t="str">
        <f t="shared" si="404"/>
        <v/>
      </c>
      <c r="Z2964" s="25" t="str">
        <f t="shared" si="405"/>
        <v/>
      </c>
      <c r="AA2964" s="25" t="str">
        <f t="shared" si="40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hidden="1" x14ac:dyDescent="0.25">
      <c r="A2965" s="25">
        <f t="shared" si="408"/>
        <v>2964</v>
      </c>
      <c r="B2965" s="25" t="s">
        <v>3747</v>
      </c>
      <c r="C2965" s="45">
        <v>45919</v>
      </c>
      <c r="D2965" s="45">
        <v>45926</v>
      </c>
      <c r="E2965" s="8">
        <v>259</v>
      </c>
      <c r="F2965" s="8">
        <f t="shared" si="402"/>
        <v>22792</v>
      </c>
      <c r="G2965" s="54">
        <f t="shared" si="403"/>
        <v>22792</v>
      </c>
      <c r="H2965" s="25">
        <v>305044</v>
      </c>
      <c r="I2965" s="25"/>
      <c r="J2965" s="25">
        <v>1</v>
      </c>
      <c r="K2965" s="25">
        <v>1</v>
      </c>
      <c r="L2965" s="25">
        <f t="shared" si="407"/>
        <v>0</v>
      </c>
      <c r="M2965" s="25"/>
      <c r="N2965" s="45">
        <v>45927</v>
      </c>
      <c r="O2965" s="54"/>
      <c r="P2965" s="25" t="s">
        <v>888</v>
      </c>
      <c r="Q2965" s="25">
        <v>58156225400</v>
      </c>
      <c r="R2965" s="25"/>
      <c r="S2965" s="3">
        <v>4</v>
      </c>
      <c r="T2965" s="55"/>
      <c r="U2965" s="25" t="s">
        <v>19</v>
      </c>
      <c r="V2965" s="25" t="str">
        <f>VLOOKUP(P2965,'Customer List'!B:C,2,)</f>
        <v>Karnataka</v>
      </c>
      <c r="W2965" s="56"/>
      <c r="X2965" s="45"/>
      <c r="Y2965" s="25" t="str">
        <f t="shared" si="404"/>
        <v/>
      </c>
      <c r="Z2965" s="25" t="str">
        <f t="shared" si="405"/>
        <v>Saturday</v>
      </c>
      <c r="AA2965" s="25" t="str">
        <f t="shared" si="406"/>
        <v/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hidden="1" x14ac:dyDescent="0.25">
      <c r="A2966" s="25">
        <f t="shared" si="408"/>
        <v>2965</v>
      </c>
      <c r="B2966" s="25" t="s">
        <v>3747</v>
      </c>
      <c r="C2966" s="45">
        <v>45919</v>
      </c>
      <c r="D2966" s="45">
        <v>45926</v>
      </c>
      <c r="E2966" s="8">
        <v>309.75</v>
      </c>
      <c r="F2966" s="8">
        <f t="shared" si="402"/>
        <v>27258</v>
      </c>
      <c r="G2966" s="54">
        <f t="shared" si="403"/>
        <v>27258</v>
      </c>
      <c r="H2966" s="25">
        <v>347318</v>
      </c>
      <c r="I2966" s="25"/>
      <c r="J2966" s="25">
        <v>1</v>
      </c>
      <c r="K2966" s="25"/>
      <c r="L2966" s="25">
        <f t="shared" si="407"/>
        <v>1</v>
      </c>
      <c r="M2966" s="25"/>
      <c r="N2966" s="45"/>
      <c r="O2966" s="54"/>
      <c r="P2966" s="25" t="s">
        <v>618</v>
      </c>
      <c r="Q2966" s="25"/>
      <c r="R2966" s="25"/>
      <c r="S2966" s="3">
        <v>4</v>
      </c>
      <c r="T2966" s="55"/>
      <c r="U2966" s="25" t="s">
        <v>19</v>
      </c>
      <c r="V2966" s="25" t="str">
        <f>VLOOKUP(P2966,'Customer List'!B:C,2,)</f>
        <v>Bhuvneshwar</v>
      </c>
      <c r="W2966" s="56"/>
      <c r="X2966" s="45"/>
      <c r="Y2966" s="25" t="str">
        <f t="shared" si="404"/>
        <v/>
      </c>
      <c r="Z2966" s="25" t="str">
        <f t="shared" si="405"/>
        <v/>
      </c>
      <c r="AA2966" s="25" t="str">
        <f t="shared" si="406"/>
        <v/>
      </c>
      <c r="AB2966" s="25" t="str">
        <f>VLOOKUP(U2966,'Currency Sheet'!A:C,3,)</f>
        <v>DOLLAR</v>
      </c>
      <c r="AC2966" s="67" t="str">
        <f>VLOOKUP(P2966,'Customer List'!B:D,3,)</f>
        <v>OutStation</v>
      </c>
    </row>
    <row r="2967" spans="1:29" hidden="1" x14ac:dyDescent="0.25">
      <c r="A2967" s="25">
        <f t="shared" si="408"/>
        <v>2966</v>
      </c>
      <c r="B2967" s="25" t="s">
        <v>3747</v>
      </c>
      <c r="C2967" s="45">
        <v>45919</v>
      </c>
      <c r="D2967" s="45">
        <v>45926</v>
      </c>
      <c r="E2967" s="8">
        <v>111.3</v>
      </c>
      <c r="F2967" s="8">
        <f t="shared" si="402"/>
        <v>9794.4</v>
      </c>
      <c r="G2967" s="54">
        <f t="shared" si="403"/>
        <v>9794.4</v>
      </c>
      <c r="H2967" s="25">
        <v>351729</v>
      </c>
      <c r="I2967" s="25"/>
      <c r="J2967" s="25">
        <v>1</v>
      </c>
      <c r="K2967" s="25">
        <v>1</v>
      </c>
      <c r="L2967" s="25">
        <f t="shared" si="407"/>
        <v>0</v>
      </c>
      <c r="M2967" s="25"/>
      <c r="N2967" s="45">
        <v>45929</v>
      </c>
      <c r="O2967" s="54"/>
      <c r="P2967" s="25" t="s">
        <v>209</v>
      </c>
      <c r="Q2967" s="25" t="s">
        <v>2002</v>
      </c>
      <c r="R2967" s="25" t="s">
        <v>2002</v>
      </c>
      <c r="S2967" s="3">
        <v>4</v>
      </c>
      <c r="T2967" s="55"/>
      <c r="U2967" s="25" t="s">
        <v>19</v>
      </c>
      <c r="V2967" s="25" t="str">
        <f>VLOOKUP(P2967,'Customer List'!B:C,2,)</f>
        <v>Delhi</v>
      </c>
      <c r="W2967" s="56"/>
      <c r="X2967" s="45"/>
      <c r="Y2967" s="25" t="str">
        <f t="shared" si="404"/>
        <v/>
      </c>
      <c r="Z2967" s="25" t="str">
        <f t="shared" si="405"/>
        <v>Monday</v>
      </c>
      <c r="AA2967" s="25" t="str">
        <f t="shared" si="406"/>
        <v/>
      </c>
      <c r="AB2967" s="25" t="str">
        <f>VLOOKUP(U2967,'Currency Sheet'!A:C,3,)</f>
        <v>DOLLAR</v>
      </c>
      <c r="AC2967" s="67" t="str">
        <f>VLOOKUP(P2967,'Customer List'!B:D,3,)</f>
        <v>Local</v>
      </c>
    </row>
    <row r="2968" spans="1:29" hidden="1" x14ac:dyDescent="0.25">
      <c r="A2968" s="25">
        <f t="shared" si="408"/>
        <v>2967</v>
      </c>
      <c r="B2968" s="25" t="s">
        <v>3747</v>
      </c>
      <c r="C2968" s="45">
        <v>45919</v>
      </c>
      <c r="D2968" s="45">
        <v>45926</v>
      </c>
      <c r="E2968" s="8">
        <v>236.6</v>
      </c>
      <c r="F2968" s="8">
        <f t="shared" ref="F2968:F3023" si="409">IF(AB2968="DOLLAR",E2968*88,E2968)</f>
        <v>20820.8</v>
      </c>
      <c r="G2968" s="54">
        <f t="shared" ref="G2968:G3023" si="410">F2968*J2968</f>
        <v>20820.8</v>
      </c>
      <c r="H2968" s="25">
        <v>353606</v>
      </c>
      <c r="I2968" s="25"/>
      <c r="J2968" s="25">
        <v>1</v>
      </c>
      <c r="K2968" s="25">
        <v>1</v>
      </c>
      <c r="L2968" s="25">
        <f t="shared" si="407"/>
        <v>0</v>
      </c>
      <c r="M2968" s="25"/>
      <c r="N2968" s="45">
        <v>45927</v>
      </c>
      <c r="O2968" s="54"/>
      <c r="P2968" s="25" t="s">
        <v>631</v>
      </c>
      <c r="Q2968" s="25">
        <v>58156228491</v>
      </c>
      <c r="R2968" s="25"/>
      <c r="S2968" s="3">
        <v>4</v>
      </c>
      <c r="T2968" s="55"/>
      <c r="U2968" s="25" t="s">
        <v>19</v>
      </c>
      <c r="V2968" s="25" t="str">
        <f>VLOOKUP(P2968,'Customer List'!B:C,2,)</f>
        <v>Telangana</v>
      </c>
      <c r="W2968" s="56"/>
      <c r="X2968" s="45"/>
      <c r="Y2968" s="25" t="str">
        <f t="shared" ref="Y2968:Y3026" si="411">IF(X2968="", "", X2968-N2968)</f>
        <v/>
      </c>
      <c r="Z2968" s="25" t="str">
        <f t="shared" ref="Z2968:Z3023" si="412">IF(N2968="", "", TEXT(N2968, "dddd"))</f>
        <v>Saturday</v>
      </c>
      <c r="AA2968" s="25" t="str">
        <f t="shared" ref="AA2968:AA3023" si="413">IF(X2968="", "", TEXT(X2968, "dddd"))</f>
        <v/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hidden="1" x14ac:dyDescent="0.25">
      <c r="A2969" s="25">
        <f t="shared" si="408"/>
        <v>2968</v>
      </c>
      <c r="B2969" s="25" t="s">
        <v>3747</v>
      </c>
      <c r="C2969" s="45">
        <v>45919</v>
      </c>
      <c r="D2969" s="45">
        <v>45926</v>
      </c>
      <c r="E2969" s="8">
        <v>305.25</v>
      </c>
      <c r="F2969" s="8">
        <f t="shared" si="409"/>
        <v>26862</v>
      </c>
      <c r="G2969" s="54">
        <f t="shared" si="410"/>
        <v>80586</v>
      </c>
      <c r="H2969" s="25">
        <v>353726</v>
      </c>
      <c r="I2969" s="25"/>
      <c r="J2969" s="25">
        <v>3</v>
      </c>
      <c r="K2969" s="25">
        <v>3</v>
      </c>
      <c r="L2969" s="25">
        <f t="shared" si="407"/>
        <v>0</v>
      </c>
      <c r="M2969" s="25"/>
      <c r="N2969" s="45">
        <v>45927</v>
      </c>
      <c r="O2969" s="54"/>
      <c r="P2969" s="25" t="s">
        <v>243</v>
      </c>
      <c r="Q2969" s="25">
        <v>58156233800</v>
      </c>
      <c r="R2969" s="25"/>
      <c r="S2969" s="3">
        <v>4</v>
      </c>
      <c r="T2969" s="55"/>
      <c r="U2969" s="25" t="s">
        <v>19</v>
      </c>
      <c r="V2969" s="25" t="str">
        <f>VLOOKUP(P2969,'Customer List'!B:C,2,)</f>
        <v>Mumbai</v>
      </c>
      <c r="W2969" s="56"/>
      <c r="X2969" s="45"/>
      <c r="Y2969" s="25" t="str">
        <f t="shared" si="411"/>
        <v/>
      </c>
      <c r="Z2969" s="25" t="str">
        <f t="shared" si="412"/>
        <v>Saturday</v>
      </c>
      <c r="AA2969" s="25" t="str">
        <f t="shared" si="413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hidden="1" x14ac:dyDescent="0.25">
      <c r="A2970" s="25">
        <f t="shared" si="408"/>
        <v>2969</v>
      </c>
      <c r="B2970" s="25" t="s">
        <v>3747</v>
      </c>
      <c r="C2970" s="45">
        <v>45919</v>
      </c>
      <c r="D2970" s="45">
        <v>45926</v>
      </c>
      <c r="E2970" s="8">
        <v>151.19999999999999</v>
      </c>
      <c r="F2970" s="8">
        <f t="shared" si="409"/>
        <v>13305.599999999999</v>
      </c>
      <c r="G2970" s="54">
        <f t="shared" si="410"/>
        <v>13305.599999999999</v>
      </c>
      <c r="H2970" s="25">
        <v>356110</v>
      </c>
      <c r="I2970" s="25"/>
      <c r="J2970" s="25">
        <v>1</v>
      </c>
      <c r="K2970" s="25"/>
      <c r="L2970" s="25">
        <f t="shared" si="407"/>
        <v>1</v>
      </c>
      <c r="M2970" s="25"/>
      <c r="N2970" s="45"/>
      <c r="O2970" s="54"/>
      <c r="P2970" s="25" t="s">
        <v>229</v>
      </c>
      <c r="Q2970" s="25"/>
      <c r="R2970" s="25"/>
      <c r="S2970" s="3">
        <v>4</v>
      </c>
      <c r="T2970" s="55"/>
      <c r="U2970" s="25" t="s">
        <v>19</v>
      </c>
      <c r="V2970" s="25" t="str">
        <f>VLOOKUP(P2970,'Customer List'!B:C,2,)</f>
        <v>Kolkata</v>
      </c>
      <c r="W2970" s="56"/>
      <c r="X2970" s="45"/>
      <c r="Y2970" s="25" t="str">
        <f t="shared" si="411"/>
        <v/>
      </c>
      <c r="Z2970" s="25" t="str">
        <f t="shared" si="412"/>
        <v/>
      </c>
      <c r="AA2970" s="25" t="str">
        <f t="shared" si="413"/>
        <v/>
      </c>
      <c r="AB2970" s="25" t="str">
        <f>VLOOKUP(U2970,'Currency Sheet'!A:C,3,)</f>
        <v>DOLLAR</v>
      </c>
      <c r="AC2970" s="67" t="str">
        <f>VLOOKUP(P2970,'Customer List'!B:D,3,)</f>
        <v>OutStation</v>
      </c>
    </row>
    <row r="2971" spans="1:29" hidden="1" x14ac:dyDescent="0.25">
      <c r="A2971" s="25">
        <f t="shared" si="408"/>
        <v>2970</v>
      </c>
      <c r="B2971" s="25" t="s">
        <v>3747</v>
      </c>
      <c r="C2971" s="45">
        <v>45919</v>
      </c>
      <c r="D2971" s="45">
        <v>45926</v>
      </c>
      <c r="E2971" s="8">
        <v>245.70000000000002</v>
      </c>
      <c r="F2971" s="8">
        <f t="shared" si="409"/>
        <v>21621.600000000002</v>
      </c>
      <c r="G2971" s="54">
        <f t="shared" si="410"/>
        <v>64864.800000000003</v>
      </c>
      <c r="H2971" s="25">
        <v>356422</v>
      </c>
      <c r="I2971" s="25"/>
      <c r="J2971" s="25">
        <v>3</v>
      </c>
      <c r="K2971" s="25">
        <v>3</v>
      </c>
      <c r="L2971" s="25">
        <f t="shared" si="407"/>
        <v>0</v>
      </c>
      <c r="M2971" s="25"/>
      <c r="N2971" s="45">
        <v>45927</v>
      </c>
      <c r="O2971" s="54"/>
      <c r="P2971" s="25" t="s">
        <v>893</v>
      </c>
      <c r="Q2971" s="25">
        <v>58156226575</v>
      </c>
      <c r="R2971" s="25"/>
      <c r="S2971" s="3">
        <v>4</v>
      </c>
      <c r="T2971" s="55"/>
      <c r="U2971" s="25" t="s">
        <v>19</v>
      </c>
      <c r="V2971" s="25" t="str">
        <f>VLOOKUP(P2971,'Customer List'!B:C,2,)</f>
        <v>Banglore</v>
      </c>
      <c r="W2971" s="56"/>
      <c r="X2971" s="45"/>
      <c r="Y2971" s="25" t="str">
        <f t="shared" si="411"/>
        <v/>
      </c>
      <c r="Z2971" s="25" t="str">
        <f t="shared" si="412"/>
        <v>Saturday</v>
      </c>
      <c r="AA2971" s="25" t="str">
        <f t="shared" si="413"/>
        <v/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hidden="1" x14ac:dyDescent="0.25">
      <c r="A2972" s="25">
        <f t="shared" si="408"/>
        <v>2971</v>
      </c>
      <c r="B2972" s="25" t="s">
        <v>3747</v>
      </c>
      <c r="C2972" s="45">
        <v>45919</v>
      </c>
      <c r="D2972" s="45">
        <v>45926</v>
      </c>
      <c r="E2972" s="8">
        <v>86.8</v>
      </c>
      <c r="F2972" s="8">
        <f t="shared" si="409"/>
        <v>7638.4</v>
      </c>
      <c r="G2972" s="54">
        <f t="shared" si="410"/>
        <v>7638.4</v>
      </c>
      <c r="H2972" s="25">
        <v>357415</v>
      </c>
      <c r="I2972" s="25"/>
      <c r="J2972" s="25">
        <v>1</v>
      </c>
      <c r="K2972" s="25"/>
      <c r="L2972" s="25">
        <f t="shared" si="407"/>
        <v>1</v>
      </c>
      <c r="M2972" s="25"/>
      <c r="N2972" s="45"/>
      <c r="O2972" s="54"/>
      <c r="P2972" s="25" t="s">
        <v>229</v>
      </c>
      <c r="Q2972" s="25"/>
      <c r="R2972" s="25"/>
      <c r="S2972" s="3">
        <v>4</v>
      </c>
      <c r="T2972" s="55"/>
      <c r="U2972" s="25" t="s">
        <v>19</v>
      </c>
      <c r="V2972" s="25" t="str">
        <f>VLOOKUP(P2972,'Customer List'!B:C,2,)</f>
        <v>Kolkata</v>
      </c>
      <c r="W2972" s="56"/>
      <c r="X2972" s="45"/>
      <c r="Y2972" s="25" t="str">
        <f t="shared" si="411"/>
        <v/>
      </c>
      <c r="Z2972" s="25" t="str">
        <f t="shared" si="412"/>
        <v/>
      </c>
      <c r="AA2972" s="25" t="str">
        <f t="shared" si="413"/>
        <v/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hidden="1" x14ac:dyDescent="0.25">
      <c r="A2973" s="25">
        <f t="shared" si="408"/>
        <v>2972</v>
      </c>
      <c r="B2973" s="25" t="s">
        <v>3747</v>
      </c>
      <c r="C2973" s="45">
        <v>45919</v>
      </c>
      <c r="D2973" s="45">
        <v>45926</v>
      </c>
      <c r="E2973" s="8">
        <v>252</v>
      </c>
      <c r="F2973" s="8">
        <f t="shared" si="409"/>
        <v>22176</v>
      </c>
      <c r="G2973" s="54">
        <f t="shared" si="410"/>
        <v>66528</v>
      </c>
      <c r="H2973" s="25">
        <v>357304</v>
      </c>
      <c r="I2973" s="25"/>
      <c r="J2973" s="25">
        <v>3</v>
      </c>
      <c r="K2973" s="25">
        <v>3</v>
      </c>
      <c r="L2973" s="25">
        <f t="shared" si="407"/>
        <v>0</v>
      </c>
      <c r="M2973" s="25"/>
      <c r="N2973" s="45">
        <v>45927</v>
      </c>
      <c r="O2973" s="54"/>
      <c r="P2973" s="25" t="s">
        <v>888</v>
      </c>
      <c r="Q2973" s="25">
        <v>58156225400</v>
      </c>
      <c r="R2973" s="25"/>
      <c r="S2973" s="3">
        <v>4</v>
      </c>
      <c r="T2973" s="55"/>
      <c r="U2973" s="25" t="s">
        <v>19</v>
      </c>
      <c r="V2973" s="25" t="str">
        <f>VLOOKUP(P2973,'Customer List'!B:C,2,)</f>
        <v>Karnataka</v>
      </c>
      <c r="W2973" s="56"/>
      <c r="X2973" s="45"/>
      <c r="Y2973" s="25" t="str">
        <f t="shared" si="411"/>
        <v/>
      </c>
      <c r="Z2973" s="25" t="str">
        <f t="shared" si="412"/>
        <v>Saturday</v>
      </c>
      <c r="AA2973" s="25" t="str">
        <f t="shared" si="41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hidden="1" x14ac:dyDescent="0.25">
      <c r="A2974" s="25">
        <f t="shared" si="408"/>
        <v>2973</v>
      </c>
      <c r="B2974" s="25" t="s">
        <v>3747</v>
      </c>
      <c r="C2974" s="45">
        <v>45919</v>
      </c>
      <c r="D2974" s="45">
        <v>45926</v>
      </c>
      <c r="E2974" s="8">
        <v>326.25</v>
      </c>
      <c r="F2974" s="8">
        <f t="shared" si="409"/>
        <v>28710</v>
      </c>
      <c r="G2974" s="54">
        <f t="shared" si="410"/>
        <v>28710</v>
      </c>
      <c r="H2974" s="25">
        <v>358610</v>
      </c>
      <c r="I2974" s="25"/>
      <c r="J2974" s="25">
        <v>1</v>
      </c>
      <c r="K2974" s="25">
        <v>1</v>
      </c>
      <c r="L2974" s="25">
        <f t="shared" si="407"/>
        <v>0</v>
      </c>
      <c r="M2974" s="25"/>
      <c r="N2974" s="45">
        <v>45929</v>
      </c>
      <c r="O2974" s="54"/>
      <c r="P2974" s="25" t="s">
        <v>17</v>
      </c>
      <c r="Q2974" s="25" t="s">
        <v>2078</v>
      </c>
      <c r="R2974" s="25" t="s">
        <v>638</v>
      </c>
      <c r="S2974" s="3">
        <v>4</v>
      </c>
      <c r="T2974" s="55"/>
      <c r="U2974" s="25" t="s">
        <v>19</v>
      </c>
      <c r="V2974" s="25" t="str">
        <f>VLOOKUP(P2974,'Customer List'!B:C,2,)</f>
        <v>Delhi</v>
      </c>
      <c r="W2974" s="56"/>
      <c r="X2974" s="45"/>
      <c r="Y2974" s="25" t="str">
        <f t="shared" si="411"/>
        <v/>
      </c>
      <c r="Z2974" s="25" t="str">
        <f t="shared" si="412"/>
        <v>Monday</v>
      </c>
      <c r="AA2974" s="25" t="str">
        <f t="shared" si="413"/>
        <v/>
      </c>
      <c r="AB2974" s="25" t="str">
        <f>VLOOKUP(U2974,'Currency Sheet'!A:C,3,)</f>
        <v>DOLLAR</v>
      </c>
      <c r="AC2974" s="67" t="str">
        <f>VLOOKUP(P2974,'Customer List'!B:D,3,)</f>
        <v>Local</v>
      </c>
    </row>
    <row r="2975" spans="1:29" hidden="1" x14ac:dyDescent="0.25">
      <c r="A2975" s="25">
        <f t="shared" si="408"/>
        <v>2974</v>
      </c>
      <c r="B2975" s="25" t="s">
        <v>3747</v>
      </c>
      <c r="C2975" s="45">
        <v>45919</v>
      </c>
      <c r="D2975" s="45">
        <v>45926</v>
      </c>
      <c r="E2975" s="8">
        <v>107.1</v>
      </c>
      <c r="F2975" s="8">
        <f t="shared" si="409"/>
        <v>9424.7999999999993</v>
      </c>
      <c r="G2975" s="54">
        <f t="shared" si="410"/>
        <v>9424.7999999999993</v>
      </c>
      <c r="H2975" s="25">
        <v>363203</v>
      </c>
      <c r="I2975" s="25"/>
      <c r="J2975" s="25">
        <v>1</v>
      </c>
      <c r="K2975" s="25"/>
      <c r="L2975" s="25">
        <f t="shared" si="40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/>
      <c r="X2975" s="45"/>
      <c r="Y2975" s="25" t="str">
        <f t="shared" si="411"/>
        <v/>
      </c>
      <c r="Z2975" s="25" t="str">
        <f t="shared" si="412"/>
        <v/>
      </c>
      <c r="AA2975" s="25" t="str">
        <f t="shared" si="41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hidden="1" x14ac:dyDescent="0.25">
      <c r="A2976" s="25">
        <f t="shared" si="408"/>
        <v>2975</v>
      </c>
      <c r="B2976" s="25" t="s">
        <v>3747</v>
      </c>
      <c r="C2976" s="45">
        <v>45919</v>
      </c>
      <c r="D2976" s="45">
        <v>45926</v>
      </c>
      <c r="E2976" s="8">
        <v>259</v>
      </c>
      <c r="F2976" s="8">
        <f t="shared" si="409"/>
        <v>22792</v>
      </c>
      <c r="G2976" s="54">
        <f t="shared" si="410"/>
        <v>22792</v>
      </c>
      <c r="H2976" s="25">
        <v>363210</v>
      </c>
      <c r="I2976" s="25"/>
      <c r="J2976" s="25">
        <v>1</v>
      </c>
      <c r="K2976" s="25">
        <v>1</v>
      </c>
      <c r="L2976" s="25">
        <f t="shared" si="407"/>
        <v>0</v>
      </c>
      <c r="M2976" s="25"/>
      <c r="N2976" s="45">
        <v>45929</v>
      </c>
      <c r="O2976" s="54"/>
      <c r="P2976" s="25" t="s">
        <v>17</v>
      </c>
      <c r="Q2976" s="25" t="s">
        <v>2078</v>
      </c>
      <c r="R2976" s="25" t="s">
        <v>638</v>
      </c>
      <c r="S2976" s="3">
        <v>4</v>
      </c>
      <c r="T2976" s="55"/>
      <c r="U2976" s="25" t="s">
        <v>19</v>
      </c>
      <c r="V2976" s="25" t="str">
        <f>VLOOKUP(P2976,'Customer List'!B:C,2,)</f>
        <v>Delhi</v>
      </c>
      <c r="W2976" s="56"/>
      <c r="X2976" s="45"/>
      <c r="Y2976" s="25" t="str">
        <f t="shared" si="411"/>
        <v/>
      </c>
      <c r="Z2976" s="25" t="str">
        <f t="shared" si="412"/>
        <v>Monday</v>
      </c>
      <c r="AA2976" s="25" t="str">
        <f t="shared" si="413"/>
        <v/>
      </c>
      <c r="AB2976" s="25" t="str">
        <f>VLOOKUP(U2976,'Currency Sheet'!A:C,3,)</f>
        <v>DOLLAR</v>
      </c>
      <c r="AC2976" s="67" t="str">
        <f>VLOOKUP(P2976,'Customer List'!B:D,3,)</f>
        <v>Local</v>
      </c>
    </row>
    <row r="2977" spans="1:29" hidden="1" x14ac:dyDescent="0.25">
      <c r="A2977" s="25">
        <f t="shared" si="408"/>
        <v>2976</v>
      </c>
      <c r="B2977" s="25" t="s">
        <v>3747</v>
      </c>
      <c r="C2977" s="45">
        <v>45919</v>
      </c>
      <c r="D2977" s="45">
        <v>45926</v>
      </c>
      <c r="E2977" s="8">
        <v>410.2</v>
      </c>
      <c r="F2977" s="8">
        <f t="shared" si="409"/>
        <v>36097.599999999999</v>
      </c>
      <c r="G2977" s="54">
        <f t="shared" si="410"/>
        <v>36097.599999999999</v>
      </c>
      <c r="H2977" s="25">
        <v>363601</v>
      </c>
      <c r="I2977" s="25"/>
      <c r="J2977" s="25">
        <v>1</v>
      </c>
      <c r="K2977" s="25">
        <v>1</v>
      </c>
      <c r="L2977" s="25">
        <f t="shared" si="40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11"/>
        <v/>
      </c>
      <c r="Z2977" s="25" t="str">
        <f t="shared" si="412"/>
        <v>Monday</v>
      </c>
      <c r="AA2977" s="25" t="str">
        <f t="shared" si="41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hidden="1" x14ac:dyDescent="0.25">
      <c r="A2978" s="25">
        <f t="shared" si="408"/>
        <v>2977</v>
      </c>
      <c r="B2978" s="25" t="s">
        <v>3747</v>
      </c>
      <c r="C2978" s="45">
        <v>45919</v>
      </c>
      <c r="D2978" s="45">
        <v>45926</v>
      </c>
      <c r="E2978" s="8">
        <v>252</v>
      </c>
      <c r="F2978" s="8">
        <f t="shared" si="409"/>
        <v>22176</v>
      </c>
      <c r="G2978" s="54">
        <f t="shared" si="410"/>
        <v>22176</v>
      </c>
      <c r="H2978" s="25">
        <v>366704</v>
      </c>
      <c r="I2978" s="25"/>
      <c r="J2978" s="25">
        <v>1</v>
      </c>
      <c r="K2978" s="25">
        <v>1</v>
      </c>
      <c r="L2978" s="25">
        <f t="shared" si="407"/>
        <v>0</v>
      </c>
      <c r="M2978" s="25"/>
      <c r="N2978" s="45">
        <v>45927</v>
      </c>
      <c r="O2978" s="54"/>
      <c r="P2978" s="25" t="s">
        <v>243</v>
      </c>
      <c r="Q2978" s="25">
        <v>58156233800</v>
      </c>
      <c r="R2978" s="25"/>
      <c r="S2978" s="3">
        <v>4</v>
      </c>
      <c r="T2978" s="55"/>
      <c r="U2978" s="25" t="s">
        <v>19</v>
      </c>
      <c r="V2978" s="25" t="str">
        <f>VLOOKUP(P2978,'Customer List'!B:C,2,)</f>
        <v>Mumbai</v>
      </c>
      <c r="W2978" s="56"/>
      <c r="X2978" s="45"/>
      <c r="Y2978" s="25" t="str">
        <f t="shared" si="411"/>
        <v/>
      </c>
      <c r="Z2978" s="25" t="str">
        <f t="shared" si="412"/>
        <v>Saturday</v>
      </c>
      <c r="AA2978" s="25" t="str">
        <f t="shared" si="41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hidden="1" x14ac:dyDescent="0.25">
      <c r="A2979" s="25">
        <f t="shared" si="408"/>
        <v>2978</v>
      </c>
      <c r="B2979" s="25" t="s">
        <v>3747</v>
      </c>
      <c r="C2979" s="45">
        <v>45919</v>
      </c>
      <c r="D2979" s="45">
        <v>45926</v>
      </c>
      <c r="E2979" s="8">
        <v>104.3</v>
      </c>
      <c r="F2979" s="8">
        <f t="shared" si="409"/>
        <v>9178.4</v>
      </c>
      <c r="G2979" s="54">
        <f t="shared" si="410"/>
        <v>9178.4</v>
      </c>
      <c r="H2979" s="25">
        <v>367405</v>
      </c>
      <c r="I2979" s="25"/>
      <c r="J2979" s="25">
        <v>1</v>
      </c>
      <c r="K2979" s="25"/>
      <c r="L2979" s="25">
        <f t="shared" si="407"/>
        <v>1</v>
      </c>
      <c r="M2979" s="25"/>
      <c r="N2979" s="45"/>
      <c r="O2979" s="54"/>
      <c r="P2979" s="25" t="s">
        <v>229</v>
      </c>
      <c r="Q2979" s="25"/>
      <c r="R2979" s="25"/>
      <c r="S2979" s="3">
        <v>4</v>
      </c>
      <c r="T2979" s="55"/>
      <c r="U2979" s="25" t="s">
        <v>19</v>
      </c>
      <c r="V2979" s="25" t="str">
        <f>VLOOKUP(P2979,'Customer List'!B:C,2,)</f>
        <v>Kolkata</v>
      </c>
      <c r="W2979" s="56"/>
      <c r="X2979" s="45"/>
      <c r="Y2979" s="25" t="str">
        <f t="shared" si="411"/>
        <v/>
      </c>
      <c r="Z2979" s="25" t="str">
        <f t="shared" si="412"/>
        <v/>
      </c>
      <c r="AA2979" s="25" t="str">
        <f t="shared" si="413"/>
        <v/>
      </c>
      <c r="AB2979" s="25" t="str">
        <f>VLOOKUP(U2979,'Currency Sheet'!A:C,3,)</f>
        <v>DOLLAR</v>
      </c>
      <c r="AC2979" s="67" t="str">
        <f>VLOOKUP(P2979,'Customer List'!B:D,3,)</f>
        <v>OutStation</v>
      </c>
    </row>
    <row r="2980" spans="1:29" hidden="1" x14ac:dyDescent="0.25">
      <c r="A2980" s="25">
        <f t="shared" si="408"/>
        <v>2979</v>
      </c>
      <c r="B2980" s="25" t="s">
        <v>3747</v>
      </c>
      <c r="C2980" s="45">
        <v>45919</v>
      </c>
      <c r="D2980" s="45">
        <v>45926</v>
      </c>
      <c r="E2980" s="8">
        <v>102.9</v>
      </c>
      <c r="F2980" s="8">
        <f t="shared" si="409"/>
        <v>9055.2000000000007</v>
      </c>
      <c r="G2980" s="54">
        <f t="shared" si="410"/>
        <v>9055.2000000000007</v>
      </c>
      <c r="H2980" s="25">
        <v>368503</v>
      </c>
      <c r="I2980" s="25"/>
      <c r="J2980" s="25">
        <v>1</v>
      </c>
      <c r="K2980" s="25">
        <v>1</v>
      </c>
      <c r="L2980" s="25">
        <f t="shared" si="407"/>
        <v>0</v>
      </c>
      <c r="M2980" s="25"/>
      <c r="N2980" s="45">
        <v>45929</v>
      </c>
      <c r="O2980" s="54"/>
      <c r="P2980" s="25" t="s">
        <v>214</v>
      </c>
      <c r="Q2980" s="25" t="s">
        <v>2002</v>
      </c>
      <c r="R2980" s="25" t="s">
        <v>2002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11"/>
        <v/>
      </c>
      <c r="Z2980" s="25" t="str">
        <f t="shared" si="412"/>
        <v>Monday</v>
      </c>
      <c r="AA2980" s="25" t="str">
        <f t="shared" si="41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hidden="1" x14ac:dyDescent="0.25">
      <c r="A2981" s="25">
        <f t="shared" si="408"/>
        <v>2980</v>
      </c>
      <c r="B2981" s="25" t="s">
        <v>3747</v>
      </c>
      <c r="C2981" s="45">
        <v>45919</v>
      </c>
      <c r="D2981" s="45">
        <v>45926</v>
      </c>
      <c r="E2981" s="8">
        <v>96.6</v>
      </c>
      <c r="F2981" s="8">
        <f t="shared" si="409"/>
        <v>8500.7999999999993</v>
      </c>
      <c r="G2981" s="54">
        <f t="shared" si="410"/>
        <v>8500.7999999999993</v>
      </c>
      <c r="H2981" s="25">
        <v>368508</v>
      </c>
      <c r="I2981" s="25"/>
      <c r="J2981" s="25">
        <v>1</v>
      </c>
      <c r="K2981" s="25"/>
      <c r="L2981" s="25">
        <f t="shared" si="407"/>
        <v>1</v>
      </c>
      <c r="M2981" s="25"/>
      <c r="N2981" s="45"/>
      <c r="O2981" s="54"/>
      <c r="P2981" s="25" t="s">
        <v>229</v>
      </c>
      <c r="Q2981" s="25"/>
      <c r="R2981" s="25"/>
      <c r="S2981" s="3">
        <v>4</v>
      </c>
      <c r="T2981" s="55"/>
      <c r="U2981" s="25" t="s">
        <v>19</v>
      </c>
      <c r="V2981" s="25" t="str">
        <f>VLOOKUP(P2981,'Customer List'!B:C,2,)</f>
        <v>Kolkata</v>
      </c>
      <c r="W2981" s="56"/>
      <c r="X2981" s="45"/>
      <c r="Y2981" s="25" t="str">
        <f t="shared" si="411"/>
        <v/>
      </c>
      <c r="Z2981" s="25" t="str">
        <f t="shared" si="412"/>
        <v/>
      </c>
      <c r="AA2981" s="25" t="str">
        <f t="shared" si="413"/>
        <v/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hidden="1" x14ac:dyDescent="0.25">
      <c r="A2982" s="25">
        <f t="shared" si="408"/>
        <v>2981</v>
      </c>
      <c r="B2982" s="25" t="s">
        <v>3747</v>
      </c>
      <c r="C2982" s="45">
        <v>45919</v>
      </c>
      <c r="D2982" s="45">
        <v>45926</v>
      </c>
      <c r="E2982" s="8">
        <v>42.7</v>
      </c>
      <c r="F2982" s="8">
        <f t="shared" si="409"/>
        <v>3757.6000000000004</v>
      </c>
      <c r="G2982" s="54">
        <f t="shared" si="410"/>
        <v>3757.6000000000004</v>
      </c>
      <c r="H2982" s="25">
        <v>368509</v>
      </c>
      <c r="I2982" s="25"/>
      <c r="J2982" s="25">
        <v>1</v>
      </c>
      <c r="K2982" s="25"/>
      <c r="L2982" s="25">
        <f t="shared" si="40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/>
      <c r="X2982" s="45"/>
      <c r="Y2982" s="25" t="str">
        <f t="shared" si="411"/>
        <v/>
      </c>
      <c r="Z2982" s="25" t="str">
        <f t="shared" si="412"/>
        <v/>
      </c>
      <c r="AA2982" s="25" t="str">
        <f t="shared" si="41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hidden="1" x14ac:dyDescent="0.25">
      <c r="A2983" s="25">
        <f t="shared" si="408"/>
        <v>2982</v>
      </c>
      <c r="B2983" s="25" t="s">
        <v>3747</v>
      </c>
      <c r="C2983" s="45">
        <v>45919</v>
      </c>
      <c r="D2983" s="45">
        <v>45926</v>
      </c>
      <c r="E2983" s="8">
        <v>210</v>
      </c>
      <c r="F2983" s="8">
        <f t="shared" si="409"/>
        <v>18480</v>
      </c>
      <c r="G2983" s="54">
        <f t="shared" si="410"/>
        <v>18480</v>
      </c>
      <c r="H2983" s="25">
        <v>369312</v>
      </c>
      <c r="I2983" s="25"/>
      <c r="J2983" s="25">
        <v>1</v>
      </c>
      <c r="K2983" s="25">
        <v>1</v>
      </c>
      <c r="L2983" s="25">
        <f t="shared" si="407"/>
        <v>0</v>
      </c>
      <c r="M2983" s="25"/>
      <c r="N2983" s="45">
        <v>45927</v>
      </c>
      <c r="O2983" s="54"/>
      <c r="P2983" s="25" t="s">
        <v>888</v>
      </c>
      <c r="Q2983" s="25">
        <v>58156225400</v>
      </c>
      <c r="R2983" s="25"/>
      <c r="S2983" s="3">
        <v>4</v>
      </c>
      <c r="T2983" s="55"/>
      <c r="U2983" s="25" t="s">
        <v>19</v>
      </c>
      <c r="V2983" s="25" t="str">
        <f>VLOOKUP(P2983,'Customer List'!B:C,2,)</f>
        <v>Karnataka</v>
      </c>
      <c r="W2983" s="56"/>
      <c r="X2983" s="45"/>
      <c r="Y2983" s="25" t="str">
        <f t="shared" si="411"/>
        <v/>
      </c>
      <c r="Z2983" s="25" t="str">
        <f t="shared" si="412"/>
        <v>Saturday</v>
      </c>
      <c r="AA2983" s="25" t="str">
        <f t="shared" si="413"/>
        <v/>
      </c>
      <c r="AB2983" s="25" t="str">
        <f>VLOOKUP(U2983,'Currency Sheet'!A:C,3,)</f>
        <v>DOLLAR</v>
      </c>
      <c r="AC2983" s="67" t="str">
        <f>VLOOKUP(P2983,'Customer List'!B:D,3,)</f>
        <v>OutStation</v>
      </c>
    </row>
    <row r="2984" spans="1:29" hidden="1" x14ac:dyDescent="0.25">
      <c r="A2984" s="25">
        <f t="shared" si="408"/>
        <v>2983</v>
      </c>
      <c r="B2984" s="25" t="s">
        <v>3747</v>
      </c>
      <c r="C2984" s="45">
        <v>45919</v>
      </c>
      <c r="D2984" s="45">
        <v>45926</v>
      </c>
      <c r="E2984" s="8">
        <v>161.25</v>
      </c>
      <c r="F2984" s="8">
        <f t="shared" si="409"/>
        <v>14190</v>
      </c>
      <c r="G2984" s="54">
        <f t="shared" si="410"/>
        <v>14190</v>
      </c>
      <c r="H2984" s="25">
        <v>369321</v>
      </c>
      <c r="I2984" s="25"/>
      <c r="J2984" s="25">
        <v>1</v>
      </c>
      <c r="K2984" s="25"/>
      <c r="L2984" s="25">
        <f t="shared" si="40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/>
      <c r="X2984" s="45"/>
      <c r="Y2984" s="25" t="str">
        <f t="shared" si="411"/>
        <v/>
      </c>
      <c r="Z2984" s="25" t="str">
        <f t="shared" si="412"/>
        <v/>
      </c>
      <c r="AA2984" s="25" t="str">
        <f t="shared" si="41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08"/>
        <v>2984</v>
      </c>
      <c r="B2985" s="25" t="s">
        <v>3747</v>
      </c>
      <c r="C2985" s="45">
        <v>45919</v>
      </c>
      <c r="D2985" s="45">
        <v>45926</v>
      </c>
      <c r="E2985" s="8">
        <v>226.1</v>
      </c>
      <c r="F2985" s="8">
        <f t="shared" si="409"/>
        <v>19896.8</v>
      </c>
      <c r="G2985" s="54">
        <f t="shared" si="410"/>
        <v>19896.8</v>
      </c>
      <c r="H2985" s="25">
        <v>372002</v>
      </c>
      <c r="I2985" s="25"/>
      <c r="J2985" s="25">
        <v>1</v>
      </c>
      <c r="K2985" s="25">
        <v>1</v>
      </c>
      <c r="L2985" s="25">
        <f t="shared" si="407"/>
        <v>0</v>
      </c>
      <c r="M2985" s="25" t="s">
        <v>3749</v>
      </c>
      <c r="N2985" s="45">
        <v>45929</v>
      </c>
      <c r="O2985" s="54">
        <v>35045.5</v>
      </c>
      <c r="P2985" s="25" t="s">
        <v>3748</v>
      </c>
      <c r="Q2985" s="25" t="s">
        <v>2078</v>
      </c>
      <c r="R2985" s="25" t="s">
        <v>638</v>
      </c>
      <c r="S2985" s="3">
        <v>4</v>
      </c>
      <c r="T2985" s="55"/>
      <c r="U2985" s="25" t="s">
        <v>19</v>
      </c>
      <c r="V2985" s="25" t="str">
        <f>VLOOKUP(P2985,'Customer List'!B:C,2,)</f>
        <v>Delhi</v>
      </c>
      <c r="W2985" s="56"/>
      <c r="X2985" s="45"/>
      <c r="Y2985" s="25" t="str">
        <f t="shared" si="411"/>
        <v/>
      </c>
      <c r="Z2985" s="25" t="str">
        <f t="shared" si="412"/>
        <v>Monday</v>
      </c>
      <c r="AA2985" s="25" t="str">
        <f t="shared" si="413"/>
        <v/>
      </c>
      <c r="AB2985" s="25" t="str">
        <f>VLOOKUP(U2985,'Currency Sheet'!A:C,3,)</f>
        <v>DOLLAR</v>
      </c>
      <c r="AC2985" s="67" t="str">
        <f>VLOOKUP(P2985,'Customer List'!B:D,3,)</f>
        <v>Local</v>
      </c>
    </row>
    <row r="2986" spans="1:29" hidden="1" x14ac:dyDescent="0.25">
      <c r="A2986" s="25">
        <f t="shared" si="408"/>
        <v>2985</v>
      </c>
      <c r="B2986" s="25" t="s">
        <v>3747</v>
      </c>
      <c r="C2986" s="45">
        <v>45919</v>
      </c>
      <c r="D2986" s="45">
        <v>45926</v>
      </c>
      <c r="E2986" s="8">
        <v>87.5</v>
      </c>
      <c r="F2986" s="8">
        <f t="shared" si="409"/>
        <v>7700</v>
      </c>
      <c r="G2986" s="54">
        <f t="shared" si="410"/>
        <v>7700</v>
      </c>
      <c r="H2986" s="25">
        <v>372203</v>
      </c>
      <c r="I2986" s="25"/>
      <c r="J2986" s="25">
        <v>1</v>
      </c>
      <c r="K2986" s="25"/>
      <c r="L2986" s="25">
        <f t="shared" si="407"/>
        <v>1</v>
      </c>
      <c r="M2986" s="25"/>
      <c r="N2986" s="45"/>
      <c r="O2986" s="54"/>
      <c r="P2986" s="25" t="s">
        <v>229</v>
      </c>
      <c r="Q2986" s="25"/>
      <c r="R2986" s="25"/>
      <c r="S2986" s="3">
        <v>4</v>
      </c>
      <c r="T2986" s="55"/>
      <c r="U2986" s="25" t="s">
        <v>19</v>
      </c>
      <c r="V2986" s="25" t="str">
        <f>VLOOKUP(P2986,'Customer List'!B:C,2,)</f>
        <v>Kolkata</v>
      </c>
      <c r="W2986" s="56"/>
      <c r="X2986" s="45"/>
      <c r="Y2986" s="25" t="str">
        <f t="shared" si="411"/>
        <v/>
      </c>
      <c r="Z2986" s="25" t="str">
        <f t="shared" si="412"/>
        <v/>
      </c>
      <c r="AA2986" s="25" t="str">
        <f t="shared" si="413"/>
        <v/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hidden="1" x14ac:dyDescent="0.25">
      <c r="A2987" s="25">
        <f t="shared" si="408"/>
        <v>2986</v>
      </c>
      <c r="B2987" s="25" t="s">
        <v>3747</v>
      </c>
      <c r="C2987" s="45">
        <v>45919</v>
      </c>
      <c r="D2987" s="45">
        <v>45926</v>
      </c>
      <c r="E2987" s="8">
        <v>234.5</v>
      </c>
      <c r="F2987" s="8">
        <f t="shared" si="409"/>
        <v>20636</v>
      </c>
      <c r="G2987" s="54">
        <f t="shared" si="410"/>
        <v>20636</v>
      </c>
      <c r="H2987" s="25">
        <v>372208</v>
      </c>
      <c r="I2987" s="25"/>
      <c r="J2987" s="25">
        <v>1</v>
      </c>
      <c r="K2987" s="25"/>
      <c r="L2987" s="25">
        <f t="shared" si="407"/>
        <v>1</v>
      </c>
      <c r="M2987" s="25"/>
      <c r="N2987" s="45"/>
      <c r="O2987" s="54"/>
      <c r="P2987" s="25" t="s">
        <v>255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Delhi</v>
      </c>
      <c r="W2987" s="56"/>
      <c r="X2987" s="45"/>
      <c r="Y2987" s="25" t="str">
        <f t="shared" si="411"/>
        <v/>
      </c>
      <c r="Z2987" s="25" t="str">
        <f t="shared" si="412"/>
        <v/>
      </c>
      <c r="AA2987" s="25" t="str">
        <f t="shared" si="413"/>
        <v/>
      </c>
      <c r="AB2987" s="25" t="str">
        <f>VLOOKUP(U2987,'Currency Sheet'!A:C,3,)</f>
        <v>DOLLAR</v>
      </c>
      <c r="AC2987" s="67" t="str">
        <f>VLOOKUP(P2987,'Customer List'!B:D,3,)</f>
        <v>Local</v>
      </c>
    </row>
    <row r="2988" spans="1:29" hidden="1" x14ac:dyDescent="0.25">
      <c r="A2988" s="25">
        <f t="shared" si="408"/>
        <v>2987</v>
      </c>
      <c r="B2988" s="25" t="s">
        <v>3747</v>
      </c>
      <c r="C2988" s="45">
        <v>45919</v>
      </c>
      <c r="D2988" s="45">
        <v>45926</v>
      </c>
      <c r="E2988" s="8">
        <v>300.3</v>
      </c>
      <c r="F2988" s="8">
        <f t="shared" si="409"/>
        <v>26426.400000000001</v>
      </c>
      <c r="G2988" s="54">
        <f t="shared" si="410"/>
        <v>26426.400000000001</v>
      </c>
      <c r="H2988" s="25">
        <v>372716</v>
      </c>
      <c r="I2988" s="25"/>
      <c r="J2988" s="25">
        <v>1</v>
      </c>
      <c r="K2988" s="25">
        <v>1</v>
      </c>
      <c r="L2988" s="25">
        <f t="shared" si="407"/>
        <v>0</v>
      </c>
      <c r="M2988" s="25"/>
      <c r="N2988" s="45">
        <v>45927</v>
      </c>
      <c r="O2988" s="54"/>
      <c r="P2988" s="25" t="s">
        <v>888</v>
      </c>
      <c r="Q2988" s="25">
        <v>58156225400</v>
      </c>
      <c r="R2988" s="25"/>
      <c r="S2988" s="3">
        <v>4</v>
      </c>
      <c r="T2988" s="55"/>
      <c r="U2988" s="25" t="s">
        <v>19</v>
      </c>
      <c r="V2988" s="25" t="str">
        <f>VLOOKUP(P2988,'Customer List'!B:C,2,)</f>
        <v>Karnataka</v>
      </c>
      <c r="W2988" s="56"/>
      <c r="X2988" s="45"/>
      <c r="Y2988" s="25" t="str">
        <f t="shared" si="411"/>
        <v/>
      </c>
      <c r="Z2988" s="25" t="str">
        <f t="shared" si="412"/>
        <v>Saturday</v>
      </c>
      <c r="AA2988" s="25" t="str">
        <f t="shared" si="413"/>
        <v/>
      </c>
      <c r="AB2988" s="25" t="str">
        <f>VLOOKUP(U2988,'Currency Sheet'!A:C,3,)</f>
        <v>DOLLAR</v>
      </c>
      <c r="AC2988" s="67" t="str">
        <f>VLOOKUP(P2988,'Customer List'!B:D,3,)</f>
        <v>OutStation</v>
      </c>
    </row>
    <row r="2989" spans="1:29" hidden="1" x14ac:dyDescent="0.25">
      <c r="A2989" s="25">
        <f t="shared" si="408"/>
        <v>2988</v>
      </c>
      <c r="B2989" s="25" t="s">
        <v>3747</v>
      </c>
      <c r="C2989" s="45">
        <v>45919</v>
      </c>
      <c r="D2989" s="45">
        <v>45926</v>
      </c>
      <c r="E2989" s="8">
        <v>56</v>
      </c>
      <c r="F2989" s="8">
        <f t="shared" si="409"/>
        <v>4928</v>
      </c>
      <c r="G2989" s="54">
        <f t="shared" si="410"/>
        <v>4928</v>
      </c>
      <c r="H2989" s="25">
        <v>384813</v>
      </c>
      <c r="I2989" s="25"/>
      <c r="J2989" s="25">
        <v>1</v>
      </c>
      <c r="K2989" s="25"/>
      <c r="L2989" s="25">
        <f t="shared" si="40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/>
      <c r="X2989" s="45"/>
      <c r="Y2989" s="25" t="str">
        <f t="shared" si="411"/>
        <v/>
      </c>
      <c r="Z2989" s="25" t="str">
        <f t="shared" si="412"/>
        <v/>
      </c>
      <c r="AA2989" s="25" t="str">
        <f t="shared" si="41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hidden="1" x14ac:dyDescent="0.25">
      <c r="A2990" s="25">
        <f t="shared" si="408"/>
        <v>2989</v>
      </c>
      <c r="B2990" s="25" t="s">
        <v>3747</v>
      </c>
      <c r="C2990" s="45">
        <v>45919</v>
      </c>
      <c r="D2990" s="45">
        <v>45926</v>
      </c>
      <c r="E2990" s="8">
        <v>268.5</v>
      </c>
      <c r="F2990" s="8">
        <f t="shared" si="409"/>
        <v>23628</v>
      </c>
      <c r="G2990" s="54">
        <f t="shared" si="410"/>
        <v>70884</v>
      </c>
      <c r="H2990" s="25">
        <v>400158</v>
      </c>
      <c r="I2990" s="25"/>
      <c r="J2990" s="25">
        <v>3</v>
      </c>
      <c r="K2990" s="25">
        <v>3</v>
      </c>
      <c r="L2990" s="25">
        <f t="shared" si="407"/>
        <v>0</v>
      </c>
      <c r="M2990" s="25"/>
      <c r="N2990" s="45">
        <v>45927</v>
      </c>
      <c r="O2990" s="54"/>
      <c r="P2990" s="25" t="s">
        <v>888</v>
      </c>
      <c r="Q2990" s="25">
        <v>58156225400</v>
      </c>
      <c r="R2990" s="25"/>
      <c r="S2990" s="3">
        <v>4</v>
      </c>
      <c r="T2990" s="55"/>
      <c r="U2990" s="25" t="s">
        <v>19</v>
      </c>
      <c r="V2990" s="25" t="str">
        <f>VLOOKUP(P2990,'Customer List'!B:C,2,)</f>
        <v>Karnataka</v>
      </c>
      <c r="W2990" s="56"/>
      <c r="X2990" s="45"/>
      <c r="Y2990" s="25" t="str">
        <f t="shared" si="411"/>
        <v/>
      </c>
      <c r="Z2990" s="25" t="str">
        <f t="shared" si="412"/>
        <v>Saturday</v>
      </c>
      <c r="AA2990" s="25" t="str">
        <f t="shared" si="413"/>
        <v/>
      </c>
      <c r="AB2990" s="25" t="str">
        <f>VLOOKUP(U2990,'Currency Sheet'!A:C,3,)</f>
        <v>DOLLAR</v>
      </c>
      <c r="AC2990" s="67" t="str">
        <f>VLOOKUP(P2990,'Customer List'!B:D,3,)</f>
        <v>OutStation</v>
      </c>
    </row>
    <row r="2991" spans="1:29" hidden="1" x14ac:dyDescent="0.25">
      <c r="A2991" s="25">
        <f t="shared" si="408"/>
        <v>2990</v>
      </c>
      <c r="B2991" s="25" t="s">
        <v>3747</v>
      </c>
      <c r="C2991" s="45">
        <v>45919</v>
      </c>
      <c r="D2991" s="45">
        <v>45926</v>
      </c>
      <c r="E2991" s="8">
        <v>64.400000000000006</v>
      </c>
      <c r="F2991" s="8">
        <f t="shared" si="409"/>
        <v>5667.2000000000007</v>
      </c>
      <c r="G2991" s="54">
        <f t="shared" si="410"/>
        <v>11334.400000000001</v>
      </c>
      <c r="H2991" s="25">
        <v>400212</v>
      </c>
      <c r="I2991" s="25"/>
      <c r="J2991" s="25">
        <v>2</v>
      </c>
      <c r="K2991" s="25">
        <v>2</v>
      </c>
      <c r="L2991" s="25">
        <f t="shared" si="40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/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/>
      <c r="Y2991" s="25" t="str">
        <f t="shared" si="411"/>
        <v/>
      </c>
      <c r="Z2991" s="25" t="str">
        <f t="shared" si="412"/>
        <v>Saturday</v>
      </c>
      <c r="AA2991" s="25" t="str">
        <f t="shared" si="413"/>
        <v/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hidden="1" x14ac:dyDescent="0.25">
      <c r="A2992" s="25">
        <f t="shared" si="408"/>
        <v>2991</v>
      </c>
      <c r="B2992" s="25" t="s">
        <v>3747</v>
      </c>
      <c r="C2992" s="45">
        <v>45919</v>
      </c>
      <c r="D2992" s="45">
        <v>45926</v>
      </c>
      <c r="E2992" s="8">
        <v>81.900000000000006</v>
      </c>
      <c r="F2992" s="8">
        <f t="shared" si="409"/>
        <v>7207.2000000000007</v>
      </c>
      <c r="G2992" s="54">
        <f t="shared" si="410"/>
        <v>7207.2000000000007</v>
      </c>
      <c r="H2992" s="25">
        <v>401319</v>
      </c>
      <c r="I2992" s="25"/>
      <c r="J2992" s="25">
        <v>1</v>
      </c>
      <c r="K2992" s="25">
        <v>1</v>
      </c>
      <c r="L2992" s="25">
        <f t="shared" si="407"/>
        <v>0</v>
      </c>
      <c r="M2992" s="25"/>
      <c r="N2992" s="45">
        <v>45927</v>
      </c>
      <c r="O2992" s="54"/>
      <c r="P2992" s="25" t="s">
        <v>166</v>
      </c>
      <c r="Q2992" s="25">
        <v>58156229353</v>
      </c>
      <c r="R2992" s="25"/>
      <c r="S2992" s="3">
        <v>4</v>
      </c>
      <c r="T2992" s="55"/>
      <c r="U2992" s="25" t="s">
        <v>19</v>
      </c>
      <c r="V2992" s="25" t="str">
        <f>VLOOKUP(P2992,'Customer List'!B:C,2,)</f>
        <v>Lucknow</v>
      </c>
      <c r="W2992" s="56"/>
      <c r="X2992" s="45"/>
      <c r="Y2992" s="25" t="str">
        <f t="shared" si="411"/>
        <v/>
      </c>
      <c r="Z2992" s="25" t="str">
        <f t="shared" si="412"/>
        <v>Saturday</v>
      </c>
      <c r="AA2992" s="25" t="str">
        <f t="shared" si="41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08"/>
        <v>2992</v>
      </c>
      <c r="B2993" s="25" t="s">
        <v>3747</v>
      </c>
      <c r="C2993" s="45">
        <v>45919</v>
      </c>
      <c r="D2993" s="45">
        <v>45926</v>
      </c>
      <c r="E2993" s="8">
        <v>144.19999999999999</v>
      </c>
      <c r="F2993" s="8">
        <f t="shared" si="409"/>
        <v>12689.599999999999</v>
      </c>
      <c r="G2993" s="54">
        <f t="shared" si="410"/>
        <v>12689.599999999999</v>
      </c>
      <c r="H2993" s="25">
        <v>405206</v>
      </c>
      <c r="I2993" s="25"/>
      <c r="J2993" s="25">
        <v>1</v>
      </c>
      <c r="K2993" s="25">
        <v>1</v>
      </c>
      <c r="L2993" s="25">
        <f t="shared" si="407"/>
        <v>0</v>
      </c>
      <c r="M2993" s="25" t="s">
        <v>3750</v>
      </c>
      <c r="N2993" s="45">
        <v>45929</v>
      </c>
      <c r="O2993" s="54">
        <v>19281.599999999999</v>
      </c>
      <c r="P2993" s="25" t="s">
        <v>626</v>
      </c>
      <c r="Q2993" s="25" t="s">
        <v>2078</v>
      </c>
      <c r="R2993" s="25" t="s">
        <v>638</v>
      </c>
      <c r="S2993" s="3">
        <v>4</v>
      </c>
      <c r="T2993" s="55"/>
      <c r="U2993" s="25" t="s">
        <v>19</v>
      </c>
      <c r="V2993" s="25" t="str">
        <f>VLOOKUP(P2993,'Customer List'!B:C,2,)</f>
        <v>Delhi</v>
      </c>
      <c r="W2993" s="56"/>
      <c r="X2993" s="45"/>
      <c r="Y2993" s="25" t="str">
        <f t="shared" si="411"/>
        <v/>
      </c>
      <c r="Z2993" s="25" t="str">
        <f t="shared" si="412"/>
        <v>Monday</v>
      </c>
      <c r="AA2993" s="25" t="str">
        <f t="shared" si="413"/>
        <v/>
      </c>
      <c r="AB2993" s="25" t="str">
        <f>VLOOKUP(U2993,'Currency Sheet'!A:C,3,)</f>
        <v>DOLLAR</v>
      </c>
      <c r="AC2993" s="67" t="str">
        <f>VLOOKUP(P2993,'Customer List'!B:D,3,)</f>
        <v>Local</v>
      </c>
    </row>
    <row r="2994" spans="1:29" hidden="1" x14ac:dyDescent="0.25">
      <c r="A2994" s="25">
        <f t="shared" si="408"/>
        <v>2993</v>
      </c>
      <c r="B2994" s="25" t="s">
        <v>3747</v>
      </c>
      <c r="C2994" s="45">
        <v>45919</v>
      </c>
      <c r="D2994" s="45">
        <v>45926</v>
      </c>
      <c r="E2994" s="8">
        <v>78.400000000000006</v>
      </c>
      <c r="F2994" s="8">
        <f t="shared" si="409"/>
        <v>6899.2000000000007</v>
      </c>
      <c r="G2994" s="54">
        <f t="shared" si="410"/>
        <v>6899.2000000000007</v>
      </c>
      <c r="H2994" s="25">
        <v>405326</v>
      </c>
      <c r="I2994" s="25"/>
      <c r="J2994" s="25">
        <v>1</v>
      </c>
      <c r="K2994" s="25">
        <v>1</v>
      </c>
      <c r="L2994" s="25">
        <f t="shared" si="407"/>
        <v>0</v>
      </c>
      <c r="M2994" s="25"/>
      <c r="N2994" s="45">
        <v>45927</v>
      </c>
      <c r="O2994" s="54"/>
      <c r="P2994" s="25" t="s">
        <v>166</v>
      </c>
      <c r="Q2994" s="25">
        <v>58156229353</v>
      </c>
      <c r="R2994" s="25"/>
      <c r="S2994" s="3">
        <v>4</v>
      </c>
      <c r="T2994" s="55"/>
      <c r="U2994" s="25" t="s">
        <v>19</v>
      </c>
      <c r="V2994" s="25" t="str">
        <f>VLOOKUP(P2994,'Customer List'!B:C,2,)</f>
        <v>Lucknow</v>
      </c>
      <c r="W2994" s="56"/>
      <c r="X2994" s="45"/>
      <c r="Y2994" s="25" t="str">
        <f t="shared" si="411"/>
        <v/>
      </c>
      <c r="Z2994" s="25" t="str">
        <f t="shared" si="412"/>
        <v>Saturday</v>
      </c>
      <c r="AA2994" s="25" t="str">
        <f t="shared" si="413"/>
        <v/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hidden="1" x14ac:dyDescent="0.25">
      <c r="A2995" s="25">
        <f t="shared" si="408"/>
        <v>2994</v>
      </c>
      <c r="B2995" s="25" t="s">
        <v>3747</v>
      </c>
      <c r="C2995" s="45">
        <v>45919</v>
      </c>
      <c r="D2995" s="45">
        <v>45926</v>
      </c>
      <c r="E2995" s="8">
        <v>58.1</v>
      </c>
      <c r="F2995" s="8">
        <f t="shared" si="409"/>
        <v>5112.8</v>
      </c>
      <c r="G2995" s="54">
        <f t="shared" si="410"/>
        <v>5112.8</v>
      </c>
      <c r="H2995" s="25">
        <v>406605</v>
      </c>
      <c r="I2995" s="25"/>
      <c r="J2995" s="25">
        <v>1</v>
      </c>
      <c r="K2995" s="25">
        <v>1</v>
      </c>
      <c r="L2995" s="25">
        <f t="shared" si="40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/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/>
      <c r="Y2995" s="25" t="str">
        <f t="shared" si="411"/>
        <v/>
      </c>
      <c r="Z2995" s="25" t="str">
        <f t="shared" si="412"/>
        <v>Saturday</v>
      </c>
      <c r="AA2995" s="25" t="str">
        <f t="shared" si="413"/>
        <v/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hidden="1" x14ac:dyDescent="0.25">
      <c r="A2996" s="25">
        <f t="shared" si="408"/>
        <v>2995</v>
      </c>
      <c r="B2996" s="25" t="s">
        <v>3747</v>
      </c>
      <c r="C2996" s="45">
        <v>45919</v>
      </c>
      <c r="D2996" s="45">
        <v>45926</v>
      </c>
      <c r="E2996" s="8">
        <v>79.099999999999994</v>
      </c>
      <c r="F2996" s="8">
        <f t="shared" si="409"/>
        <v>6960.7999999999993</v>
      </c>
      <c r="G2996" s="54">
        <f t="shared" si="410"/>
        <v>6960.7999999999993</v>
      </c>
      <c r="H2996" s="25">
        <v>406609</v>
      </c>
      <c r="I2996" s="25"/>
      <c r="J2996" s="25">
        <v>1</v>
      </c>
      <c r="K2996" s="25">
        <v>1</v>
      </c>
      <c r="L2996" s="25">
        <f t="shared" si="407"/>
        <v>0</v>
      </c>
      <c r="M2996" s="25"/>
      <c r="N2996" s="45">
        <v>45927</v>
      </c>
      <c r="O2996" s="54"/>
      <c r="P2996" s="25" t="s">
        <v>2053</v>
      </c>
      <c r="Q2996" s="25">
        <v>58156226041</v>
      </c>
      <c r="R2996" s="25"/>
      <c r="S2996" s="3">
        <v>4</v>
      </c>
      <c r="T2996" s="55"/>
      <c r="U2996" s="25" t="s">
        <v>19</v>
      </c>
      <c r="V2996" s="25" t="str">
        <f>VLOOKUP(P2996,'Customer List'!B:C,2,)</f>
        <v>Banglore</v>
      </c>
      <c r="W2996" s="56"/>
      <c r="X2996" s="45"/>
      <c r="Y2996" s="25" t="str">
        <f t="shared" si="411"/>
        <v/>
      </c>
      <c r="Z2996" s="25" t="str">
        <f t="shared" si="412"/>
        <v>Saturday</v>
      </c>
      <c r="AA2996" s="25" t="str">
        <f t="shared" si="413"/>
        <v/>
      </c>
      <c r="AB2996" s="25" t="str">
        <f>VLOOKUP(U2996,'Currency Sheet'!A:C,3,)</f>
        <v>DOLLAR</v>
      </c>
      <c r="AC2996" s="67" t="str">
        <f>VLOOKUP(P2996,'Customer List'!B:D,3,)</f>
        <v>OutStation</v>
      </c>
    </row>
    <row r="2997" spans="1:29" hidden="1" x14ac:dyDescent="0.25">
      <c r="A2997" s="25">
        <f t="shared" si="408"/>
        <v>2996</v>
      </c>
      <c r="B2997" s="25" t="s">
        <v>3747</v>
      </c>
      <c r="C2997" s="45">
        <v>45919</v>
      </c>
      <c r="D2997" s="45">
        <v>45926</v>
      </c>
      <c r="E2997" s="8">
        <v>41.3</v>
      </c>
      <c r="F2997" s="8">
        <f t="shared" si="409"/>
        <v>3634.3999999999996</v>
      </c>
      <c r="G2997" s="54">
        <f t="shared" si="410"/>
        <v>7268.7999999999993</v>
      </c>
      <c r="H2997" s="25">
        <v>420404</v>
      </c>
      <c r="I2997" s="25"/>
      <c r="J2997" s="25">
        <v>2</v>
      </c>
      <c r="K2997" s="25">
        <v>2</v>
      </c>
      <c r="L2997" s="25">
        <f t="shared" ref="L2997:L3026" si="414">J2997-K2997</f>
        <v>0</v>
      </c>
      <c r="M2997" s="25"/>
      <c r="N2997" s="45">
        <v>45927</v>
      </c>
      <c r="O2997" s="54"/>
      <c r="P2997" s="25" t="s">
        <v>893</v>
      </c>
      <c r="Q2997" s="25">
        <v>58156226575</v>
      </c>
      <c r="R2997" s="25"/>
      <c r="S2997" s="3">
        <v>4</v>
      </c>
      <c r="T2997" s="55"/>
      <c r="U2997" s="25" t="s">
        <v>19</v>
      </c>
      <c r="V2997" s="25" t="str">
        <f>VLOOKUP(P2997,'Customer List'!B:C,2,)</f>
        <v>Banglore</v>
      </c>
      <c r="W2997" s="56"/>
      <c r="X2997" s="45"/>
      <c r="Y2997" s="25" t="str">
        <f t="shared" si="411"/>
        <v/>
      </c>
      <c r="Z2997" s="25" t="str">
        <f t="shared" si="412"/>
        <v>Saturday</v>
      </c>
      <c r="AA2997" s="25" t="str">
        <f t="shared" si="413"/>
        <v/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hidden="1" x14ac:dyDescent="0.25">
      <c r="A2998" s="25">
        <f t="shared" si="408"/>
        <v>2997</v>
      </c>
      <c r="B2998" s="25" t="s">
        <v>3747</v>
      </c>
      <c r="C2998" s="45">
        <v>45919</v>
      </c>
      <c r="D2998" s="45">
        <v>45926</v>
      </c>
      <c r="E2998" s="8">
        <v>160.30000000000001</v>
      </c>
      <c r="F2998" s="8">
        <f t="shared" si="409"/>
        <v>14106.400000000001</v>
      </c>
      <c r="G2998" s="54">
        <f t="shared" si="410"/>
        <v>28212.800000000003</v>
      </c>
      <c r="H2998" s="25">
        <v>422302</v>
      </c>
      <c r="I2998" s="25"/>
      <c r="J2998" s="25">
        <v>2</v>
      </c>
      <c r="K2998" s="25">
        <v>2</v>
      </c>
      <c r="L2998" s="25">
        <f t="shared" si="414"/>
        <v>0</v>
      </c>
      <c r="M2998" s="25"/>
      <c r="N2998" s="45">
        <v>45927</v>
      </c>
      <c r="O2998" s="54"/>
      <c r="P2998" s="25" t="s">
        <v>2053</v>
      </c>
      <c r="Q2998" s="25">
        <v>58156226041</v>
      </c>
      <c r="R2998" s="25"/>
      <c r="S2998" s="3">
        <v>4</v>
      </c>
      <c r="T2998" s="55"/>
      <c r="U2998" s="25" t="s">
        <v>19</v>
      </c>
      <c r="V2998" s="25" t="str">
        <f>VLOOKUP(P2998,'Customer List'!B:C,2,)</f>
        <v>Banglore</v>
      </c>
      <c r="W2998" s="56"/>
      <c r="X2998" s="45"/>
      <c r="Y2998" s="25" t="str">
        <f t="shared" si="411"/>
        <v/>
      </c>
      <c r="Z2998" s="25" t="str">
        <f t="shared" si="412"/>
        <v>Saturday</v>
      </c>
      <c r="AA2998" s="25" t="str">
        <f t="shared" si="413"/>
        <v/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hidden="1" x14ac:dyDescent="0.25">
      <c r="A2999" s="25">
        <f t="shared" si="408"/>
        <v>2998</v>
      </c>
      <c r="B2999" s="25" t="s">
        <v>3747</v>
      </c>
      <c r="C2999" s="45">
        <v>45919</v>
      </c>
      <c r="D2999" s="45">
        <v>45926</v>
      </c>
      <c r="E2999" s="8">
        <v>62.3</v>
      </c>
      <c r="F2999" s="8">
        <f t="shared" si="409"/>
        <v>5482.4</v>
      </c>
      <c r="G2999" s="54">
        <f t="shared" si="410"/>
        <v>5482.4</v>
      </c>
      <c r="H2999" s="25">
        <v>423115</v>
      </c>
      <c r="I2999" s="25"/>
      <c r="J2999" s="25">
        <v>1</v>
      </c>
      <c r="K2999" s="25">
        <v>1</v>
      </c>
      <c r="L2999" s="25">
        <f t="shared" si="414"/>
        <v>0</v>
      </c>
      <c r="M2999" s="25"/>
      <c r="N2999" s="45">
        <v>45927</v>
      </c>
      <c r="O2999" s="54"/>
      <c r="P2999" s="25" t="s">
        <v>622</v>
      </c>
      <c r="Q2999" s="25">
        <v>58156227076</v>
      </c>
      <c r="R2999" s="25"/>
      <c r="S2999" s="3">
        <v>-20</v>
      </c>
      <c r="T2999" s="55"/>
      <c r="U2999" s="25" t="s">
        <v>19</v>
      </c>
      <c r="V2999" s="25" t="str">
        <f>VLOOKUP(P2999,'Customer List'!B:C,2,)</f>
        <v>Hyderabad</v>
      </c>
      <c r="W2999" s="56"/>
      <c r="X2999" s="45"/>
      <c r="Y2999" s="25" t="str">
        <f t="shared" si="411"/>
        <v/>
      </c>
      <c r="Z2999" s="25" t="str">
        <f t="shared" si="412"/>
        <v>Saturday</v>
      </c>
      <c r="AA2999" s="25" t="str">
        <f t="shared" si="413"/>
        <v/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hidden="1" x14ac:dyDescent="0.25">
      <c r="A3000" s="25">
        <f t="shared" si="408"/>
        <v>2999</v>
      </c>
      <c r="B3000" s="25" t="s">
        <v>3747</v>
      </c>
      <c r="C3000" s="45">
        <v>45919</v>
      </c>
      <c r="D3000" s="45">
        <v>45926</v>
      </c>
      <c r="E3000" s="8">
        <v>29.4</v>
      </c>
      <c r="F3000" s="8">
        <f t="shared" si="409"/>
        <v>2587.1999999999998</v>
      </c>
      <c r="G3000" s="54">
        <f t="shared" si="410"/>
        <v>2587.1999999999998</v>
      </c>
      <c r="H3000" s="25">
        <v>423501</v>
      </c>
      <c r="I3000" s="25"/>
      <c r="J3000" s="25">
        <v>1</v>
      </c>
      <c r="K3000" s="25"/>
      <c r="L3000" s="25">
        <f t="shared" si="414"/>
        <v>1</v>
      </c>
      <c r="M3000" s="25"/>
      <c r="N3000" s="45"/>
      <c r="O3000" s="54"/>
      <c r="P3000" s="25" t="s">
        <v>2520</v>
      </c>
      <c r="Q3000" s="25"/>
      <c r="R3000" s="25"/>
      <c r="S3000" s="3" t="s">
        <v>300</v>
      </c>
      <c r="T3000" s="55"/>
      <c r="U3000" s="25" t="s">
        <v>19</v>
      </c>
      <c r="V3000" s="25" t="str">
        <f>VLOOKUP(P3000,'Customer List'!B:C,2,)</f>
        <v>MOHALI (PUNJAB)</v>
      </c>
      <c r="W3000" s="56"/>
      <c r="X3000" s="45"/>
      <c r="Y3000" s="25" t="str">
        <f t="shared" si="411"/>
        <v/>
      </c>
      <c r="Z3000" s="25" t="str">
        <f t="shared" si="412"/>
        <v/>
      </c>
      <c r="AA3000" s="25" t="str">
        <f t="shared" si="413"/>
        <v/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hidden="1" x14ac:dyDescent="0.25">
      <c r="A3001" s="25">
        <f t="shared" si="408"/>
        <v>3000</v>
      </c>
      <c r="B3001" s="25" t="s">
        <v>3747</v>
      </c>
      <c r="C3001" s="45">
        <v>45919</v>
      </c>
      <c r="D3001" s="45">
        <v>45926</v>
      </c>
      <c r="E3001" s="8">
        <v>147.69999999999999</v>
      </c>
      <c r="F3001" s="8">
        <f t="shared" si="409"/>
        <v>12997.599999999999</v>
      </c>
      <c r="G3001" s="54">
        <f t="shared" si="410"/>
        <v>12997.599999999999</v>
      </c>
      <c r="H3001" s="25">
        <v>425305</v>
      </c>
      <c r="I3001" s="25"/>
      <c r="J3001" s="25">
        <v>1</v>
      </c>
      <c r="K3001" s="25">
        <v>1</v>
      </c>
      <c r="L3001" s="25">
        <f t="shared" si="414"/>
        <v>0</v>
      </c>
      <c r="M3001" s="25"/>
      <c r="N3001" s="45">
        <v>45927</v>
      </c>
      <c r="O3001" s="54"/>
      <c r="P3001" s="25" t="s">
        <v>888</v>
      </c>
      <c r="Q3001" s="25">
        <v>58156225400</v>
      </c>
      <c r="R3001" s="25"/>
      <c r="S3001" s="3">
        <v>-20</v>
      </c>
      <c r="T3001" s="55"/>
      <c r="U3001" s="25" t="s">
        <v>19</v>
      </c>
      <c r="V3001" s="25" t="str">
        <f>VLOOKUP(P3001,'Customer List'!B:C,2,)</f>
        <v>Karnataka</v>
      </c>
      <c r="W3001" s="56"/>
      <c r="X3001" s="45"/>
      <c r="Y3001" s="25" t="str">
        <f t="shared" si="411"/>
        <v/>
      </c>
      <c r="Z3001" s="25" t="str">
        <f t="shared" si="412"/>
        <v>Saturday</v>
      </c>
      <c r="AA3001" s="25" t="str">
        <f t="shared" si="413"/>
        <v/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hidden="1" x14ac:dyDescent="0.25">
      <c r="A3002" s="25">
        <f t="shared" si="408"/>
        <v>3001</v>
      </c>
      <c r="B3002" s="25" t="s">
        <v>3747</v>
      </c>
      <c r="C3002" s="45">
        <v>45919</v>
      </c>
      <c r="D3002" s="45">
        <v>45926</v>
      </c>
      <c r="E3002" s="8">
        <v>164.5</v>
      </c>
      <c r="F3002" s="8">
        <f t="shared" si="409"/>
        <v>14476</v>
      </c>
      <c r="G3002" s="54">
        <f t="shared" si="410"/>
        <v>14476</v>
      </c>
      <c r="H3002" s="25">
        <v>500304</v>
      </c>
      <c r="I3002" s="25"/>
      <c r="J3002" s="25">
        <v>1</v>
      </c>
      <c r="K3002" s="25">
        <v>1</v>
      </c>
      <c r="L3002" s="25">
        <f t="shared" si="414"/>
        <v>0</v>
      </c>
      <c r="M3002" s="25"/>
      <c r="N3002" s="45">
        <v>45927</v>
      </c>
      <c r="O3002" s="54"/>
      <c r="P3002" s="25" t="s">
        <v>243</v>
      </c>
      <c r="Q3002" s="25">
        <v>58156233800</v>
      </c>
      <c r="R3002" s="25"/>
      <c r="S3002" s="3">
        <v>4</v>
      </c>
      <c r="T3002" s="55"/>
      <c r="U3002" s="25" t="s">
        <v>19</v>
      </c>
      <c r="V3002" s="25" t="str">
        <f>VLOOKUP(P3002,'Customer List'!B:C,2,)</f>
        <v>Mumbai</v>
      </c>
      <c r="W3002" s="56"/>
      <c r="X3002" s="45"/>
      <c r="Y3002" s="25" t="str">
        <f t="shared" si="411"/>
        <v/>
      </c>
      <c r="Z3002" s="25" t="str">
        <f t="shared" si="412"/>
        <v>Saturday</v>
      </c>
      <c r="AA3002" s="25" t="str">
        <f t="shared" si="413"/>
        <v/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hidden="1" x14ac:dyDescent="0.25">
      <c r="A3003" s="25">
        <f t="shared" si="408"/>
        <v>3002</v>
      </c>
      <c r="B3003" s="25" t="s">
        <v>3747</v>
      </c>
      <c r="C3003" s="45">
        <v>45919</v>
      </c>
      <c r="D3003" s="45">
        <v>45926</v>
      </c>
      <c r="E3003" s="8">
        <v>58.1</v>
      </c>
      <c r="F3003" s="8">
        <f t="shared" si="409"/>
        <v>5112.8</v>
      </c>
      <c r="G3003" s="54">
        <f t="shared" si="410"/>
        <v>5112.8</v>
      </c>
      <c r="H3003" s="25">
        <v>500701</v>
      </c>
      <c r="I3003" s="25"/>
      <c r="J3003" s="25">
        <v>1</v>
      </c>
      <c r="K3003" s="25">
        <v>1</v>
      </c>
      <c r="L3003" s="25">
        <f t="shared" si="414"/>
        <v>0</v>
      </c>
      <c r="M3003" s="25"/>
      <c r="N3003" s="45">
        <v>45929</v>
      </c>
      <c r="O3003" s="54"/>
      <c r="P3003" s="25" t="s">
        <v>214</v>
      </c>
      <c r="Q3003" s="25" t="s">
        <v>2002</v>
      </c>
      <c r="R3003" s="25" t="s">
        <v>2002</v>
      </c>
      <c r="S3003" s="3">
        <v>4</v>
      </c>
      <c r="T3003" s="55"/>
      <c r="U3003" s="25" t="s">
        <v>19</v>
      </c>
      <c r="V3003" s="25" t="str">
        <f>VLOOKUP(P3003,'Customer List'!B:C,2,)</f>
        <v>Delhi</v>
      </c>
      <c r="W3003" s="56"/>
      <c r="X3003" s="45"/>
      <c r="Y3003" s="25" t="str">
        <f t="shared" si="411"/>
        <v/>
      </c>
      <c r="Z3003" s="25" t="str">
        <f t="shared" si="412"/>
        <v>Monday</v>
      </c>
      <c r="AA3003" s="25" t="str">
        <f t="shared" si="413"/>
        <v/>
      </c>
      <c r="AB3003" s="25" t="str">
        <f>VLOOKUP(U3003,'Currency Sheet'!A:C,3,)</f>
        <v>DOLLAR</v>
      </c>
      <c r="AC3003" s="67" t="str">
        <f>VLOOKUP(P3003,'Customer List'!B:D,3,)</f>
        <v>Local</v>
      </c>
    </row>
    <row r="3004" spans="1:29" hidden="1" x14ac:dyDescent="0.25">
      <c r="A3004" s="25">
        <f t="shared" si="408"/>
        <v>3003</v>
      </c>
      <c r="B3004" s="25" t="s">
        <v>3747</v>
      </c>
      <c r="C3004" s="45">
        <v>45919</v>
      </c>
      <c r="D3004" s="45">
        <v>45926</v>
      </c>
      <c r="E3004" s="8">
        <v>164.5</v>
      </c>
      <c r="F3004" s="8">
        <f t="shared" si="409"/>
        <v>14476</v>
      </c>
      <c r="G3004" s="54">
        <f t="shared" si="410"/>
        <v>14476</v>
      </c>
      <c r="H3004" s="25">
        <v>500806</v>
      </c>
      <c r="I3004" s="25"/>
      <c r="J3004" s="25">
        <v>1</v>
      </c>
      <c r="K3004" s="25">
        <v>1</v>
      </c>
      <c r="L3004" s="25">
        <f t="shared" si="414"/>
        <v>0</v>
      </c>
      <c r="M3004" s="25"/>
      <c r="N3004" s="45">
        <v>45927</v>
      </c>
      <c r="O3004" s="54"/>
      <c r="P3004" s="25" t="s">
        <v>243</v>
      </c>
      <c r="Q3004" s="25">
        <v>58156233800</v>
      </c>
      <c r="R3004" s="25"/>
      <c r="S3004" s="3">
        <v>4</v>
      </c>
      <c r="T3004" s="55"/>
      <c r="U3004" s="25" t="s">
        <v>19</v>
      </c>
      <c r="V3004" s="25" t="str">
        <f>VLOOKUP(P3004,'Customer List'!B:C,2,)</f>
        <v>Mumbai</v>
      </c>
      <c r="W3004" s="56"/>
      <c r="X3004" s="45"/>
      <c r="Y3004" s="25" t="str">
        <f t="shared" si="411"/>
        <v/>
      </c>
      <c r="Z3004" s="25" t="str">
        <f t="shared" si="412"/>
        <v>Saturday</v>
      </c>
      <c r="AA3004" s="25" t="str">
        <f t="shared" si="413"/>
        <v/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hidden="1" x14ac:dyDescent="0.25">
      <c r="A3005" s="25">
        <f t="shared" si="408"/>
        <v>3004</v>
      </c>
      <c r="B3005" s="25" t="s">
        <v>3747</v>
      </c>
      <c r="C3005" s="45">
        <v>45919</v>
      </c>
      <c r="D3005" s="45">
        <v>45926</v>
      </c>
      <c r="E3005" s="8">
        <v>241.5</v>
      </c>
      <c r="F3005" s="8">
        <f t="shared" si="409"/>
        <v>21252</v>
      </c>
      <c r="G3005" s="54">
        <f t="shared" si="410"/>
        <v>21252</v>
      </c>
      <c r="H3005" s="25">
        <v>500832</v>
      </c>
      <c r="I3005" s="25"/>
      <c r="J3005" s="25">
        <v>1</v>
      </c>
      <c r="K3005" s="25"/>
      <c r="L3005" s="25">
        <f t="shared" si="414"/>
        <v>1</v>
      </c>
      <c r="M3005" s="25"/>
      <c r="N3005" s="45"/>
      <c r="O3005" s="54"/>
      <c r="P3005" s="25" t="s">
        <v>255</v>
      </c>
      <c r="Q3005" s="25"/>
      <c r="R3005" s="25"/>
      <c r="S3005" s="3">
        <v>4</v>
      </c>
      <c r="T3005" s="55"/>
      <c r="U3005" s="25" t="s">
        <v>19</v>
      </c>
      <c r="V3005" s="25" t="str">
        <f>VLOOKUP(P3005,'Customer List'!B:C,2,)</f>
        <v>Delhi</v>
      </c>
      <c r="W3005" s="56"/>
      <c r="X3005" s="45"/>
      <c r="Y3005" s="25" t="str">
        <f t="shared" si="411"/>
        <v/>
      </c>
      <c r="Z3005" s="25" t="str">
        <f t="shared" si="412"/>
        <v/>
      </c>
      <c r="AA3005" s="25" t="str">
        <f t="shared" si="413"/>
        <v/>
      </c>
      <c r="AB3005" s="25" t="str">
        <f>VLOOKUP(U3005,'Currency Sheet'!A:C,3,)</f>
        <v>DOLLAR</v>
      </c>
      <c r="AC3005" s="67" t="str">
        <f>VLOOKUP(P3005,'Customer List'!B:D,3,)</f>
        <v>Local</v>
      </c>
    </row>
    <row r="3006" spans="1:29" hidden="1" x14ac:dyDescent="0.25">
      <c r="A3006" s="25">
        <f t="shared" si="408"/>
        <v>3005</v>
      </c>
      <c r="B3006" s="25" t="s">
        <v>3747</v>
      </c>
      <c r="C3006" s="45">
        <v>45919</v>
      </c>
      <c r="D3006" s="45">
        <v>45926</v>
      </c>
      <c r="E3006" s="8">
        <v>86.8</v>
      </c>
      <c r="F3006" s="8">
        <f t="shared" si="409"/>
        <v>7638.4</v>
      </c>
      <c r="G3006" s="54">
        <f t="shared" si="410"/>
        <v>7638.4</v>
      </c>
      <c r="H3006" s="25">
        <v>502521</v>
      </c>
      <c r="I3006" s="25"/>
      <c r="J3006" s="25">
        <v>1</v>
      </c>
      <c r="K3006" s="25"/>
      <c r="L3006" s="25">
        <f t="shared" si="414"/>
        <v>1</v>
      </c>
      <c r="M3006" s="25"/>
      <c r="N3006" s="45"/>
      <c r="O3006" s="54"/>
      <c r="P3006" s="25" t="s">
        <v>229</v>
      </c>
      <c r="Q3006" s="25"/>
      <c r="R3006" s="25"/>
      <c r="S3006" s="3">
        <v>4</v>
      </c>
      <c r="T3006" s="55"/>
      <c r="U3006" s="25" t="s">
        <v>19</v>
      </c>
      <c r="V3006" s="25" t="str">
        <f>VLOOKUP(P3006,'Customer List'!B:C,2,)</f>
        <v>Kolkata</v>
      </c>
      <c r="W3006" s="56"/>
      <c r="X3006" s="45"/>
      <c r="Y3006" s="25" t="str">
        <f t="shared" si="411"/>
        <v/>
      </c>
      <c r="Z3006" s="25" t="str">
        <f t="shared" si="412"/>
        <v/>
      </c>
      <c r="AA3006" s="25" t="str">
        <f t="shared" si="413"/>
        <v/>
      </c>
      <c r="AB3006" s="25" t="str">
        <f>VLOOKUP(U3006,'Currency Sheet'!A:C,3,)</f>
        <v>DOLLAR</v>
      </c>
      <c r="AC3006" s="67" t="str">
        <f>VLOOKUP(P3006,'Customer List'!B:D,3,)</f>
        <v>OutStation</v>
      </c>
    </row>
    <row r="3007" spans="1:29" hidden="1" x14ac:dyDescent="0.25">
      <c r="A3007" s="25">
        <f t="shared" si="408"/>
        <v>3006</v>
      </c>
      <c r="B3007" s="25" t="s">
        <v>3747</v>
      </c>
      <c r="C3007" s="45">
        <v>45919</v>
      </c>
      <c r="D3007" s="45">
        <v>45926</v>
      </c>
      <c r="E3007" s="8">
        <v>90.3</v>
      </c>
      <c r="F3007" s="8">
        <f t="shared" si="409"/>
        <v>7946.4</v>
      </c>
      <c r="G3007" s="54">
        <f t="shared" si="410"/>
        <v>7946.4</v>
      </c>
      <c r="H3007" s="25">
        <v>502929</v>
      </c>
      <c r="I3007" s="25"/>
      <c r="J3007" s="25">
        <v>1</v>
      </c>
      <c r="K3007" s="25"/>
      <c r="L3007" s="25">
        <f t="shared" si="414"/>
        <v>1</v>
      </c>
      <c r="M3007" s="25"/>
      <c r="N3007" s="45"/>
      <c r="O3007" s="54"/>
      <c r="P3007" s="25" t="s">
        <v>229</v>
      </c>
      <c r="Q3007" s="25"/>
      <c r="R3007" s="25"/>
      <c r="S3007" s="3">
        <v>4</v>
      </c>
      <c r="T3007" s="55"/>
      <c r="U3007" s="25" t="s">
        <v>19</v>
      </c>
      <c r="V3007" s="25" t="str">
        <f>VLOOKUP(P3007,'Customer List'!B:C,2,)</f>
        <v>Kolkata</v>
      </c>
      <c r="W3007" s="56"/>
      <c r="X3007" s="45"/>
      <c r="Y3007" s="25" t="str">
        <f t="shared" si="411"/>
        <v/>
      </c>
      <c r="Z3007" s="25" t="str">
        <f t="shared" si="412"/>
        <v/>
      </c>
      <c r="AA3007" s="25" t="str">
        <f t="shared" si="413"/>
        <v/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hidden="1" x14ac:dyDescent="0.25">
      <c r="A3008" s="25">
        <f t="shared" si="408"/>
        <v>3007</v>
      </c>
      <c r="B3008" s="25" t="s">
        <v>3747</v>
      </c>
      <c r="C3008" s="45">
        <v>45919</v>
      </c>
      <c r="D3008" s="45">
        <v>45926</v>
      </c>
      <c r="E3008" s="8">
        <v>321.75</v>
      </c>
      <c r="F3008" s="8">
        <f t="shared" si="409"/>
        <v>28314</v>
      </c>
      <c r="G3008" s="54">
        <f t="shared" si="410"/>
        <v>28314</v>
      </c>
      <c r="H3008" s="25">
        <v>502948</v>
      </c>
      <c r="I3008" s="25"/>
      <c r="J3008" s="25">
        <v>1</v>
      </c>
      <c r="K3008" s="25"/>
      <c r="L3008" s="25">
        <f t="shared" si="414"/>
        <v>1</v>
      </c>
      <c r="M3008" s="25"/>
      <c r="N3008" s="45"/>
      <c r="O3008" s="54"/>
      <c r="P3008" s="25" t="s">
        <v>618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Bhuvneshwar</v>
      </c>
      <c r="W3008" s="56"/>
      <c r="X3008" s="45"/>
      <c r="Y3008" s="25" t="str">
        <f t="shared" si="411"/>
        <v/>
      </c>
      <c r="Z3008" s="25" t="str">
        <f t="shared" si="412"/>
        <v/>
      </c>
      <c r="AA3008" s="25" t="str">
        <f t="shared" si="413"/>
        <v/>
      </c>
      <c r="AB3008" s="25" t="str">
        <f>VLOOKUP(U3008,'Currency Sheet'!A:C,3,)</f>
        <v>DOLLAR</v>
      </c>
      <c r="AC3008" s="67" t="str">
        <f>VLOOKUP(P3008,'Customer List'!B:D,3,)</f>
        <v>OutStation</v>
      </c>
    </row>
    <row r="3009" spans="1:29" hidden="1" x14ac:dyDescent="0.25">
      <c r="A3009" s="25">
        <f t="shared" si="408"/>
        <v>3008</v>
      </c>
      <c r="B3009" s="25" t="s">
        <v>3747</v>
      </c>
      <c r="C3009" s="45">
        <v>45919</v>
      </c>
      <c r="D3009" s="45">
        <v>45926</v>
      </c>
      <c r="E3009" s="8">
        <v>65.8</v>
      </c>
      <c r="F3009" s="8">
        <f t="shared" si="409"/>
        <v>5790.4</v>
      </c>
      <c r="G3009" s="54">
        <f t="shared" si="410"/>
        <v>5790.4</v>
      </c>
      <c r="H3009" s="25">
        <v>506501</v>
      </c>
      <c r="I3009" s="25"/>
      <c r="J3009" s="25">
        <v>1</v>
      </c>
      <c r="K3009" s="25">
        <v>1</v>
      </c>
      <c r="L3009" s="25">
        <f t="shared" si="414"/>
        <v>0</v>
      </c>
      <c r="M3009" s="25"/>
      <c r="N3009" s="45">
        <v>45929</v>
      </c>
      <c r="O3009" s="54"/>
      <c r="P3009" s="25" t="s">
        <v>214</v>
      </c>
      <c r="Q3009" s="25" t="s">
        <v>2002</v>
      </c>
      <c r="R3009" s="25" t="s">
        <v>2002</v>
      </c>
      <c r="S3009" s="3">
        <v>4</v>
      </c>
      <c r="T3009" s="55"/>
      <c r="U3009" s="25" t="s">
        <v>19</v>
      </c>
      <c r="V3009" s="25" t="str">
        <f>VLOOKUP(P3009,'Customer List'!B:C,2,)</f>
        <v>Delhi</v>
      </c>
      <c r="W3009" s="56"/>
      <c r="X3009" s="45"/>
      <c r="Y3009" s="25" t="str">
        <f t="shared" si="411"/>
        <v/>
      </c>
      <c r="Z3009" s="25" t="str">
        <f t="shared" si="412"/>
        <v>Monday</v>
      </c>
      <c r="AA3009" s="25" t="str">
        <f t="shared" si="413"/>
        <v/>
      </c>
      <c r="AB3009" s="25" t="str">
        <f>VLOOKUP(U3009,'Currency Sheet'!A:C,3,)</f>
        <v>DOLLAR</v>
      </c>
      <c r="AC3009" s="67" t="str">
        <f>VLOOKUP(P3009,'Customer List'!B:D,3,)</f>
        <v>Local</v>
      </c>
    </row>
    <row r="3010" spans="1:29" hidden="1" x14ac:dyDescent="0.25">
      <c r="A3010" s="25">
        <f t="shared" si="408"/>
        <v>3009</v>
      </c>
      <c r="B3010" s="25" t="s">
        <v>3747</v>
      </c>
      <c r="C3010" s="45">
        <v>45919</v>
      </c>
      <c r="D3010" s="45">
        <v>45926</v>
      </c>
      <c r="E3010" s="8">
        <v>212.8</v>
      </c>
      <c r="F3010" s="8">
        <f t="shared" si="409"/>
        <v>18726.400000000001</v>
      </c>
      <c r="G3010" s="54">
        <f t="shared" si="410"/>
        <v>18726.400000000001</v>
      </c>
      <c r="H3010" s="25">
        <v>507605</v>
      </c>
      <c r="I3010" s="25"/>
      <c r="J3010" s="25">
        <v>1</v>
      </c>
      <c r="K3010" s="25">
        <v>1</v>
      </c>
      <c r="L3010" s="25">
        <f t="shared" si="414"/>
        <v>0</v>
      </c>
      <c r="M3010" s="25"/>
      <c r="N3010" s="45">
        <v>45927</v>
      </c>
      <c r="O3010" s="54"/>
      <c r="P3010" s="25" t="s">
        <v>243</v>
      </c>
      <c r="Q3010" s="25">
        <v>58156233800</v>
      </c>
      <c r="R3010" s="25"/>
      <c r="S3010" s="3">
        <v>4</v>
      </c>
      <c r="T3010" s="55"/>
      <c r="U3010" s="25" t="s">
        <v>19</v>
      </c>
      <c r="V3010" s="25" t="str">
        <f>VLOOKUP(P3010,'Customer List'!B:C,2,)</f>
        <v>Mumbai</v>
      </c>
      <c r="W3010" s="56"/>
      <c r="X3010" s="45"/>
      <c r="Y3010" s="25" t="str">
        <f t="shared" si="411"/>
        <v/>
      </c>
      <c r="Z3010" s="25" t="str">
        <f t="shared" si="412"/>
        <v>Saturday</v>
      </c>
      <c r="AA3010" s="25" t="str">
        <f t="shared" si="41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hidden="1" x14ac:dyDescent="0.25">
      <c r="A3011" s="25">
        <f t="shared" si="408"/>
        <v>3010</v>
      </c>
      <c r="B3011" s="25" t="s">
        <v>3747</v>
      </c>
      <c r="C3011" s="45">
        <v>45919</v>
      </c>
      <c r="D3011" s="45">
        <v>45926</v>
      </c>
      <c r="E3011" s="8">
        <v>102.2</v>
      </c>
      <c r="F3011" s="8">
        <f t="shared" si="409"/>
        <v>8993.6</v>
      </c>
      <c r="G3011" s="54">
        <f t="shared" si="410"/>
        <v>8993.6</v>
      </c>
      <c r="H3011" s="25">
        <v>512305</v>
      </c>
      <c r="I3011" s="25"/>
      <c r="J3011" s="25">
        <v>1</v>
      </c>
      <c r="K3011" s="25">
        <v>1</v>
      </c>
      <c r="L3011" s="25">
        <f t="shared" si="414"/>
        <v>0</v>
      </c>
      <c r="M3011" s="25"/>
      <c r="N3011" s="45">
        <v>45929</v>
      </c>
      <c r="O3011" s="54"/>
      <c r="P3011" s="25" t="s">
        <v>209</v>
      </c>
      <c r="Q3011" s="25" t="s">
        <v>2002</v>
      </c>
      <c r="R3011" s="25" t="s">
        <v>2002</v>
      </c>
      <c r="S3011" s="3">
        <v>4</v>
      </c>
      <c r="T3011" s="55"/>
      <c r="U3011" s="25" t="s">
        <v>19</v>
      </c>
      <c r="V3011" s="25" t="str">
        <f>VLOOKUP(P3011,'Customer List'!B:C,2,)</f>
        <v>Delhi</v>
      </c>
      <c r="W3011" s="56"/>
      <c r="X3011" s="45"/>
      <c r="Y3011" s="25" t="str">
        <f t="shared" si="411"/>
        <v/>
      </c>
      <c r="Z3011" s="25" t="str">
        <f t="shared" si="412"/>
        <v>Monday</v>
      </c>
      <c r="AA3011" s="25" t="str">
        <f t="shared" si="413"/>
        <v/>
      </c>
      <c r="AB3011" s="25" t="str">
        <f>VLOOKUP(U3011,'Currency Sheet'!A:C,3,)</f>
        <v>DOLLAR</v>
      </c>
      <c r="AC3011" s="67" t="str">
        <f>VLOOKUP(P3011,'Customer List'!B:D,3,)</f>
        <v>Local</v>
      </c>
    </row>
    <row r="3012" spans="1:29" hidden="1" x14ac:dyDescent="0.25">
      <c r="A3012" s="25">
        <f t="shared" si="408"/>
        <v>3011</v>
      </c>
      <c r="B3012" s="25" t="s">
        <v>3747</v>
      </c>
      <c r="C3012" s="45">
        <v>45919</v>
      </c>
      <c r="D3012" s="45">
        <v>45926</v>
      </c>
      <c r="E3012" s="8">
        <v>177.1</v>
      </c>
      <c r="F3012" s="8">
        <f t="shared" si="409"/>
        <v>15584.8</v>
      </c>
      <c r="G3012" s="54">
        <f t="shared" si="410"/>
        <v>15584.8</v>
      </c>
      <c r="H3012" s="25">
        <v>570804</v>
      </c>
      <c r="I3012" s="25"/>
      <c r="J3012" s="25">
        <v>1</v>
      </c>
      <c r="K3012" s="25">
        <v>1</v>
      </c>
      <c r="L3012" s="25">
        <f t="shared" si="414"/>
        <v>0</v>
      </c>
      <c r="M3012" s="25"/>
      <c r="N3012" s="45">
        <v>45927</v>
      </c>
      <c r="O3012" s="54"/>
      <c r="P3012" s="25" t="s">
        <v>2052</v>
      </c>
      <c r="Q3012" s="25">
        <v>58156227345</v>
      </c>
      <c r="R3012" s="25"/>
      <c r="S3012" s="3">
        <v>-20</v>
      </c>
      <c r="T3012" s="55"/>
      <c r="U3012" s="25" t="s">
        <v>19</v>
      </c>
      <c r="V3012" s="25" t="str">
        <f>VLOOKUP(P3012,'Customer List'!B:C,2,)</f>
        <v>Pune</v>
      </c>
      <c r="W3012" s="56"/>
      <c r="X3012" s="45"/>
      <c r="Y3012" s="25" t="str">
        <f t="shared" si="411"/>
        <v/>
      </c>
      <c r="Z3012" s="25" t="str">
        <f t="shared" si="412"/>
        <v>Saturday</v>
      </c>
      <c r="AA3012" s="25" t="str">
        <f t="shared" si="413"/>
        <v/>
      </c>
      <c r="AB3012" s="25" t="str">
        <f>VLOOKUP(U3012,'Currency Sheet'!A:C,3,)</f>
        <v>DOLLAR</v>
      </c>
      <c r="AC3012" s="67" t="str">
        <f>VLOOKUP(P3012,'Customer List'!B:D,3,)</f>
        <v>OutStation</v>
      </c>
    </row>
    <row r="3013" spans="1:29" hidden="1" x14ac:dyDescent="0.25">
      <c r="A3013" s="25">
        <f t="shared" ref="A3013:A3026" si="415">A3012+1</f>
        <v>3012</v>
      </c>
      <c r="B3013" s="25" t="s">
        <v>3747</v>
      </c>
      <c r="C3013" s="45">
        <v>45919</v>
      </c>
      <c r="D3013" s="45">
        <v>45926</v>
      </c>
      <c r="E3013" s="8">
        <v>259</v>
      </c>
      <c r="F3013" s="8">
        <f t="shared" si="409"/>
        <v>22792</v>
      </c>
      <c r="G3013" s="54">
        <f t="shared" si="410"/>
        <v>22792</v>
      </c>
      <c r="H3013" s="25">
        <v>621616</v>
      </c>
      <c r="I3013" s="25"/>
      <c r="J3013" s="25">
        <v>1</v>
      </c>
      <c r="K3013" s="25">
        <v>1</v>
      </c>
      <c r="L3013" s="25">
        <f t="shared" si="414"/>
        <v>0</v>
      </c>
      <c r="M3013" s="25"/>
      <c r="N3013" s="45">
        <v>45927</v>
      </c>
      <c r="O3013" s="54"/>
      <c r="P3013" s="25" t="s">
        <v>2053</v>
      </c>
      <c r="Q3013" s="25">
        <v>58156226041</v>
      </c>
      <c r="R3013" s="25"/>
      <c r="S3013" s="3">
        <v>4</v>
      </c>
      <c r="T3013" s="55"/>
      <c r="U3013" s="25" t="s">
        <v>19</v>
      </c>
      <c r="V3013" s="25" t="str">
        <f>VLOOKUP(P3013,'Customer List'!B:C,2,)</f>
        <v>Banglore</v>
      </c>
      <c r="W3013" s="56"/>
      <c r="X3013" s="45"/>
      <c r="Y3013" s="25" t="str">
        <f t="shared" si="411"/>
        <v/>
      </c>
      <c r="Z3013" s="25" t="str">
        <f t="shared" si="412"/>
        <v>Saturday</v>
      </c>
      <c r="AA3013" s="25" t="str">
        <f t="shared" si="413"/>
        <v/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15"/>
        <v>3013</v>
      </c>
      <c r="B3014" s="25" t="s">
        <v>3747</v>
      </c>
      <c r="C3014" s="45">
        <v>45919</v>
      </c>
      <c r="D3014" s="45">
        <v>45926</v>
      </c>
      <c r="E3014" s="8">
        <v>70.7</v>
      </c>
      <c r="F3014" s="8">
        <f t="shared" si="409"/>
        <v>6221.6</v>
      </c>
      <c r="G3014" s="54">
        <f t="shared" si="410"/>
        <v>6221.6</v>
      </c>
      <c r="H3014" s="25">
        <v>626801</v>
      </c>
      <c r="I3014" s="25"/>
      <c r="J3014" s="25">
        <v>1</v>
      </c>
      <c r="K3014" s="25">
        <v>1</v>
      </c>
      <c r="L3014" s="25">
        <f t="shared" si="414"/>
        <v>0</v>
      </c>
      <c r="M3014" s="25"/>
      <c r="N3014" s="45">
        <v>45926</v>
      </c>
      <c r="O3014" s="54"/>
      <c r="P3014" s="25" t="s">
        <v>626</v>
      </c>
      <c r="Q3014" s="25" t="s">
        <v>2002</v>
      </c>
      <c r="R3014" s="25" t="s">
        <v>2002</v>
      </c>
      <c r="S3014" s="3">
        <v>4</v>
      </c>
      <c r="T3014" s="55" t="s">
        <v>3751</v>
      </c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11"/>
        <v/>
      </c>
      <c r="Z3014" s="25" t="str">
        <f t="shared" si="412"/>
        <v>Friday</v>
      </c>
      <c r="AA3014" s="25" t="str">
        <f t="shared" si="41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hidden="1" x14ac:dyDescent="0.25">
      <c r="A3015" s="25">
        <f t="shared" si="415"/>
        <v>3014</v>
      </c>
      <c r="B3015" s="25" t="s">
        <v>3747</v>
      </c>
      <c r="C3015" s="45">
        <v>45919</v>
      </c>
      <c r="D3015" s="45">
        <v>45926</v>
      </c>
      <c r="E3015" s="8">
        <v>267.39999999999998</v>
      </c>
      <c r="F3015" s="8">
        <f t="shared" si="409"/>
        <v>23531.199999999997</v>
      </c>
      <c r="G3015" s="54">
        <f t="shared" si="410"/>
        <v>47062.399999999994</v>
      </c>
      <c r="H3015" s="25">
        <v>626810</v>
      </c>
      <c r="I3015" s="25"/>
      <c r="J3015" s="25">
        <v>2</v>
      </c>
      <c r="K3015" s="25">
        <v>2</v>
      </c>
      <c r="L3015" s="25">
        <f t="shared" si="414"/>
        <v>0</v>
      </c>
      <c r="M3015" s="25"/>
      <c r="N3015" s="45">
        <v>45927</v>
      </c>
      <c r="O3015" s="54"/>
      <c r="P3015" s="25" t="s">
        <v>2053</v>
      </c>
      <c r="Q3015" s="25">
        <v>58156226041</v>
      </c>
      <c r="R3015" s="25"/>
      <c r="S3015" s="3">
        <v>4</v>
      </c>
      <c r="T3015" s="55"/>
      <c r="U3015" s="25" t="s">
        <v>19</v>
      </c>
      <c r="V3015" s="25" t="str">
        <f>VLOOKUP(P3015,'Customer List'!B:C,2,)</f>
        <v>Banglore</v>
      </c>
      <c r="W3015" s="56"/>
      <c r="X3015" s="45"/>
      <c r="Y3015" s="25" t="str">
        <f t="shared" si="411"/>
        <v/>
      </c>
      <c r="Z3015" s="25" t="str">
        <f t="shared" si="412"/>
        <v>Saturday</v>
      </c>
      <c r="AA3015" s="25" t="str">
        <f t="shared" si="413"/>
        <v/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hidden="1" x14ac:dyDescent="0.25">
      <c r="A3016" s="25">
        <f t="shared" si="415"/>
        <v>3015</v>
      </c>
      <c r="B3016" s="25" t="s">
        <v>3747</v>
      </c>
      <c r="C3016" s="45">
        <v>45919</v>
      </c>
      <c r="D3016" s="45">
        <v>45926</v>
      </c>
      <c r="E3016" s="8">
        <v>234.5</v>
      </c>
      <c r="F3016" s="8">
        <f t="shared" si="409"/>
        <v>20636</v>
      </c>
      <c r="G3016" s="54">
        <f t="shared" si="410"/>
        <v>20636</v>
      </c>
      <c r="H3016" s="25">
        <v>651020</v>
      </c>
      <c r="I3016" s="25"/>
      <c r="J3016" s="25">
        <v>1</v>
      </c>
      <c r="K3016" s="25">
        <v>1</v>
      </c>
      <c r="L3016" s="25">
        <f t="shared" si="414"/>
        <v>0</v>
      </c>
      <c r="M3016" s="25"/>
      <c r="N3016" s="45">
        <v>45927</v>
      </c>
      <c r="O3016" s="54"/>
      <c r="P3016" s="25" t="s">
        <v>630</v>
      </c>
      <c r="Q3016" s="25">
        <v>58156228314</v>
      </c>
      <c r="R3016" s="25"/>
      <c r="S3016" s="3">
        <v>4</v>
      </c>
      <c r="T3016" s="55"/>
      <c r="U3016" s="25" t="s">
        <v>19</v>
      </c>
      <c r="V3016" s="25" t="str">
        <f>VLOOKUP(P3016,'Customer List'!B:C,2,)</f>
        <v>Gujrat</v>
      </c>
      <c r="W3016" s="56"/>
      <c r="X3016" s="45"/>
      <c r="Y3016" s="25" t="str">
        <f t="shared" si="411"/>
        <v/>
      </c>
      <c r="Z3016" s="25" t="str">
        <f t="shared" si="412"/>
        <v>Saturday</v>
      </c>
      <c r="AA3016" s="25" t="str">
        <f t="shared" si="413"/>
        <v/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hidden="1" x14ac:dyDescent="0.25">
      <c r="A3017" s="25">
        <f t="shared" si="415"/>
        <v>3016</v>
      </c>
      <c r="B3017" s="25" t="s">
        <v>3747</v>
      </c>
      <c r="C3017" s="45">
        <v>45919</v>
      </c>
      <c r="D3017" s="45">
        <v>45926</v>
      </c>
      <c r="E3017" s="8">
        <v>252</v>
      </c>
      <c r="F3017" s="8">
        <f t="shared" si="409"/>
        <v>22176</v>
      </c>
      <c r="G3017" s="54">
        <f t="shared" si="410"/>
        <v>22176</v>
      </c>
      <c r="H3017" s="25">
        <v>655208</v>
      </c>
      <c r="I3017" s="25"/>
      <c r="J3017" s="25">
        <v>1</v>
      </c>
      <c r="K3017" s="25"/>
      <c r="L3017" s="25">
        <f t="shared" si="414"/>
        <v>1</v>
      </c>
      <c r="M3017" s="25"/>
      <c r="N3017" s="45"/>
      <c r="O3017" s="54"/>
      <c r="P3017" s="25" t="s">
        <v>229</v>
      </c>
      <c r="Q3017" s="25"/>
      <c r="R3017" s="25"/>
      <c r="S3017" s="3">
        <v>4</v>
      </c>
      <c r="T3017" s="55"/>
      <c r="U3017" s="25" t="s">
        <v>19</v>
      </c>
      <c r="V3017" s="25" t="str">
        <f>VLOOKUP(P3017,'Customer List'!B:C,2,)</f>
        <v>Kolkata</v>
      </c>
      <c r="W3017" s="56"/>
      <c r="X3017" s="45"/>
      <c r="Y3017" s="25" t="str">
        <f t="shared" si="411"/>
        <v/>
      </c>
      <c r="Z3017" s="25" t="str">
        <f t="shared" si="412"/>
        <v/>
      </c>
      <c r="AA3017" s="25" t="str">
        <f t="shared" si="413"/>
        <v/>
      </c>
      <c r="AB3017" s="25" t="str">
        <f>VLOOKUP(U3017,'Currency Sheet'!A:C,3,)</f>
        <v>DOLLAR</v>
      </c>
      <c r="AC3017" s="67" t="str">
        <f>VLOOKUP(P3017,'Customer List'!B:D,3,)</f>
        <v>OutStation</v>
      </c>
    </row>
    <row r="3018" spans="1:29" hidden="1" x14ac:dyDescent="0.25">
      <c r="A3018" s="25">
        <f t="shared" si="415"/>
        <v>3017</v>
      </c>
      <c r="B3018" s="25" t="s">
        <v>3747</v>
      </c>
      <c r="C3018" s="45">
        <v>45919</v>
      </c>
      <c r="D3018" s="45">
        <v>45926</v>
      </c>
      <c r="E3018" s="8">
        <v>90.3</v>
      </c>
      <c r="F3018" s="8">
        <f t="shared" si="409"/>
        <v>7946.4</v>
      </c>
      <c r="G3018" s="54">
        <f t="shared" si="410"/>
        <v>7946.4</v>
      </c>
      <c r="H3018" s="25">
        <v>795604</v>
      </c>
      <c r="I3018" s="25"/>
      <c r="J3018" s="25">
        <v>1</v>
      </c>
      <c r="K3018" s="25">
        <v>1</v>
      </c>
      <c r="L3018" s="25">
        <f t="shared" si="414"/>
        <v>0</v>
      </c>
      <c r="M3018" s="25"/>
      <c r="N3018" s="45">
        <v>45927</v>
      </c>
      <c r="O3018" s="54"/>
      <c r="P3018" s="25" t="s">
        <v>166</v>
      </c>
      <c r="Q3018" s="25">
        <v>58156229353</v>
      </c>
      <c r="R3018" s="25"/>
      <c r="S3018" s="3">
        <v>-20</v>
      </c>
      <c r="T3018" s="55"/>
      <c r="U3018" s="25" t="s">
        <v>19</v>
      </c>
      <c r="V3018" s="25" t="str">
        <f>VLOOKUP(P3018,'Customer List'!B:C,2,)</f>
        <v>Lucknow</v>
      </c>
      <c r="W3018" s="56"/>
      <c r="X3018" s="45"/>
      <c r="Y3018" s="25" t="str">
        <f t="shared" si="411"/>
        <v/>
      </c>
      <c r="Z3018" s="25" t="str">
        <f t="shared" si="412"/>
        <v>Saturday</v>
      </c>
      <c r="AA3018" s="25" t="str">
        <f t="shared" si="413"/>
        <v/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hidden="1" x14ac:dyDescent="0.25">
      <c r="A3019" s="25">
        <f t="shared" si="415"/>
        <v>3018</v>
      </c>
      <c r="B3019" s="25" t="s">
        <v>3747</v>
      </c>
      <c r="C3019" s="45">
        <v>45919</v>
      </c>
      <c r="D3019" s="45">
        <v>45926</v>
      </c>
      <c r="E3019" s="8">
        <v>1320</v>
      </c>
      <c r="F3019" s="8">
        <f t="shared" si="409"/>
        <v>116160</v>
      </c>
      <c r="G3019" s="54">
        <f t="shared" si="410"/>
        <v>232320</v>
      </c>
      <c r="H3019" s="25">
        <v>900000034</v>
      </c>
      <c r="I3019" s="25"/>
      <c r="J3019" s="25">
        <v>2</v>
      </c>
      <c r="K3019" s="25">
        <v>2</v>
      </c>
      <c r="L3019" s="25">
        <f t="shared" si="414"/>
        <v>0</v>
      </c>
      <c r="M3019" s="25"/>
      <c r="N3019" s="45">
        <v>45927</v>
      </c>
      <c r="O3019" s="54"/>
      <c r="P3019" s="25" t="s">
        <v>949</v>
      </c>
      <c r="Q3019" s="25">
        <v>58156228163</v>
      </c>
      <c r="R3019" s="25"/>
      <c r="S3019" s="3">
        <v>4</v>
      </c>
      <c r="T3019" s="55"/>
      <c r="U3019" s="25" t="s">
        <v>19</v>
      </c>
      <c r="V3019" s="25" t="str">
        <f>VLOOKUP(P3019,'Customer List'!B:C,2,)</f>
        <v>Banglore</v>
      </c>
      <c r="W3019" s="56"/>
      <c r="X3019" s="45"/>
      <c r="Y3019" s="25" t="str">
        <f t="shared" si="411"/>
        <v/>
      </c>
      <c r="Z3019" s="25" t="str">
        <f t="shared" si="412"/>
        <v>Saturday</v>
      </c>
      <c r="AA3019" s="25" t="str">
        <f t="shared" si="413"/>
        <v/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hidden="1" x14ac:dyDescent="0.25">
      <c r="A3020" s="25">
        <f t="shared" si="415"/>
        <v>3019</v>
      </c>
      <c r="B3020" s="25" t="s">
        <v>3747</v>
      </c>
      <c r="C3020" s="45">
        <v>45919</v>
      </c>
      <c r="D3020" s="45">
        <v>45926</v>
      </c>
      <c r="E3020" s="8">
        <v>1210</v>
      </c>
      <c r="F3020" s="8">
        <f t="shared" si="409"/>
        <v>106480</v>
      </c>
      <c r="G3020" s="54">
        <f t="shared" si="410"/>
        <v>212960</v>
      </c>
      <c r="H3020" s="25">
        <v>900000035</v>
      </c>
      <c r="I3020" s="25"/>
      <c r="J3020" s="25">
        <v>2</v>
      </c>
      <c r="K3020" s="25">
        <v>2</v>
      </c>
      <c r="L3020" s="25">
        <f t="shared" si="414"/>
        <v>0</v>
      </c>
      <c r="M3020" s="25"/>
      <c r="N3020" s="45">
        <v>45927</v>
      </c>
      <c r="O3020" s="54"/>
      <c r="P3020" s="25" t="s">
        <v>949</v>
      </c>
      <c r="Q3020" s="25">
        <v>58156228163</v>
      </c>
      <c r="R3020" s="25"/>
      <c r="S3020" s="3">
        <v>4</v>
      </c>
      <c r="T3020" s="55"/>
      <c r="U3020" s="25" t="s">
        <v>19</v>
      </c>
      <c r="V3020" s="25" t="str">
        <f>VLOOKUP(P3020,'Customer List'!B:C,2,)</f>
        <v>Banglore</v>
      </c>
      <c r="W3020" s="56"/>
      <c r="X3020" s="45"/>
      <c r="Y3020" s="25" t="str">
        <f t="shared" si="411"/>
        <v/>
      </c>
      <c r="Z3020" s="25" t="str">
        <f t="shared" si="412"/>
        <v>Saturday</v>
      </c>
      <c r="AA3020" s="25" t="str">
        <f t="shared" si="41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hidden="1" x14ac:dyDescent="0.25">
      <c r="A3021" s="25">
        <f t="shared" si="415"/>
        <v>3020</v>
      </c>
      <c r="B3021" s="25" t="s">
        <v>3747</v>
      </c>
      <c r="C3021" s="45">
        <v>45919</v>
      </c>
      <c r="D3021" s="45">
        <v>45926</v>
      </c>
      <c r="E3021" s="8">
        <v>1210</v>
      </c>
      <c r="F3021" s="8">
        <f t="shared" si="409"/>
        <v>106480</v>
      </c>
      <c r="G3021" s="54">
        <f t="shared" si="410"/>
        <v>212960</v>
      </c>
      <c r="H3021" s="25">
        <v>900000036</v>
      </c>
      <c r="I3021" s="25"/>
      <c r="J3021" s="25">
        <v>2</v>
      </c>
      <c r="K3021" s="25">
        <v>2</v>
      </c>
      <c r="L3021" s="25">
        <f t="shared" si="414"/>
        <v>0</v>
      </c>
      <c r="M3021" s="25"/>
      <c r="N3021" s="45">
        <v>45927</v>
      </c>
      <c r="O3021" s="54"/>
      <c r="P3021" s="25" t="s">
        <v>949</v>
      </c>
      <c r="Q3021" s="25">
        <v>58156228163</v>
      </c>
      <c r="R3021" s="25"/>
      <c r="S3021" s="3">
        <v>4</v>
      </c>
      <c r="T3021" s="55"/>
      <c r="U3021" s="25" t="s">
        <v>19</v>
      </c>
      <c r="V3021" s="25" t="str">
        <f>VLOOKUP(P3021,'Customer List'!B:C,2,)</f>
        <v>Banglore</v>
      </c>
      <c r="W3021" s="56"/>
      <c r="X3021" s="45"/>
      <c r="Y3021" s="25" t="str">
        <f t="shared" si="411"/>
        <v/>
      </c>
      <c r="Z3021" s="25" t="str">
        <f t="shared" si="412"/>
        <v>Saturday</v>
      </c>
      <c r="AA3021" s="25" t="str">
        <f t="shared" si="413"/>
        <v/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hidden="1" x14ac:dyDescent="0.25">
      <c r="A3022" s="25">
        <f t="shared" si="415"/>
        <v>3021</v>
      </c>
      <c r="B3022" s="25" t="s">
        <v>3747</v>
      </c>
      <c r="C3022" s="45">
        <v>45919</v>
      </c>
      <c r="D3022" s="45">
        <v>45926</v>
      </c>
      <c r="E3022" s="8">
        <v>1760</v>
      </c>
      <c r="F3022" s="8">
        <f t="shared" si="409"/>
        <v>154880</v>
      </c>
      <c r="G3022" s="54">
        <f t="shared" si="410"/>
        <v>309760</v>
      </c>
      <c r="H3022" s="25">
        <v>900000866</v>
      </c>
      <c r="I3022" s="25"/>
      <c r="J3022" s="25">
        <v>2</v>
      </c>
      <c r="K3022" s="25">
        <v>2</v>
      </c>
      <c r="L3022" s="25">
        <f t="shared" si="41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/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/>
      <c r="Y3022" s="25" t="str">
        <f t="shared" si="411"/>
        <v/>
      </c>
      <c r="Z3022" s="25" t="str">
        <f t="shared" si="412"/>
        <v>Saturday</v>
      </c>
      <c r="AA3022" s="25" t="str">
        <f t="shared" si="413"/>
        <v/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hidden="1" x14ac:dyDescent="0.25">
      <c r="A3023" s="25">
        <f t="shared" si="415"/>
        <v>3022</v>
      </c>
      <c r="B3023" s="25" t="s">
        <v>3747</v>
      </c>
      <c r="C3023" s="45">
        <v>45919</v>
      </c>
      <c r="D3023" s="45">
        <v>45926</v>
      </c>
      <c r="E3023" s="8">
        <v>135.80000000000001</v>
      </c>
      <c r="F3023" s="8">
        <f t="shared" si="409"/>
        <v>11950.400000000001</v>
      </c>
      <c r="G3023" s="54">
        <f t="shared" si="410"/>
        <v>11950.400000000001</v>
      </c>
      <c r="H3023" s="25">
        <v>947203</v>
      </c>
      <c r="I3023" s="25"/>
      <c r="J3023" s="25">
        <v>1</v>
      </c>
      <c r="K3023" s="25"/>
      <c r="L3023" s="25">
        <f t="shared" si="414"/>
        <v>1</v>
      </c>
      <c r="M3023" s="25"/>
      <c r="N3023" s="45"/>
      <c r="O3023" s="54"/>
      <c r="P3023" s="25" t="s">
        <v>43</v>
      </c>
      <c r="Q3023" s="25"/>
      <c r="R3023" s="25"/>
      <c r="S3023" s="3">
        <v>4</v>
      </c>
      <c r="T3023" s="55"/>
      <c r="U3023" s="25" t="s">
        <v>19</v>
      </c>
      <c r="V3023" s="25" t="str">
        <f>VLOOKUP(P3023,'Customer List'!B:C,2,)</f>
        <v>Faridabad</v>
      </c>
      <c r="W3023" s="56"/>
      <c r="X3023" s="45"/>
      <c r="Y3023" s="25" t="str">
        <f t="shared" si="411"/>
        <v/>
      </c>
      <c r="Z3023" s="25" t="str">
        <f t="shared" si="412"/>
        <v/>
      </c>
      <c r="AA3023" s="25" t="str">
        <f t="shared" si="413"/>
        <v/>
      </c>
      <c r="AB3023" s="25" t="str">
        <f>VLOOKUP(U3023,'Currency Sheet'!A:C,3,)</f>
        <v>DOLLAR</v>
      </c>
      <c r="AC3023" s="67" t="str">
        <f>VLOOKUP(P3023,'Customer List'!B:D,3,)</f>
        <v>Local</v>
      </c>
    </row>
    <row r="3024" spans="1:29" hidden="1" x14ac:dyDescent="0.25">
      <c r="A3024" s="25">
        <f t="shared" si="415"/>
        <v>3023</v>
      </c>
      <c r="B3024" s="25">
        <v>179381</v>
      </c>
      <c r="C3024" s="45">
        <v>45924</v>
      </c>
      <c r="D3024" s="45">
        <v>45929</v>
      </c>
      <c r="E3024" s="8">
        <v>378</v>
      </c>
      <c r="F3024" s="8">
        <f t="shared" ref="F3024:F3026" si="416">IF(AB3024="DOLLAR",E3024*88,E3024)</f>
        <v>33264</v>
      </c>
      <c r="G3024" s="54">
        <f t="shared" ref="G3024:G3026" si="417">F3024*J3024</f>
        <v>33264</v>
      </c>
      <c r="H3024" s="25" t="s">
        <v>442</v>
      </c>
      <c r="I3024" s="25"/>
      <c r="J3024" s="25">
        <v>1</v>
      </c>
      <c r="K3024" s="25"/>
      <c r="L3024" s="25">
        <f t="shared" si="414"/>
        <v>1</v>
      </c>
      <c r="M3024" s="25"/>
      <c r="N3024" s="45"/>
      <c r="O3024" s="54"/>
      <c r="P3024" s="25" t="s">
        <v>660</v>
      </c>
      <c r="Q3024" s="25"/>
      <c r="R3024" s="25"/>
      <c r="S3024" s="3">
        <v>4</v>
      </c>
      <c r="T3024" s="55"/>
      <c r="U3024" s="25" t="s">
        <v>424</v>
      </c>
      <c r="V3024" s="25" t="str">
        <f>VLOOKUP(P3024,'Customer List'!B:C,2,)</f>
        <v>Bhopal</v>
      </c>
      <c r="W3024" s="56"/>
      <c r="X3024" s="45"/>
      <c r="Y3024" s="25" t="str">
        <f t="shared" si="411"/>
        <v/>
      </c>
      <c r="Z3024" s="25" t="str">
        <f t="shared" ref="Z3024:Z3026" si="418">IF(N3024="", "", TEXT(N3024, "dddd"))</f>
        <v/>
      </c>
      <c r="AA3024" s="25" t="str">
        <f t="shared" ref="AA3024:AA3026" si="419">IF(X3024="", "", TEXT(X3024, "dddd"))</f>
        <v/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hidden="1" x14ac:dyDescent="0.25">
      <c r="A3025" s="25">
        <f t="shared" si="415"/>
        <v>3024</v>
      </c>
      <c r="B3025" s="25">
        <v>179381</v>
      </c>
      <c r="C3025" s="45">
        <v>45924</v>
      </c>
      <c r="D3025" s="45">
        <v>45929</v>
      </c>
      <c r="E3025" s="8">
        <v>378</v>
      </c>
      <c r="F3025" s="8">
        <f t="shared" si="416"/>
        <v>33264</v>
      </c>
      <c r="G3025" s="54">
        <f t="shared" si="417"/>
        <v>33264</v>
      </c>
      <c r="H3025" s="25" t="s">
        <v>936</v>
      </c>
      <c r="I3025" s="25"/>
      <c r="J3025" s="25">
        <v>1</v>
      </c>
      <c r="K3025" s="25"/>
      <c r="L3025" s="25">
        <f t="shared" si="414"/>
        <v>1</v>
      </c>
      <c r="M3025" s="25"/>
      <c r="N3025" s="45"/>
      <c r="O3025" s="54"/>
      <c r="P3025" s="25" t="s">
        <v>660</v>
      </c>
      <c r="Q3025" s="25"/>
      <c r="R3025" s="25"/>
      <c r="S3025" s="3">
        <v>4</v>
      </c>
      <c r="T3025" s="55"/>
      <c r="U3025" s="25" t="s">
        <v>424</v>
      </c>
      <c r="V3025" s="25" t="str">
        <f>VLOOKUP(P3025,'Customer List'!B:C,2,)</f>
        <v>Bhopal</v>
      </c>
      <c r="W3025" s="56"/>
      <c r="X3025" s="45"/>
      <c r="Y3025" s="25" t="str">
        <f t="shared" si="411"/>
        <v/>
      </c>
      <c r="Z3025" s="25" t="str">
        <f t="shared" si="418"/>
        <v/>
      </c>
      <c r="AA3025" s="25" t="str">
        <f t="shared" si="419"/>
        <v/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hidden="1" x14ac:dyDescent="0.25">
      <c r="A3026" s="25">
        <f t="shared" si="415"/>
        <v>3025</v>
      </c>
      <c r="B3026" s="25">
        <v>179381</v>
      </c>
      <c r="C3026" s="45">
        <v>45924</v>
      </c>
      <c r="D3026" s="45">
        <v>45929</v>
      </c>
      <c r="E3026" s="8">
        <v>378</v>
      </c>
      <c r="F3026" s="8">
        <f t="shared" si="416"/>
        <v>33264</v>
      </c>
      <c r="G3026" s="54">
        <f t="shared" si="417"/>
        <v>33264</v>
      </c>
      <c r="H3026" s="25" t="s">
        <v>3746</v>
      </c>
      <c r="I3026" s="25"/>
      <c r="J3026" s="25">
        <v>1</v>
      </c>
      <c r="K3026" s="25"/>
      <c r="L3026" s="25">
        <f t="shared" si="414"/>
        <v>1</v>
      </c>
      <c r="M3026" s="25"/>
      <c r="N3026" s="45"/>
      <c r="O3026" s="54"/>
      <c r="P3026" s="25" t="s">
        <v>660</v>
      </c>
      <c r="Q3026" s="25"/>
      <c r="R3026" s="25"/>
      <c r="S3026" s="3">
        <v>4</v>
      </c>
      <c r="T3026" s="55"/>
      <c r="U3026" s="25" t="s">
        <v>424</v>
      </c>
      <c r="V3026" s="25" t="str">
        <f>VLOOKUP(P3026,'Customer List'!B:C,2,)</f>
        <v>Bhopal</v>
      </c>
      <c r="W3026" s="56"/>
      <c r="X3026" s="45"/>
      <c r="Y3026" s="25" t="str">
        <f t="shared" si="411"/>
        <v/>
      </c>
      <c r="Z3026" s="25" t="str">
        <f t="shared" si="418"/>
        <v/>
      </c>
      <c r="AA3026" s="25" t="str">
        <f t="shared" si="419"/>
        <v/>
      </c>
      <c r="AB3026" s="25" t="str">
        <f>VLOOKUP(U3026,'Currency Sheet'!A:C,3,)</f>
        <v>DOLLAR</v>
      </c>
      <c r="AC3026" s="67" t="str">
        <f>VLOOKUP(P3026,'Customer List'!B:D,3,)</f>
        <v>OutStation</v>
      </c>
    </row>
  </sheetData>
  <autoFilter ref="A1:AC3026" xr:uid="{00000000-0001-0000-0000-000000000000}">
    <filterColumn colId="11">
      <filters>
        <filter val="1"/>
        <filter val="10"/>
        <filter val="15"/>
        <filter val="18"/>
        <filter val="2"/>
        <filter val="23"/>
        <filter val="3"/>
        <filter val="4"/>
        <filter val="5"/>
        <filter val="6"/>
        <filter val="7"/>
        <filter val="9"/>
      </filters>
    </filterColumn>
    <filterColumn colId="15">
      <filters>
        <filter val="AIIMS"/>
      </filters>
    </filterColumn>
  </autoFilter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934"/>
  <sheetViews>
    <sheetView zoomScale="115" zoomScaleNormal="115" workbookViewId="0"/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3.28515625" style="27" bestFit="1" customWidth="1"/>
    <col min="5" max="5" width="12" style="27" customWidth="1"/>
    <col min="6" max="6" width="4.140625" style="29" bestFit="1" customWidth="1"/>
    <col min="7" max="7" width="10" style="29" bestFit="1" customWidth="1"/>
    <col min="8" max="8" width="7.85546875" style="31" bestFit="1" customWidth="1"/>
    <col min="9" max="9" width="8.42578125" style="31" bestFit="1" customWidth="1"/>
    <col min="10" max="10" width="7.85546875" style="33" bestFit="1" customWidth="1"/>
    <col min="11" max="11" width="10" style="33" bestFit="1" customWidth="1"/>
    <col min="12" max="12" width="22.140625" style="27" bestFit="1" customWidth="1"/>
    <col min="13" max="16384" width="30.5703125" style="27"/>
  </cols>
  <sheetData>
    <row r="1" spans="1:14" x14ac:dyDescent="0.25">
      <c r="A1" s="25" t="str" cm="1">
        <f t="array" ref="A1:C2934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3310</v>
      </c>
      <c r="E1" s="25" t="s">
        <v>3308</v>
      </c>
      <c r="F1" s="26" t="s">
        <v>604</v>
      </c>
      <c r="G1" s="26" t="s">
        <v>2535</v>
      </c>
      <c r="H1" s="30" t="s">
        <v>6</v>
      </c>
      <c r="I1" s="30" t="s">
        <v>2535</v>
      </c>
      <c r="J1" s="32" t="s">
        <v>2534</v>
      </c>
      <c r="K1" s="32" t="s">
        <v>2535</v>
      </c>
      <c r="L1" s="25" t="s">
        <v>13</v>
      </c>
      <c r="M1" s="25" t="s">
        <v>1184</v>
      </c>
      <c r="N1" s="25" t="s">
        <v>3309</v>
      </c>
    </row>
    <row r="2" spans="1:14" x14ac:dyDescent="0.25">
      <c r="A2" s="25" t="str">
        <v>Opening Stock</v>
      </c>
      <c r="B2" s="45">
        <v>45808</v>
      </c>
      <c r="C2" s="25">
        <v>421101</v>
      </c>
      <c r="D2" s="25">
        <f>E2*N2</f>
        <v>2217.6</v>
      </c>
      <c r="E2" s="25">
        <f>_xlfn.XLOOKUP(C2,MasterSheet!H:H,MasterSheet!E:E)</f>
        <v>25.2</v>
      </c>
      <c r="F2" s="26">
        <f>SUMIFS(MasterSheet!J:J, MasterSheet!B:B, A2, MasterSheet!D:D, B2, MasterSheet!H:H, C2)</f>
        <v>5</v>
      </c>
      <c r="G2" s="26">
        <f>D2*F2</f>
        <v>11088</v>
      </c>
      <c r="H2" s="30">
        <f>SUMIFS(MasterSheet!K:K, MasterSheet!B:B, A2, MasterSheet!D:D, B2, MasterSheet!H:H, C2)</f>
        <v>5</v>
      </c>
      <c r="I2" s="30">
        <f>H2*D2</f>
        <v>11088</v>
      </c>
      <c r="J2" s="32">
        <f>SUMIFS(MasterSheet!L:L, MasterSheet!B:B, A2, MasterSheet!D:D, B2, MasterSheet!H:H, C2)</f>
        <v>0</v>
      </c>
      <c r="K2" s="32">
        <f>J2*D2</f>
        <v>0</v>
      </c>
      <c r="L2" s="25" t="str">
        <f>VLOOKUP(C2,MasterSheet!H:U,14,)</f>
        <v>BioLegend</v>
      </c>
      <c r="M2" s="25" t="str">
        <f>VLOOKUP(L2,'Currency Sheet'!A:C,3,)</f>
        <v>DOLLAR</v>
      </c>
      <c r="N2" s="25">
        <f>IF(M2="DOLLAR",88,1)</f>
        <v>88</v>
      </c>
    </row>
    <row r="3" spans="1:14" x14ac:dyDescent="0.25">
      <c r="A3" s="25" t="str">
        <v>Opening Stock</v>
      </c>
      <c r="B3" s="45">
        <v>45808</v>
      </c>
      <c r="C3" s="25">
        <v>423501</v>
      </c>
      <c r="D3" s="25">
        <f t="shared" ref="D3:D66" si="0">E3*N3</f>
        <v>2587.1999999999998</v>
      </c>
      <c r="E3" s="25">
        <f>_xlfn.XLOOKUP(C3,MasterSheet!H:H,MasterSheet!E:E)</f>
        <v>29.4</v>
      </c>
      <c r="F3" s="26">
        <f>SUMIFS(MasterSheet!J:J, MasterSheet!B:B, A3, MasterSheet!D:D, B3, MasterSheet!H:H, C3)</f>
        <v>1</v>
      </c>
      <c r="G3" s="26">
        <f t="shared" ref="G3:G66" si="1">D3*F3</f>
        <v>2587.1999999999998</v>
      </c>
      <c r="H3" s="30">
        <f>SUMIFS(MasterSheet!K:K, MasterSheet!B:B, A3, MasterSheet!D:D, B3, MasterSheet!H:H, C3)</f>
        <v>1</v>
      </c>
      <c r="I3" s="30">
        <f t="shared" ref="I3:I66" si="2">H3*D3</f>
        <v>2587.1999999999998</v>
      </c>
      <c r="J3" s="32">
        <f>SUMIFS(MasterSheet!L:L, MasterSheet!B:B, A3, MasterSheet!D:D, B3, MasterSheet!H:H, C3)</f>
        <v>0</v>
      </c>
      <c r="K3" s="32">
        <f t="shared" ref="K3:K66" si="3">J3*D3</f>
        <v>0</v>
      </c>
      <c r="L3" s="25" t="str">
        <f>VLOOKUP(C3,MasterSheet!H:U,14,)</f>
        <v>BioLegend</v>
      </c>
      <c r="M3" s="25" t="str">
        <f>VLOOKUP(L3,'Currency Sheet'!A:C,3,)</f>
        <v>DOLLAR</v>
      </c>
      <c r="N3" s="25">
        <f t="shared" ref="N3:N66" si="4">IF(M3="DOLLAR",88,1)</f>
        <v>88</v>
      </c>
    </row>
    <row r="4" spans="1:14" x14ac:dyDescent="0.25">
      <c r="A4" s="25" t="str">
        <v>Opening Stock</v>
      </c>
      <c r="B4" s="45">
        <v>45808</v>
      </c>
      <c r="C4" s="25">
        <v>313524</v>
      </c>
      <c r="D4" s="25">
        <f t="shared" si="0"/>
        <v>28314</v>
      </c>
      <c r="E4" s="25">
        <f>_xlfn.XLOOKUP(C4,MasterSheet!H:H,MasterSheet!E:E)</f>
        <v>321.75</v>
      </c>
      <c r="F4" s="26">
        <f>SUMIFS(MasterSheet!J:J, MasterSheet!B:B, A4, MasterSheet!D:D, B4, MasterSheet!H:H, C4)</f>
        <v>1</v>
      </c>
      <c r="G4" s="26">
        <f t="shared" si="1"/>
        <v>28314</v>
      </c>
      <c r="H4" s="30">
        <f>SUMIFS(MasterSheet!K:K, MasterSheet!B:B, A4, MasterSheet!D:D, B4, MasterSheet!H:H, C4)</f>
        <v>1</v>
      </c>
      <c r="I4" s="30">
        <f t="shared" si="2"/>
        <v>28314</v>
      </c>
      <c r="J4" s="32">
        <f>SUMIFS(MasterSheet!L:L, MasterSheet!B:B, A4, MasterSheet!D:D, B4, MasterSheet!H:H, C4)</f>
        <v>0</v>
      </c>
      <c r="K4" s="32">
        <f t="shared" si="3"/>
        <v>0</v>
      </c>
      <c r="L4" s="25" t="str">
        <f>VLOOKUP(C4,MasterSheet!H:U,14,)</f>
        <v>BioLegend</v>
      </c>
      <c r="M4" s="25" t="str">
        <f>VLOOKUP(L4,'Currency Sheet'!A:C,3,)</f>
        <v>DOLLAR</v>
      </c>
      <c r="N4" s="25">
        <f t="shared" si="4"/>
        <v>88</v>
      </c>
    </row>
    <row r="5" spans="1:14" x14ac:dyDescent="0.25">
      <c r="A5" s="25" t="str">
        <v>Opening Stock</v>
      </c>
      <c r="B5" s="45">
        <v>45808</v>
      </c>
      <c r="C5" s="25" t="str">
        <v>RU-187978-00-0020</v>
      </c>
      <c r="D5" s="25">
        <f t="shared" si="0"/>
        <v>0</v>
      </c>
      <c r="E5" s="25">
        <f>_xlfn.XLOOKUP(C5,MasterSheet!H:H,MasterSheet!E:E)</f>
        <v>0</v>
      </c>
      <c r="F5" s="26">
        <f>SUMIFS(MasterSheet!J:J, MasterSheet!B:B, A5, MasterSheet!D:D, B5, MasterSheet!H:H, C5)</f>
        <v>1</v>
      </c>
      <c r="G5" s="26">
        <f t="shared" si="1"/>
        <v>0</v>
      </c>
      <c r="H5" s="30">
        <f>SUMIFS(MasterSheet!K:K, MasterSheet!B:B, A5, MasterSheet!D:D, B5, MasterSheet!H:H, C5)</f>
        <v>0</v>
      </c>
      <c r="I5" s="30">
        <f t="shared" si="2"/>
        <v>0</v>
      </c>
      <c r="J5" s="32">
        <f>SUMIFS(MasterSheet!L:L, MasterSheet!B:B, A5, MasterSheet!D:D, B5, MasterSheet!H:H, C5)</f>
        <v>1</v>
      </c>
      <c r="K5" s="32">
        <f t="shared" si="3"/>
        <v>0</v>
      </c>
      <c r="L5" s="25" t="str">
        <f>VLOOKUP(C5,MasterSheet!H:U,14,)</f>
        <v>Dharmacon</v>
      </c>
      <c r="M5" s="25" t="str">
        <f>VLOOKUP(L5,'Currency Sheet'!A:C,3,)</f>
        <v>DOLLAR</v>
      </c>
      <c r="N5" s="25">
        <f t="shared" si="4"/>
        <v>88</v>
      </c>
    </row>
    <row r="6" spans="1:14" x14ac:dyDescent="0.25">
      <c r="A6" s="25" t="str">
        <v>Opening Stock</v>
      </c>
      <c r="B6" s="45">
        <v>45808</v>
      </c>
      <c r="C6" s="25">
        <v>320208</v>
      </c>
      <c r="D6" s="25">
        <f t="shared" si="0"/>
        <v>23223.199999999997</v>
      </c>
      <c r="E6" s="25">
        <f>_xlfn.XLOOKUP(C6,MasterSheet!H:H,MasterSheet!E:E)</f>
        <v>263.89999999999998</v>
      </c>
      <c r="F6" s="26">
        <f>SUMIFS(MasterSheet!J:J, MasterSheet!B:B, A6, MasterSheet!D:D, B6, MasterSheet!H:H, C6)</f>
        <v>1</v>
      </c>
      <c r="G6" s="26">
        <f t="shared" si="1"/>
        <v>23223.199999999997</v>
      </c>
      <c r="H6" s="30">
        <f>SUMIFS(MasterSheet!K:K, MasterSheet!B:B, A6, MasterSheet!D:D, B6, MasterSheet!H:H, C6)</f>
        <v>1</v>
      </c>
      <c r="I6" s="30">
        <f t="shared" si="2"/>
        <v>23223.199999999997</v>
      </c>
      <c r="J6" s="32">
        <f>SUMIFS(MasterSheet!L:L, MasterSheet!B:B, A6, MasterSheet!D:D, B6, MasterSheet!H:H, C6)</f>
        <v>0</v>
      </c>
      <c r="K6" s="32">
        <f t="shared" si="3"/>
        <v>0</v>
      </c>
      <c r="L6" s="25" t="str">
        <f>VLOOKUP(C6,MasterSheet!H:U,14,)</f>
        <v>BioLegend</v>
      </c>
      <c r="M6" s="25" t="str">
        <f>VLOOKUP(L6,'Currency Sheet'!A:C,3,)</f>
        <v>DOLLAR</v>
      </c>
      <c r="N6" s="25">
        <f t="shared" si="4"/>
        <v>88</v>
      </c>
    </row>
    <row r="7" spans="1:14" x14ac:dyDescent="0.25">
      <c r="A7" s="25" t="str">
        <v>Opening Stock</v>
      </c>
      <c r="B7" s="45">
        <v>45808</v>
      </c>
      <c r="C7" s="25">
        <v>344604</v>
      </c>
      <c r="D7" s="25">
        <f t="shared" si="0"/>
        <v>3146</v>
      </c>
      <c r="E7" s="25">
        <f>_xlfn.XLOOKUP(C7,MasterSheet!H:H,MasterSheet!E:E)</f>
        <v>35.75</v>
      </c>
      <c r="F7" s="26">
        <f>SUMIFS(MasterSheet!J:J, MasterSheet!B:B, A7, MasterSheet!D:D, B7, MasterSheet!H:H, C7)</f>
        <v>1</v>
      </c>
      <c r="G7" s="26">
        <f t="shared" si="1"/>
        <v>3146</v>
      </c>
      <c r="H7" s="30">
        <f>SUMIFS(MasterSheet!K:K, MasterSheet!B:B, A7, MasterSheet!D:D, B7, MasterSheet!H:H, C7)</f>
        <v>1</v>
      </c>
      <c r="I7" s="30">
        <f t="shared" si="2"/>
        <v>3146</v>
      </c>
      <c r="J7" s="32">
        <f>SUMIFS(MasterSheet!L:L, MasterSheet!B:B, A7, MasterSheet!D:D, B7, MasterSheet!H:H, C7)</f>
        <v>0</v>
      </c>
      <c r="K7" s="32">
        <f t="shared" si="3"/>
        <v>0</v>
      </c>
      <c r="L7" s="25" t="str">
        <f>VLOOKUP(C7,MasterSheet!H:U,14,)</f>
        <v>BioLegend</v>
      </c>
      <c r="M7" s="25" t="str">
        <f>VLOOKUP(L7,'Currency Sheet'!A:C,3,)</f>
        <v>DOLLAR</v>
      </c>
      <c r="N7" s="25">
        <f t="shared" si="4"/>
        <v>88</v>
      </c>
    </row>
    <row r="8" spans="1:14" x14ac:dyDescent="0.25">
      <c r="A8" s="25" t="str">
        <v>Opening Stock</v>
      </c>
      <c r="B8" s="45">
        <v>45808</v>
      </c>
      <c r="C8" s="25">
        <v>356908</v>
      </c>
      <c r="D8" s="25">
        <f t="shared" si="0"/>
        <v>22607.199999999997</v>
      </c>
      <c r="E8" s="25">
        <f>_xlfn.XLOOKUP(C8,MasterSheet!H:H,MasterSheet!E:E)</f>
        <v>256.89999999999998</v>
      </c>
      <c r="F8" s="26">
        <f>SUMIFS(MasterSheet!J:J, MasterSheet!B:B, A8, MasterSheet!D:D, B8, MasterSheet!H:H, C8)</f>
        <v>1</v>
      </c>
      <c r="G8" s="26">
        <f t="shared" si="1"/>
        <v>22607.199999999997</v>
      </c>
      <c r="H8" s="30">
        <f>SUMIFS(MasterSheet!K:K, MasterSheet!B:B, A8, MasterSheet!D:D, B8, MasterSheet!H:H, C8)</f>
        <v>1</v>
      </c>
      <c r="I8" s="30">
        <f t="shared" si="2"/>
        <v>22607.199999999997</v>
      </c>
      <c r="J8" s="32">
        <f>SUMIFS(MasterSheet!L:L, MasterSheet!B:B, A8, MasterSheet!D:D, B8, MasterSheet!H:H, C8)</f>
        <v>0</v>
      </c>
      <c r="K8" s="32">
        <f t="shared" si="3"/>
        <v>0</v>
      </c>
      <c r="L8" s="25" t="str">
        <f>VLOOKUP(C8,MasterSheet!H:U,14,)</f>
        <v>BioLegend</v>
      </c>
      <c r="M8" s="25" t="str">
        <f>VLOOKUP(L8,'Currency Sheet'!A:C,3,)</f>
        <v>DOLLAR</v>
      </c>
      <c r="N8" s="25">
        <f t="shared" si="4"/>
        <v>88</v>
      </c>
    </row>
    <row r="9" spans="1:14" x14ac:dyDescent="0.25">
      <c r="A9" s="25" t="str">
        <v>Opening Stock</v>
      </c>
      <c r="B9" s="45">
        <v>45808</v>
      </c>
      <c r="C9" s="25">
        <v>379210</v>
      </c>
      <c r="D9" s="25">
        <f t="shared" si="0"/>
        <v>16632</v>
      </c>
      <c r="E9" s="25">
        <f>_xlfn.XLOOKUP(C9,MasterSheet!H:H,MasterSheet!E:E)</f>
        <v>189</v>
      </c>
      <c r="F9" s="26">
        <f>SUMIFS(MasterSheet!J:J, MasterSheet!B:B, A9, MasterSheet!D:D, B9, MasterSheet!H:H, C9)</f>
        <v>1</v>
      </c>
      <c r="G9" s="26">
        <f t="shared" si="1"/>
        <v>16632</v>
      </c>
      <c r="H9" s="30">
        <f>SUMIFS(MasterSheet!K:K, MasterSheet!B:B, A9, MasterSheet!D:D, B9, MasterSheet!H:H, C9)</f>
        <v>1</v>
      </c>
      <c r="I9" s="30">
        <f t="shared" si="2"/>
        <v>16632</v>
      </c>
      <c r="J9" s="32">
        <f>SUMIFS(MasterSheet!L:L, MasterSheet!B:B, A9, MasterSheet!D:D, B9, MasterSheet!H:H, C9)</f>
        <v>0</v>
      </c>
      <c r="K9" s="32">
        <f t="shared" si="3"/>
        <v>0</v>
      </c>
      <c r="L9" s="25" t="str">
        <f>VLOOKUP(C9,MasterSheet!H:U,14,)</f>
        <v>BioLegend</v>
      </c>
      <c r="M9" s="25" t="str">
        <f>VLOOKUP(L9,'Currency Sheet'!A:C,3,)</f>
        <v>DOLLAR</v>
      </c>
      <c r="N9" s="25">
        <f t="shared" si="4"/>
        <v>88</v>
      </c>
    </row>
    <row r="10" spans="1:14" x14ac:dyDescent="0.25">
      <c r="A10" s="25" t="str">
        <v>Opening Stock</v>
      </c>
      <c r="B10" s="45">
        <v>45808</v>
      </c>
      <c r="C10" s="25">
        <v>582504</v>
      </c>
      <c r="D10" s="25">
        <f t="shared" si="0"/>
        <v>15584.8</v>
      </c>
      <c r="E10" s="25">
        <f>_xlfn.XLOOKUP(C10,MasterSheet!H:H,MasterSheet!E:E)</f>
        <v>177.1</v>
      </c>
      <c r="F10" s="26">
        <f>SUMIFS(MasterSheet!J:J, MasterSheet!B:B, A10, MasterSheet!D:D, B10, MasterSheet!H:H, C10)</f>
        <v>1</v>
      </c>
      <c r="G10" s="26">
        <f t="shared" si="1"/>
        <v>15584.8</v>
      </c>
      <c r="H10" s="30">
        <f>SUMIFS(MasterSheet!K:K, MasterSheet!B:B, A10, MasterSheet!D:D, B10, MasterSheet!H:H, C10)</f>
        <v>1</v>
      </c>
      <c r="I10" s="30">
        <f t="shared" si="2"/>
        <v>15584.8</v>
      </c>
      <c r="J10" s="32">
        <f>SUMIFS(MasterSheet!L:L, MasterSheet!B:B, A10, MasterSheet!D:D, B10, MasterSheet!H:H, C10)</f>
        <v>0</v>
      </c>
      <c r="K10" s="32">
        <f t="shared" si="3"/>
        <v>0</v>
      </c>
      <c r="L10" s="25" t="str">
        <f>VLOOKUP(C10,MasterSheet!H:U,14,)</f>
        <v>BioLegend</v>
      </c>
      <c r="M10" s="25" t="str">
        <f>VLOOKUP(L10,'Currency Sheet'!A:C,3,)</f>
        <v>DOLLAR</v>
      </c>
      <c r="N10" s="25">
        <f t="shared" si="4"/>
        <v>88</v>
      </c>
    </row>
    <row r="11" spans="1:14" x14ac:dyDescent="0.25">
      <c r="A11" s="25" t="str">
        <v>Opening Stock</v>
      </c>
      <c r="B11" s="45">
        <v>45808</v>
      </c>
      <c r="C11" s="25">
        <v>505008</v>
      </c>
      <c r="D11" s="25">
        <f t="shared" si="0"/>
        <v>11932.8</v>
      </c>
      <c r="E11" s="25">
        <f>_xlfn.XLOOKUP(C11,MasterSheet!H:H,MasterSheet!E:E)</f>
        <v>135.6</v>
      </c>
      <c r="F11" s="26">
        <f>SUMIFS(MasterSheet!J:J, MasterSheet!B:B, A11, MasterSheet!D:D, B11, MasterSheet!H:H, C11)</f>
        <v>1</v>
      </c>
      <c r="G11" s="26">
        <f t="shared" si="1"/>
        <v>11932.8</v>
      </c>
      <c r="H11" s="30">
        <f>SUMIFS(MasterSheet!K:K, MasterSheet!B:B, A11, MasterSheet!D:D, B11, MasterSheet!H:H, C11)</f>
        <v>1</v>
      </c>
      <c r="I11" s="30">
        <f t="shared" si="2"/>
        <v>11932.8</v>
      </c>
      <c r="J11" s="32">
        <f>SUMIFS(MasterSheet!L:L, MasterSheet!B:B, A11, MasterSheet!D:D, B11, MasterSheet!H:H, C11)</f>
        <v>0</v>
      </c>
      <c r="K11" s="32">
        <f t="shared" si="3"/>
        <v>0</v>
      </c>
      <c r="L11" s="25" t="str">
        <f>VLOOKUP(C11,MasterSheet!H:U,14,)</f>
        <v>BioLegend</v>
      </c>
      <c r="M11" s="25" t="str">
        <f>VLOOKUP(L11,'Currency Sheet'!A:C,3,)</f>
        <v>DOLLAR</v>
      </c>
      <c r="N11" s="25">
        <f t="shared" si="4"/>
        <v>88</v>
      </c>
    </row>
    <row r="12" spans="1:14" x14ac:dyDescent="0.25">
      <c r="A12" s="25" t="str">
        <v>Opening Stock</v>
      </c>
      <c r="B12" s="45">
        <v>45808</v>
      </c>
      <c r="C12" s="25">
        <v>424602</v>
      </c>
      <c r="D12" s="25">
        <f t="shared" si="0"/>
        <v>12408</v>
      </c>
      <c r="E12" s="25">
        <f>_xlfn.XLOOKUP(C12,MasterSheet!H:H,MasterSheet!E:E)</f>
        <v>141</v>
      </c>
      <c r="F12" s="26">
        <f>SUMIFS(MasterSheet!J:J, MasterSheet!B:B, A12, MasterSheet!D:D, B12, MasterSheet!H:H, C12)</f>
        <v>4</v>
      </c>
      <c r="G12" s="26">
        <f t="shared" si="1"/>
        <v>49632</v>
      </c>
      <c r="H12" s="30">
        <f>SUMIFS(MasterSheet!K:K, MasterSheet!B:B, A12, MasterSheet!D:D, B12, MasterSheet!H:H, C12)</f>
        <v>4</v>
      </c>
      <c r="I12" s="30">
        <f t="shared" si="2"/>
        <v>49632</v>
      </c>
      <c r="J12" s="32">
        <f>SUMIFS(MasterSheet!L:L, MasterSheet!B:B, A12, MasterSheet!D:D, B12, MasterSheet!H:H, C12)</f>
        <v>0</v>
      </c>
      <c r="K12" s="32">
        <f t="shared" si="3"/>
        <v>0</v>
      </c>
      <c r="L12" s="25" t="str">
        <f>VLOOKUP(C12,MasterSheet!H:U,14,)</f>
        <v>BioLegend</v>
      </c>
      <c r="M12" s="25" t="str">
        <f>VLOOKUP(L12,'Currency Sheet'!A:C,3,)</f>
        <v>DOLLAR</v>
      </c>
      <c r="N12" s="25">
        <f t="shared" si="4"/>
        <v>88</v>
      </c>
    </row>
    <row r="13" spans="1:14" x14ac:dyDescent="0.25">
      <c r="A13" s="25" t="str">
        <v>Opening Stock</v>
      </c>
      <c r="B13" s="45">
        <v>45808</v>
      </c>
      <c r="C13" s="25">
        <v>421002</v>
      </c>
      <c r="D13" s="25">
        <f t="shared" si="0"/>
        <v>5376.8</v>
      </c>
      <c r="E13" s="25">
        <f>_xlfn.XLOOKUP(C13,MasterSheet!H:H,MasterSheet!E:E)</f>
        <v>61.1</v>
      </c>
      <c r="F13" s="26">
        <f>SUMIFS(MasterSheet!J:J, MasterSheet!B:B, A13, MasterSheet!D:D, B13, MasterSheet!H:H, C13)</f>
        <v>5</v>
      </c>
      <c r="G13" s="26">
        <f t="shared" si="1"/>
        <v>26884</v>
      </c>
      <c r="H13" s="30">
        <f>SUMIFS(MasterSheet!K:K, MasterSheet!B:B, A13, MasterSheet!D:D, B13, MasterSheet!H:H, C13)</f>
        <v>1</v>
      </c>
      <c r="I13" s="30">
        <f t="shared" si="2"/>
        <v>5376.8</v>
      </c>
      <c r="J13" s="32">
        <f>SUMIFS(MasterSheet!L:L, MasterSheet!B:B, A13, MasterSheet!D:D, B13, MasterSheet!H:H, C13)</f>
        <v>4</v>
      </c>
      <c r="K13" s="32">
        <f t="shared" si="3"/>
        <v>21507.200000000001</v>
      </c>
      <c r="L13" s="25" t="str">
        <f>VLOOKUP(C13,MasterSheet!H:U,14,)</f>
        <v>BioLegend</v>
      </c>
      <c r="M13" s="25" t="str">
        <f>VLOOKUP(L13,'Currency Sheet'!A:C,3,)</f>
        <v>DOLLAR</v>
      </c>
      <c r="N13" s="25">
        <f t="shared" si="4"/>
        <v>88</v>
      </c>
    </row>
    <row r="14" spans="1:14" x14ac:dyDescent="0.25">
      <c r="A14" s="25" t="str">
        <v>Opening Stock</v>
      </c>
      <c r="B14" s="45">
        <v>45808</v>
      </c>
      <c r="C14" s="25">
        <v>420801</v>
      </c>
      <c r="D14" s="25">
        <f t="shared" si="0"/>
        <v>3374.8</v>
      </c>
      <c r="E14" s="25">
        <f>_xlfn.XLOOKUP(C14,MasterSheet!H:H,MasterSheet!E:E)</f>
        <v>38.35</v>
      </c>
      <c r="F14" s="26">
        <f>SUMIFS(MasterSheet!J:J, MasterSheet!B:B, A14, MasterSheet!D:D, B14, MasterSheet!H:H, C14)</f>
        <v>2</v>
      </c>
      <c r="G14" s="26">
        <f t="shared" si="1"/>
        <v>6749.6</v>
      </c>
      <c r="H14" s="30">
        <f>SUMIFS(MasterSheet!K:K, MasterSheet!B:B, A14, MasterSheet!D:D, B14, MasterSheet!H:H, C14)</f>
        <v>2</v>
      </c>
      <c r="I14" s="30">
        <f t="shared" si="2"/>
        <v>6749.6</v>
      </c>
      <c r="J14" s="32">
        <f>SUMIFS(MasterSheet!L:L, MasterSheet!B:B, A14, MasterSheet!D:D, B14, MasterSheet!H:H, C14)</f>
        <v>0</v>
      </c>
      <c r="K14" s="32">
        <f t="shared" si="3"/>
        <v>0</v>
      </c>
      <c r="L14" s="25" t="str">
        <f>VLOOKUP(C14,MasterSheet!H:U,14,)</f>
        <v>BioLegend</v>
      </c>
      <c r="M14" s="25" t="str">
        <f>VLOOKUP(L14,'Currency Sheet'!A:C,3,)</f>
        <v>DOLLAR</v>
      </c>
      <c r="N14" s="25">
        <f t="shared" si="4"/>
        <v>88</v>
      </c>
    </row>
    <row r="15" spans="1:14" x14ac:dyDescent="0.25">
      <c r="A15" s="25" t="str">
        <v>Opening Stock</v>
      </c>
      <c r="B15" s="45">
        <v>45808</v>
      </c>
      <c r="C15" s="25">
        <v>421403</v>
      </c>
      <c r="D15" s="25">
        <f t="shared" si="0"/>
        <v>7444.7999999999993</v>
      </c>
      <c r="E15" s="25">
        <f>_xlfn.XLOOKUP(C15,MasterSheet!H:H,MasterSheet!E:E)</f>
        <v>84.6</v>
      </c>
      <c r="F15" s="26">
        <f>SUMIFS(MasterSheet!J:J, MasterSheet!B:B, A15, MasterSheet!D:D, B15, MasterSheet!H:H, C15)</f>
        <v>8</v>
      </c>
      <c r="G15" s="26">
        <f t="shared" si="1"/>
        <v>59558.399999999994</v>
      </c>
      <c r="H15" s="30">
        <f>SUMIFS(MasterSheet!K:K, MasterSheet!B:B, A15, MasterSheet!D:D, B15, MasterSheet!H:H, C15)</f>
        <v>1</v>
      </c>
      <c r="I15" s="30">
        <f t="shared" si="2"/>
        <v>7444.7999999999993</v>
      </c>
      <c r="J15" s="32">
        <f>SUMIFS(MasterSheet!L:L, MasterSheet!B:B, A15, MasterSheet!D:D, B15, MasterSheet!H:H, C15)</f>
        <v>7</v>
      </c>
      <c r="K15" s="32">
        <f t="shared" si="3"/>
        <v>52113.599999999991</v>
      </c>
      <c r="L15" s="25" t="str">
        <f>VLOOKUP(C15,MasterSheet!H:U,14,)</f>
        <v>BioLegend</v>
      </c>
      <c r="M15" s="25" t="str">
        <f>VLOOKUP(L15,'Currency Sheet'!A:C,3,)</f>
        <v>DOLLAR</v>
      </c>
      <c r="N15" s="25">
        <f t="shared" si="4"/>
        <v>88</v>
      </c>
    </row>
    <row r="16" spans="1:14" x14ac:dyDescent="0.25">
      <c r="A16" s="25" t="str">
        <v>Opening Stock</v>
      </c>
      <c r="B16" s="45">
        <v>45808</v>
      </c>
      <c r="C16" s="25">
        <v>407107</v>
      </c>
      <c r="D16" s="25">
        <f t="shared" si="0"/>
        <v>4928</v>
      </c>
      <c r="E16" s="25">
        <f>_xlfn.XLOOKUP(C16,MasterSheet!H:H,MasterSheet!E:E)</f>
        <v>56</v>
      </c>
      <c r="F16" s="26">
        <f>SUMIFS(MasterSheet!J:J, MasterSheet!B:B, A16, MasterSheet!D:D, B16, MasterSheet!H:H, C16)</f>
        <v>1</v>
      </c>
      <c r="G16" s="26">
        <f t="shared" si="1"/>
        <v>4928</v>
      </c>
      <c r="H16" s="30">
        <f>SUMIFS(MasterSheet!K:K, MasterSheet!B:B, A16, MasterSheet!D:D, B16, MasterSheet!H:H, C16)</f>
        <v>1</v>
      </c>
      <c r="I16" s="30">
        <f t="shared" si="2"/>
        <v>4928</v>
      </c>
      <c r="J16" s="32">
        <f>SUMIFS(MasterSheet!L:L, MasterSheet!B:B, A16, MasterSheet!D:D, B16, MasterSheet!H:H, C16)</f>
        <v>0</v>
      </c>
      <c r="K16" s="32">
        <f t="shared" si="3"/>
        <v>0</v>
      </c>
      <c r="L16" s="25" t="str">
        <f>VLOOKUP(C16,MasterSheet!H:U,14,)</f>
        <v>BioLegend</v>
      </c>
      <c r="M16" s="25" t="str">
        <f>VLOOKUP(L16,'Currency Sheet'!A:C,3,)</f>
        <v>DOLLAR</v>
      </c>
      <c r="N16" s="25">
        <f t="shared" si="4"/>
        <v>88</v>
      </c>
    </row>
    <row r="17" spans="1:14" x14ac:dyDescent="0.25">
      <c r="A17" s="25" t="str">
        <v>Opening Stock</v>
      </c>
      <c r="B17" s="45">
        <v>45808</v>
      </c>
      <c r="C17" s="25">
        <v>420404</v>
      </c>
      <c r="D17" s="25">
        <f t="shared" si="0"/>
        <v>3115.2</v>
      </c>
      <c r="E17" s="25">
        <f>_xlfn.XLOOKUP(C17,MasterSheet!H:H,MasterSheet!E:E)</f>
        <v>35.4</v>
      </c>
      <c r="F17" s="26">
        <f>SUMIFS(MasterSheet!J:J, MasterSheet!B:B, A17, MasterSheet!D:D, B17, MasterSheet!H:H, C17)</f>
        <v>1</v>
      </c>
      <c r="G17" s="26">
        <f t="shared" si="1"/>
        <v>3115.2</v>
      </c>
      <c r="H17" s="30">
        <f>SUMIFS(MasterSheet!K:K, MasterSheet!B:B, A17, MasterSheet!D:D, B17, MasterSheet!H:H, C17)</f>
        <v>1</v>
      </c>
      <c r="I17" s="30">
        <f t="shared" si="2"/>
        <v>3115.2</v>
      </c>
      <c r="J17" s="32">
        <f>SUMIFS(MasterSheet!L:L, MasterSheet!B:B, A17, MasterSheet!D:D, B17, MasterSheet!H:H, C17)</f>
        <v>0</v>
      </c>
      <c r="K17" s="32">
        <f t="shared" si="3"/>
        <v>0</v>
      </c>
      <c r="L17" s="25" t="str">
        <f>VLOOKUP(C17,MasterSheet!H:U,14,)</f>
        <v>BioLegend</v>
      </c>
      <c r="M17" s="25" t="str">
        <f>VLOOKUP(L17,'Currency Sheet'!A:C,3,)</f>
        <v>DOLLAR</v>
      </c>
      <c r="N17" s="25">
        <f t="shared" si="4"/>
        <v>88</v>
      </c>
    </row>
    <row r="18" spans="1:14" x14ac:dyDescent="0.25">
      <c r="A18" s="25" t="str">
        <v>Opening Stock</v>
      </c>
      <c r="B18" s="45">
        <v>45808</v>
      </c>
      <c r="C18" s="25">
        <v>316302</v>
      </c>
      <c r="D18" s="25">
        <f t="shared" si="0"/>
        <v>6899.2000000000007</v>
      </c>
      <c r="E18" s="25">
        <f>_xlfn.XLOOKUP(C18,MasterSheet!H:H,MasterSheet!E:E)</f>
        <v>78.400000000000006</v>
      </c>
      <c r="F18" s="26">
        <f>SUMIFS(MasterSheet!J:J, MasterSheet!B:B, A18, MasterSheet!D:D, B18, MasterSheet!H:H, C18)</f>
        <v>2</v>
      </c>
      <c r="G18" s="26">
        <f t="shared" si="1"/>
        <v>13798.400000000001</v>
      </c>
      <c r="H18" s="30">
        <f>SUMIFS(MasterSheet!K:K, MasterSheet!B:B, A18, MasterSheet!D:D, B18, MasterSheet!H:H, C18)</f>
        <v>0</v>
      </c>
      <c r="I18" s="30">
        <f t="shared" si="2"/>
        <v>0</v>
      </c>
      <c r="J18" s="32">
        <f>SUMIFS(MasterSheet!L:L, MasterSheet!B:B, A18, MasterSheet!D:D, B18, MasterSheet!H:H, C18)</f>
        <v>2</v>
      </c>
      <c r="K18" s="32">
        <f t="shared" si="3"/>
        <v>13798.400000000001</v>
      </c>
      <c r="L18" s="25" t="str">
        <f>VLOOKUP(C18,MasterSheet!H:U,14,)</f>
        <v>BioLegend</v>
      </c>
      <c r="M18" s="25" t="str">
        <f>VLOOKUP(L18,'Currency Sheet'!A:C,3,)</f>
        <v>DOLLAR</v>
      </c>
      <c r="N18" s="25">
        <f t="shared" si="4"/>
        <v>88</v>
      </c>
    </row>
    <row r="19" spans="1:14" x14ac:dyDescent="0.25">
      <c r="A19" s="25" t="str">
        <v>Opening Stock</v>
      </c>
      <c r="B19" s="45">
        <v>45808</v>
      </c>
      <c r="C19" s="25">
        <v>556002</v>
      </c>
      <c r="D19" s="25">
        <f t="shared" si="0"/>
        <v>11774.400000000001</v>
      </c>
      <c r="E19" s="25">
        <f>_xlfn.XLOOKUP(C19,MasterSheet!H:H,MasterSheet!E:E)</f>
        <v>133.80000000000001</v>
      </c>
      <c r="F19" s="26">
        <f>SUMIFS(MasterSheet!J:J, MasterSheet!B:B, A19, MasterSheet!D:D, B19, MasterSheet!H:H, C19)</f>
        <v>5</v>
      </c>
      <c r="G19" s="26">
        <f t="shared" si="1"/>
        <v>58872.000000000007</v>
      </c>
      <c r="H19" s="30">
        <f>SUMIFS(MasterSheet!K:K, MasterSheet!B:B, A19, MasterSheet!D:D, B19, MasterSheet!H:H, C19)</f>
        <v>0</v>
      </c>
      <c r="I19" s="30">
        <f t="shared" si="2"/>
        <v>0</v>
      </c>
      <c r="J19" s="32">
        <f>SUMIFS(MasterSheet!L:L, MasterSheet!B:B, A19, MasterSheet!D:D, B19, MasterSheet!H:H, C19)</f>
        <v>5</v>
      </c>
      <c r="K19" s="32">
        <f t="shared" si="3"/>
        <v>58872.000000000007</v>
      </c>
      <c r="L19" s="25" t="str">
        <f>VLOOKUP(C19,MasterSheet!H:U,14,)</f>
        <v>BioLegend</v>
      </c>
      <c r="M19" s="25" t="str">
        <f>VLOOKUP(L19,'Currency Sheet'!A:C,3,)</f>
        <v>DOLLAR</v>
      </c>
      <c r="N19" s="25">
        <f t="shared" si="4"/>
        <v>88</v>
      </c>
    </row>
    <row r="20" spans="1:14" x14ac:dyDescent="0.25">
      <c r="A20" s="25" t="str">
        <v>Opening Stock</v>
      </c>
      <c r="B20" s="45">
        <v>45808</v>
      </c>
      <c r="C20" s="25">
        <v>570802</v>
      </c>
      <c r="D20" s="25">
        <f t="shared" si="0"/>
        <v>7761.6</v>
      </c>
      <c r="E20" s="25">
        <f>_xlfn.XLOOKUP(C20,MasterSheet!H:H,MasterSheet!E:E)</f>
        <v>88.2</v>
      </c>
      <c r="F20" s="26">
        <f>SUMIFS(MasterSheet!J:J, MasterSheet!B:B, A20, MasterSheet!D:D, B20, MasterSheet!H:H, C20)</f>
        <v>5</v>
      </c>
      <c r="G20" s="26">
        <f t="shared" si="1"/>
        <v>38808</v>
      </c>
      <c r="H20" s="30">
        <f>SUMIFS(MasterSheet!K:K, MasterSheet!B:B, A20, MasterSheet!D:D, B20, MasterSheet!H:H, C20)</f>
        <v>3</v>
      </c>
      <c r="I20" s="30">
        <f t="shared" si="2"/>
        <v>23284.800000000003</v>
      </c>
      <c r="J20" s="32">
        <f>SUMIFS(MasterSheet!L:L, MasterSheet!B:B, A20, MasterSheet!D:D, B20, MasterSheet!H:H, C20)</f>
        <v>2</v>
      </c>
      <c r="K20" s="32">
        <f t="shared" si="3"/>
        <v>15523.2</v>
      </c>
      <c r="L20" s="25" t="str">
        <f>VLOOKUP(C20,MasterSheet!H:U,14,)</f>
        <v>BioLegend</v>
      </c>
      <c r="M20" s="25" t="str">
        <f>VLOOKUP(L20,'Currency Sheet'!A:C,3,)</f>
        <v>DOLLAR</v>
      </c>
      <c r="N20" s="25">
        <f t="shared" si="4"/>
        <v>88</v>
      </c>
    </row>
    <row r="21" spans="1:14" x14ac:dyDescent="0.25">
      <c r="A21" s="25" t="str">
        <v>Opening Stock</v>
      </c>
      <c r="B21" s="45">
        <v>45808</v>
      </c>
      <c r="C21" s="25">
        <v>423303</v>
      </c>
      <c r="D21" s="25">
        <f t="shared" si="0"/>
        <v>5913.6</v>
      </c>
      <c r="E21" s="25">
        <f>_xlfn.XLOOKUP(C21,MasterSheet!H:H,MasterSheet!E:E)</f>
        <v>67.2</v>
      </c>
      <c r="F21" s="26">
        <f>SUMIFS(MasterSheet!J:J, MasterSheet!B:B, A21, MasterSheet!D:D, B21, MasterSheet!H:H, C21)</f>
        <v>5</v>
      </c>
      <c r="G21" s="26">
        <f t="shared" si="1"/>
        <v>29568</v>
      </c>
      <c r="H21" s="30">
        <f>SUMIFS(MasterSheet!K:K, MasterSheet!B:B, A21, MasterSheet!D:D, B21, MasterSheet!H:H, C21)</f>
        <v>3</v>
      </c>
      <c r="I21" s="30">
        <f t="shared" si="2"/>
        <v>17740.800000000003</v>
      </c>
      <c r="J21" s="32">
        <f>SUMIFS(MasterSheet!L:L, MasterSheet!B:B, A21, MasterSheet!D:D, B21, MasterSheet!H:H, C21)</f>
        <v>2</v>
      </c>
      <c r="K21" s="32">
        <f t="shared" si="3"/>
        <v>11827.2</v>
      </c>
      <c r="L21" s="25" t="str">
        <f>VLOOKUP(C21,MasterSheet!H:U,14,)</f>
        <v>BioLegend</v>
      </c>
      <c r="M21" s="25" t="str">
        <f>VLOOKUP(L21,'Currency Sheet'!A:C,3,)</f>
        <v>DOLLAR</v>
      </c>
      <c r="N21" s="25">
        <f t="shared" si="4"/>
        <v>88</v>
      </c>
    </row>
    <row r="22" spans="1:14" x14ac:dyDescent="0.25">
      <c r="A22" s="25" t="str">
        <v>Opening Stock</v>
      </c>
      <c r="B22" s="45">
        <v>45808</v>
      </c>
      <c r="C22" s="25">
        <v>420301</v>
      </c>
      <c r="D22" s="25">
        <f t="shared" si="0"/>
        <v>4004</v>
      </c>
      <c r="E22" s="25">
        <f>_xlfn.XLOOKUP(C22,MasterSheet!H:H,MasterSheet!E:E)</f>
        <v>45.5</v>
      </c>
      <c r="F22" s="26">
        <f>SUMIFS(MasterSheet!J:J, MasterSheet!B:B, A22, MasterSheet!D:D, B22, MasterSheet!H:H, C22)</f>
        <v>2</v>
      </c>
      <c r="G22" s="26">
        <f t="shared" si="1"/>
        <v>8008</v>
      </c>
      <c r="H22" s="30">
        <f>SUMIFS(MasterSheet!K:K, MasterSheet!B:B, A22, MasterSheet!D:D, B22, MasterSheet!H:H, C22)</f>
        <v>2</v>
      </c>
      <c r="I22" s="30">
        <f t="shared" si="2"/>
        <v>8008</v>
      </c>
      <c r="J22" s="32">
        <f>SUMIFS(MasterSheet!L:L, MasterSheet!B:B, A22, MasterSheet!D:D, B22, MasterSheet!H:H, C22)</f>
        <v>0</v>
      </c>
      <c r="K22" s="32">
        <f t="shared" si="3"/>
        <v>0</v>
      </c>
      <c r="L22" s="25" t="str">
        <f>VLOOKUP(C22,MasterSheet!H:U,14,)</f>
        <v>BioLegend</v>
      </c>
      <c r="M22" s="25" t="str">
        <f>VLOOKUP(L22,'Currency Sheet'!A:C,3,)</f>
        <v>DOLLAR</v>
      </c>
      <c r="N22" s="25">
        <f t="shared" si="4"/>
        <v>88</v>
      </c>
    </row>
    <row r="23" spans="1:14" x14ac:dyDescent="0.25">
      <c r="A23" s="25" t="str">
        <v>Opening Stock</v>
      </c>
      <c r="B23" s="45">
        <v>45808</v>
      </c>
      <c r="C23" s="25">
        <v>420601</v>
      </c>
      <c r="D23" s="25">
        <f t="shared" si="0"/>
        <v>4004</v>
      </c>
      <c r="E23" s="25">
        <f>_xlfn.XLOOKUP(C23,MasterSheet!H:H,MasterSheet!E:E)</f>
        <v>45.5</v>
      </c>
      <c r="F23" s="26">
        <f>SUMIFS(MasterSheet!J:J, MasterSheet!B:B, A23, MasterSheet!D:D, B23, MasterSheet!H:H, C23)</f>
        <v>4</v>
      </c>
      <c r="G23" s="26">
        <f t="shared" si="1"/>
        <v>16016</v>
      </c>
      <c r="H23" s="30">
        <f>SUMIFS(MasterSheet!K:K, MasterSheet!B:B, A23, MasterSheet!D:D, B23, MasterSheet!H:H, C23)</f>
        <v>2</v>
      </c>
      <c r="I23" s="30">
        <f t="shared" si="2"/>
        <v>8008</v>
      </c>
      <c r="J23" s="32">
        <f>SUMIFS(MasterSheet!L:L, MasterSheet!B:B, A23, MasterSheet!D:D, B23, MasterSheet!H:H, C23)</f>
        <v>2</v>
      </c>
      <c r="K23" s="32">
        <f t="shared" si="3"/>
        <v>8008</v>
      </c>
      <c r="L23" s="25" t="str">
        <f>VLOOKUP(C23,MasterSheet!H:U,14,)</f>
        <v>BioLegend</v>
      </c>
      <c r="M23" s="25" t="str">
        <f>VLOOKUP(L23,'Currency Sheet'!A:C,3,)</f>
        <v>DOLLAR</v>
      </c>
      <c r="N23" s="25">
        <f t="shared" si="4"/>
        <v>88</v>
      </c>
    </row>
    <row r="24" spans="1:14" x14ac:dyDescent="0.25">
      <c r="A24" s="25" t="str">
        <v>Opening Stock</v>
      </c>
      <c r="B24" s="45">
        <v>45808</v>
      </c>
      <c r="C24" s="25">
        <v>420701</v>
      </c>
      <c r="D24" s="25">
        <f t="shared" si="0"/>
        <v>3088.8</v>
      </c>
      <c r="E24" s="25">
        <f>_xlfn.XLOOKUP(C24,MasterSheet!H:H,MasterSheet!E:E)</f>
        <v>35.1</v>
      </c>
      <c r="F24" s="26">
        <f>SUMIFS(MasterSheet!J:J, MasterSheet!B:B, A24, MasterSheet!D:D, B24, MasterSheet!H:H, C24)</f>
        <v>3</v>
      </c>
      <c r="G24" s="26">
        <f t="shared" si="1"/>
        <v>9266.4000000000015</v>
      </c>
      <c r="H24" s="30">
        <f>SUMIFS(MasterSheet!K:K, MasterSheet!B:B, A24, MasterSheet!D:D, B24, MasterSheet!H:H, C24)</f>
        <v>3</v>
      </c>
      <c r="I24" s="30">
        <f t="shared" si="2"/>
        <v>9266.4000000000015</v>
      </c>
      <c r="J24" s="32">
        <f>SUMIFS(MasterSheet!L:L, MasterSheet!B:B, A24, MasterSheet!D:D, B24, MasterSheet!H:H, C24)</f>
        <v>0</v>
      </c>
      <c r="K24" s="32">
        <f t="shared" si="3"/>
        <v>0</v>
      </c>
      <c r="L24" s="25" t="str">
        <f>VLOOKUP(C24,MasterSheet!H:U,14,)</f>
        <v>BioLegend</v>
      </c>
      <c r="M24" s="25" t="str">
        <f>VLOOKUP(L24,'Currency Sheet'!A:C,3,)</f>
        <v>DOLLAR</v>
      </c>
      <c r="N24" s="25">
        <f t="shared" si="4"/>
        <v>88</v>
      </c>
    </row>
    <row r="25" spans="1:14" x14ac:dyDescent="0.25">
      <c r="A25" s="25" t="str">
        <v>Opening Stock</v>
      </c>
      <c r="B25" s="45">
        <v>45808</v>
      </c>
      <c r="C25" s="25">
        <v>100261</v>
      </c>
      <c r="D25" s="25">
        <f t="shared" si="0"/>
        <v>8685.6</v>
      </c>
      <c r="E25" s="25">
        <f>_xlfn.XLOOKUP(C25,MasterSheet!H:H,MasterSheet!E:E)</f>
        <v>98.7</v>
      </c>
      <c r="F25" s="26">
        <f>SUMIFS(MasterSheet!J:J, MasterSheet!B:B, A25, MasterSheet!D:D, B25, MasterSheet!H:H, C25)</f>
        <v>1</v>
      </c>
      <c r="G25" s="26">
        <f t="shared" si="1"/>
        <v>8685.6</v>
      </c>
      <c r="H25" s="30">
        <f>SUMIFS(MasterSheet!K:K, MasterSheet!B:B, A25, MasterSheet!D:D, B25, MasterSheet!H:H, C25)</f>
        <v>0</v>
      </c>
      <c r="I25" s="30">
        <f t="shared" si="2"/>
        <v>0</v>
      </c>
      <c r="J25" s="32">
        <f>SUMIFS(MasterSheet!L:L, MasterSheet!B:B, A25, MasterSheet!D:D, B25, MasterSheet!H:H, C25)</f>
        <v>1</v>
      </c>
      <c r="K25" s="32">
        <f t="shared" si="3"/>
        <v>8685.6</v>
      </c>
      <c r="L25" s="25" t="str">
        <f>VLOOKUP(C25,MasterSheet!H:U,14,)</f>
        <v>BioLegend</v>
      </c>
      <c r="M25" s="25" t="str">
        <f>VLOOKUP(L25,'Currency Sheet'!A:C,3,)</f>
        <v>DOLLAR</v>
      </c>
      <c r="N25" s="25">
        <f t="shared" si="4"/>
        <v>88</v>
      </c>
    </row>
    <row r="26" spans="1:14" x14ac:dyDescent="0.25">
      <c r="A26" s="25" t="str">
        <v>Opening Stock</v>
      </c>
      <c r="B26" s="45">
        <v>45808</v>
      </c>
      <c r="C26" s="25">
        <v>108123</v>
      </c>
      <c r="D26" s="25">
        <f t="shared" si="0"/>
        <v>6230.4</v>
      </c>
      <c r="E26" s="25">
        <f>_xlfn.XLOOKUP(C26,MasterSheet!H:H,MasterSheet!E:E)</f>
        <v>70.8</v>
      </c>
      <c r="F26" s="26">
        <f>SUMIFS(MasterSheet!J:J, MasterSheet!B:B, A26, MasterSheet!D:D, B26, MasterSheet!H:H, C26)</f>
        <v>1</v>
      </c>
      <c r="G26" s="26">
        <f t="shared" si="1"/>
        <v>6230.4</v>
      </c>
      <c r="H26" s="30">
        <f>SUMIFS(MasterSheet!K:K, MasterSheet!B:B, A26, MasterSheet!D:D, B26, MasterSheet!H:H, C26)</f>
        <v>0</v>
      </c>
      <c r="I26" s="30">
        <f t="shared" si="2"/>
        <v>0</v>
      </c>
      <c r="J26" s="32">
        <f>SUMIFS(MasterSheet!L:L, MasterSheet!B:B, A26, MasterSheet!D:D, B26, MasterSheet!H:H, C26)</f>
        <v>1</v>
      </c>
      <c r="K26" s="32">
        <f t="shared" si="3"/>
        <v>6230.4</v>
      </c>
      <c r="L26" s="25" t="str">
        <f>VLOOKUP(C26,MasterSheet!H:U,14,)</f>
        <v>BioLegend</v>
      </c>
      <c r="M26" s="25" t="str">
        <f>VLOOKUP(L26,'Currency Sheet'!A:C,3,)</f>
        <v>DOLLAR</v>
      </c>
      <c r="N26" s="25">
        <f t="shared" si="4"/>
        <v>88</v>
      </c>
    </row>
    <row r="27" spans="1:14" x14ac:dyDescent="0.25">
      <c r="A27" s="25" t="str">
        <v>Opening Stock</v>
      </c>
      <c r="B27" s="45">
        <v>45808</v>
      </c>
      <c r="C27" s="25">
        <v>626812</v>
      </c>
      <c r="D27" s="25">
        <f t="shared" si="0"/>
        <v>19536</v>
      </c>
      <c r="E27" s="25">
        <f>_xlfn.XLOOKUP(C27,MasterSheet!H:H,MasterSheet!E:E)</f>
        <v>222</v>
      </c>
      <c r="F27" s="26">
        <f>SUMIFS(MasterSheet!J:J, MasterSheet!B:B, A27, MasterSheet!D:D, B27, MasterSheet!H:H, C27)</f>
        <v>3</v>
      </c>
      <c r="G27" s="26">
        <f t="shared" si="1"/>
        <v>58608</v>
      </c>
      <c r="H27" s="30">
        <f>SUMIFS(MasterSheet!K:K, MasterSheet!B:B, A27, MasterSheet!D:D, B27, MasterSheet!H:H, C27)</f>
        <v>3</v>
      </c>
      <c r="I27" s="30">
        <f t="shared" si="2"/>
        <v>58608</v>
      </c>
      <c r="J27" s="32">
        <f>SUMIFS(MasterSheet!L:L, MasterSheet!B:B, A27, MasterSheet!D:D, B27, MasterSheet!H:H, C27)</f>
        <v>0</v>
      </c>
      <c r="K27" s="32">
        <f t="shared" si="3"/>
        <v>0</v>
      </c>
      <c r="L27" s="25" t="str">
        <f>VLOOKUP(C27,MasterSheet!H:U,14,)</f>
        <v>BioLegend</v>
      </c>
      <c r="M27" s="25" t="str">
        <f>VLOOKUP(L27,'Currency Sheet'!A:C,3,)</f>
        <v>DOLLAR</v>
      </c>
      <c r="N27" s="25">
        <f t="shared" si="4"/>
        <v>88</v>
      </c>
    </row>
    <row r="28" spans="1:14" x14ac:dyDescent="0.25">
      <c r="A28" s="25" t="str">
        <v>Opening Stock</v>
      </c>
      <c r="B28" s="45">
        <v>45808</v>
      </c>
      <c r="C28" s="25">
        <v>329702</v>
      </c>
      <c r="D28" s="25">
        <f t="shared" si="0"/>
        <v>5112.8</v>
      </c>
      <c r="E28" s="25">
        <f>_xlfn.XLOOKUP(C28,MasterSheet!H:H,MasterSheet!E:E)</f>
        <v>58.1</v>
      </c>
      <c r="F28" s="26">
        <f>SUMIFS(MasterSheet!J:J, MasterSheet!B:B, A28, MasterSheet!D:D, B28, MasterSheet!H:H, C28)</f>
        <v>2</v>
      </c>
      <c r="G28" s="26">
        <f t="shared" si="1"/>
        <v>10225.6</v>
      </c>
      <c r="H28" s="30">
        <f>SUMIFS(MasterSheet!K:K, MasterSheet!B:B, A28, MasterSheet!D:D, B28, MasterSheet!H:H, C28)</f>
        <v>0</v>
      </c>
      <c r="I28" s="30">
        <f t="shared" si="2"/>
        <v>0</v>
      </c>
      <c r="J28" s="32">
        <f>SUMIFS(MasterSheet!L:L, MasterSheet!B:B, A28, MasterSheet!D:D, B28, MasterSheet!H:H, C28)</f>
        <v>2</v>
      </c>
      <c r="K28" s="32">
        <f t="shared" si="3"/>
        <v>10225.6</v>
      </c>
      <c r="L28" s="25" t="str">
        <f>VLOOKUP(C28,MasterSheet!H:U,14,)</f>
        <v>BioLegend</v>
      </c>
      <c r="M28" s="25" t="str">
        <f>VLOOKUP(L28,'Currency Sheet'!A:C,3,)</f>
        <v>DOLLAR</v>
      </c>
      <c r="N28" s="25">
        <f t="shared" si="4"/>
        <v>88</v>
      </c>
    </row>
    <row r="29" spans="1:14" x14ac:dyDescent="0.25">
      <c r="A29" s="25" t="str">
        <v>EED115978</v>
      </c>
      <c r="B29" s="45">
        <v>45817</v>
      </c>
      <c r="C29" s="25">
        <v>101205</v>
      </c>
      <c r="D29" s="25">
        <f t="shared" si="0"/>
        <v>2895.2</v>
      </c>
      <c r="E29" s="25">
        <f>_xlfn.XLOOKUP(C29,MasterSheet!H:H,MasterSheet!E:E)</f>
        <v>32.9</v>
      </c>
      <c r="F29" s="26">
        <f>SUMIFS(MasterSheet!J:J, MasterSheet!B:B, A29, MasterSheet!D:D, B29, MasterSheet!H:H, C29)</f>
        <v>1</v>
      </c>
      <c r="G29" s="26">
        <f t="shared" si="1"/>
        <v>2895.2</v>
      </c>
      <c r="H29" s="30">
        <f>SUMIFS(MasterSheet!K:K, MasterSheet!B:B, A29, MasterSheet!D:D, B29, MasterSheet!H:H, C29)</f>
        <v>1</v>
      </c>
      <c r="I29" s="30">
        <f t="shared" si="2"/>
        <v>2895.2</v>
      </c>
      <c r="J29" s="32">
        <f>SUMIFS(MasterSheet!L:L, MasterSheet!B:B, A29, MasterSheet!D:D, B29, MasterSheet!H:H, C29)</f>
        <v>0</v>
      </c>
      <c r="K29" s="32">
        <f t="shared" si="3"/>
        <v>0</v>
      </c>
      <c r="L29" s="25" t="str">
        <f>VLOOKUP(C29,MasterSheet!H:U,14,)</f>
        <v>BioLegend</v>
      </c>
      <c r="M29" s="25" t="str">
        <f>VLOOKUP(L29,'Currency Sheet'!A:C,3,)</f>
        <v>DOLLAR</v>
      </c>
      <c r="N29" s="25">
        <f t="shared" si="4"/>
        <v>88</v>
      </c>
    </row>
    <row r="30" spans="1:14" x14ac:dyDescent="0.25">
      <c r="A30" s="25" t="str">
        <v>EED115978</v>
      </c>
      <c r="B30" s="45">
        <v>45817</v>
      </c>
      <c r="C30" s="25">
        <v>101320</v>
      </c>
      <c r="D30" s="25">
        <f t="shared" si="0"/>
        <v>14106.400000000001</v>
      </c>
      <c r="E30" s="25">
        <f>_xlfn.XLOOKUP(C30,MasterSheet!H:H,MasterSheet!E:E)</f>
        <v>160.30000000000001</v>
      </c>
      <c r="F30" s="26">
        <f>SUMIFS(MasterSheet!J:J, MasterSheet!B:B, A30, MasterSheet!D:D, B30, MasterSheet!H:H, C30)</f>
        <v>1</v>
      </c>
      <c r="G30" s="26">
        <f t="shared" si="1"/>
        <v>14106.400000000001</v>
      </c>
      <c r="H30" s="30">
        <f>SUMIFS(MasterSheet!K:K, MasterSheet!B:B, A30, MasterSheet!D:D, B30, MasterSheet!H:H, C30)</f>
        <v>1</v>
      </c>
      <c r="I30" s="30">
        <f t="shared" si="2"/>
        <v>14106.400000000001</v>
      </c>
      <c r="J30" s="32">
        <f>SUMIFS(MasterSheet!L:L, MasterSheet!B:B, A30, MasterSheet!D:D, B30, MasterSheet!H:H, C30)</f>
        <v>0</v>
      </c>
      <c r="K30" s="32">
        <f t="shared" si="3"/>
        <v>0</v>
      </c>
      <c r="L30" s="25" t="str">
        <f>VLOOKUP(C30,MasterSheet!H:U,14,)</f>
        <v>BioLegend</v>
      </c>
      <c r="M30" s="25" t="str">
        <f>VLOOKUP(L30,'Currency Sheet'!A:C,3,)</f>
        <v>DOLLAR</v>
      </c>
      <c r="N30" s="25">
        <f t="shared" si="4"/>
        <v>88</v>
      </c>
    </row>
    <row r="31" spans="1:14" x14ac:dyDescent="0.25">
      <c r="A31" s="25" t="str">
        <v>EED115978</v>
      </c>
      <c r="B31" s="45">
        <v>45817</v>
      </c>
      <c r="C31" s="25">
        <v>102443</v>
      </c>
      <c r="D31" s="25">
        <f t="shared" si="0"/>
        <v>8685.6</v>
      </c>
      <c r="E31" s="25">
        <f>_xlfn.XLOOKUP(C31,MasterSheet!H:H,MasterSheet!E:E)</f>
        <v>98.7</v>
      </c>
      <c r="F31" s="26">
        <f>SUMIFS(MasterSheet!J:J, MasterSheet!B:B, A31, MasterSheet!D:D, B31, MasterSheet!H:H, C31)</f>
        <v>1</v>
      </c>
      <c r="G31" s="26">
        <f t="shared" si="1"/>
        <v>8685.6</v>
      </c>
      <c r="H31" s="30">
        <f>SUMIFS(MasterSheet!K:K, MasterSheet!B:B, A31, MasterSheet!D:D, B31, MasterSheet!H:H, C31)</f>
        <v>1</v>
      </c>
      <c r="I31" s="30">
        <f t="shared" si="2"/>
        <v>8685.6</v>
      </c>
      <c r="J31" s="32">
        <f>SUMIFS(MasterSheet!L:L, MasterSheet!B:B, A31, MasterSheet!D:D, B31, MasterSheet!H:H, C31)</f>
        <v>0</v>
      </c>
      <c r="K31" s="32">
        <f t="shared" si="3"/>
        <v>0</v>
      </c>
      <c r="L31" s="25" t="str">
        <f>VLOOKUP(C31,MasterSheet!H:U,14,)</f>
        <v>BioLegend</v>
      </c>
      <c r="M31" s="25" t="str">
        <f>VLOOKUP(L31,'Currency Sheet'!A:C,3,)</f>
        <v>DOLLAR</v>
      </c>
      <c r="N31" s="25">
        <f t="shared" si="4"/>
        <v>88</v>
      </c>
    </row>
    <row r="32" spans="1:14" x14ac:dyDescent="0.25">
      <c r="A32" s="25" t="str">
        <v>EED115978</v>
      </c>
      <c r="B32" s="45">
        <v>45817</v>
      </c>
      <c r="C32" s="25">
        <v>103116</v>
      </c>
      <c r="D32" s="25">
        <f t="shared" si="0"/>
        <v>12073.599999999999</v>
      </c>
      <c r="E32" s="25">
        <f>_xlfn.XLOOKUP(C32,MasterSheet!H:H,MasterSheet!E:E)</f>
        <v>137.19999999999999</v>
      </c>
      <c r="F32" s="26">
        <f>SUMIFS(MasterSheet!J:J, MasterSheet!B:B, A32, MasterSheet!D:D, B32, MasterSheet!H:H, C32)</f>
        <v>1</v>
      </c>
      <c r="G32" s="26">
        <f t="shared" si="1"/>
        <v>12073.599999999999</v>
      </c>
      <c r="H32" s="30">
        <f>SUMIFS(MasterSheet!K:K, MasterSheet!B:B, A32, MasterSheet!D:D, B32, MasterSheet!H:H, C32)</f>
        <v>1</v>
      </c>
      <c r="I32" s="30">
        <f t="shared" si="2"/>
        <v>12073.599999999999</v>
      </c>
      <c r="J32" s="32">
        <f>SUMIFS(MasterSheet!L:L, MasterSheet!B:B, A32, MasterSheet!D:D, B32, MasterSheet!H:H, C32)</f>
        <v>0</v>
      </c>
      <c r="K32" s="32">
        <f t="shared" si="3"/>
        <v>0</v>
      </c>
      <c r="L32" s="25" t="str">
        <f>VLOOKUP(C32,MasterSheet!H:U,14,)</f>
        <v>BioLegend</v>
      </c>
      <c r="M32" s="25" t="str">
        <f>VLOOKUP(L32,'Currency Sheet'!A:C,3,)</f>
        <v>DOLLAR</v>
      </c>
      <c r="N32" s="25">
        <f t="shared" si="4"/>
        <v>88</v>
      </c>
    </row>
    <row r="33" spans="1:14" x14ac:dyDescent="0.25">
      <c r="A33" s="25" t="str">
        <v>EED115978</v>
      </c>
      <c r="B33" s="45">
        <v>45817</v>
      </c>
      <c r="C33" s="25">
        <v>107607</v>
      </c>
      <c r="D33" s="25">
        <f t="shared" si="0"/>
        <v>5262.4</v>
      </c>
      <c r="E33" s="25">
        <f>_xlfn.XLOOKUP(C33,MasterSheet!H:H,MasterSheet!E:E)</f>
        <v>59.8</v>
      </c>
      <c r="F33" s="26">
        <f>SUMIFS(MasterSheet!J:J, MasterSheet!B:B, A33, MasterSheet!D:D, B33, MasterSheet!H:H, C33)</f>
        <v>1</v>
      </c>
      <c r="G33" s="26">
        <f t="shared" si="1"/>
        <v>5262.4</v>
      </c>
      <c r="H33" s="30">
        <f>SUMIFS(MasterSheet!K:K, MasterSheet!B:B, A33, MasterSheet!D:D, B33, MasterSheet!H:H, C33)</f>
        <v>1</v>
      </c>
      <c r="I33" s="30">
        <f t="shared" si="2"/>
        <v>5262.4</v>
      </c>
      <c r="J33" s="32">
        <f>SUMIFS(MasterSheet!L:L, MasterSheet!B:B, A33, MasterSheet!D:D, B33, MasterSheet!H:H, C33)</f>
        <v>0</v>
      </c>
      <c r="K33" s="32">
        <f t="shared" si="3"/>
        <v>0</v>
      </c>
      <c r="L33" s="25" t="str">
        <f>VLOOKUP(C33,MasterSheet!H:U,14,)</f>
        <v>BioLegend</v>
      </c>
      <c r="M33" s="25" t="str">
        <f>VLOOKUP(L33,'Currency Sheet'!A:C,3,)</f>
        <v>DOLLAR</v>
      </c>
      <c r="N33" s="25">
        <f t="shared" si="4"/>
        <v>88</v>
      </c>
    </row>
    <row r="34" spans="1:14" x14ac:dyDescent="0.25">
      <c r="A34" s="25" t="str">
        <v>EED115978</v>
      </c>
      <c r="B34" s="45">
        <v>45817</v>
      </c>
      <c r="C34" s="25">
        <v>117307</v>
      </c>
      <c r="D34" s="25">
        <f t="shared" si="0"/>
        <v>4435.2</v>
      </c>
      <c r="E34" s="25">
        <f>_xlfn.XLOOKUP(C34,MasterSheet!H:H,MasterSheet!E:E)</f>
        <v>50.4</v>
      </c>
      <c r="F34" s="26">
        <f>SUMIFS(MasterSheet!J:J, MasterSheet!B:B, A34, MasterSheet!D:D, B34, MasterSheet!H:H, C34)</f>
        <v>1</v>
      </c>
      <c r="G34" s="26">
        <f t="shared" si="1"/>
        <v>4435.2</v>
      </c>
      <c r="H34" s="30">
        <f>SUMIFS(MasterSheet!K:K, MasterSheet!B:B, A34, MasterSheet!D:D, B34, MasterSheet!H:H, C34)</f>
        <v>1</v>
      </c>
      <c r="I34" s="30">
        <f t="shared" si="2"/>
        <v>4435.2</v>
      </c>
      <c r="J34" s="32">
        <f>SUMIFS(MasterSheet!L:L, MasterSheet!B:B, A34, MasterSheet!D:D, B34, MasterSheet!H:H, C34)</f>
        <v>0</v>
      </c>
      <c r="K34" s="32">
        <f t="shared" si="3"/>
        <v>0</v>
      </c>
      <c r="L34" s="25" t="str">
        <f>VLOOKUP(C34,MasterSheet!H:U,14,)</f>
        <v>BioLegend</v>
      </c>
      <c r="M34" s="25" t="str">
        <f>VLOOKUP(L34,'Currency Sheet'!A:C,3,)</f>
        <v>DOLLAR</v>
      </c>
      <c r="N34" s="25">
        <f t="shared" si="4"/>
        <v>88</v>
      </c>
    </row>
    <row r="35" spans="1:14" x14ac:dyDescent="0.25">
      <c r="A35" s="25" t="str">
        <v>EED115978</v>
      </c>
      <c r="B35" s="45">
        <v>45817</v>
      </c>
      <c r="C35" s="25">
        <v>117316</v>
      </c>
      <c r="D35" s="25">
        <f t="shared" si="0"/>
        <v>17987.2</v>
      </c>
      <c r="E35" s="25">
        <f>_xlfn.XLOOKUP(C35,MasterSheet!H:H,MasterSheet!E:E)</f>
        <v>204.4</v>
      </c>
      <c r="F35" s="26">
        <f>SUMIFS(MasterSheet!J:J, MasterSheet!B:B, A35, MasterSheet!D:D, B35, MasterSheet!H:H, C35)</f>
        <v>1</v>
      </c>
      <c r="G35" s="26">
        <f t="shared" si="1"/>
        <v>17987.2</v>
      </c>
      <c r="H35" s="30">
        <f>SUMIFS(MasterSheet!K:K, MasterSheet!B:B, A35, MasterSheet!D:D, B35, MasterSheet!H:H, C35)</f>
        <v>1</v>
      </c>
      <c r="I35" s="30">
        <f t="shared" si="2"/>
        <v>17987.2</v>
      </c>
      <c r="J35" s="32">
        <f>SUMIFS(MasterSheet!L:L, MasterSheet!B:B, A35, MasterSheet!D:D, B35, MasterSheet!H:H, C35)</f>
        <v>0</v>
      </c>
      <c r="K35" s="32">
        <f t="shared" si="3"/>
        <v>0</v>
      </c>
      <c r="L35" s="25" t="str">
        <f>VLOOKUP(C35,MasterSheet!H:U,14,)</f>
        <v>BioLegend</v>
      </c>
      <c r="M35" s="25" t="str">
        <f>VLOOKUP(L35,'Currency Sheet'!A:C,3,)</f>
        <v>DOLLAR</v>
      </c>
      <c r="N35" s="25">
        <f t="shared" si="4"/>
        <v>88</v>
      </c>
    </row>
    <row r="36" spans="1:14" x14ac:dyDescent="0.25">
      <c r="A36" s="25" t="str">
        <v>EED115978</v>
      </c>
      <c r="B36" s="45">
        <v>45817</v>
      </c>
      <c r="C36" s="25">
        <v>122505</v>
      </c>
      <c r="D36" s="25">
        <f t="shared" si="0"/>
        <v>4004</v>
      </c>
      <c r="E36" s="25">
        <f>_xlfn.XLOOKUP(C36,MasterSheet!H:H,MasterSheet!E:E)</f>
        <v>45.5</v>
      </c>
      <c r="F36" s="26">
        <f>SUMIFS(MasterSheet!J:J, MasterSheet!B:B, A36, MasterSheet!D:D, B36, MasterSheet!H:H, C36)</f>
        <v>1</v>
      </c>
      <c r="G36" s="26">
        <f t="shared" si="1"/>
        <v>4004</v>
      </c>
      <c r="H36" s="30">
        <f>SUMIFS(MasterSheet!K:K, MasterSheet!B:B, A36, MasterSheet!D:D, B36, MasterSheet!H:H, C36)</f>
        <v>1</v>
      </c>
      <c r="I36" s="30">
        <f t="shared" si="2"/>
        <v>4004</v>
      </c>
      <c r="J36" s="32">
        <f>SUMIFS(MasterSheet!L:L, MasterSheet!B:B, A36, MasterSheet!D:D, B36, MasterSheet!H:H, C36)</f>
        <v>0</v>
      </c>
      <c r="K36" s="32">
        <f t="shared" si="3"/>
        <v>0</v>
      </c>
      <c r="L36" s="25" t="str">
        <f>VLOOKUP(C36,MasterSheet!H:U,14,)</f>
        <v>BioLegend</v>
      </c>
      <c r="M36" s="25" t="str">
        <f>VLOOKUP(L36,'Currency Sheet'!A:C,3,)</f>
        <v>DOLLAR</v>
      </c>
      <c r="N36" s="25">
        <f t="shared" si="4"/>
        <v>88</v>
      </c>
    </row>
    <row r="37" spans="1:14" x14ac:dyDescent="0.25">
      <c r="A37" s="25" t="str">
        <v>EED115978</v>
      </c>
      <c r="B37" s="45">
        <v>45817</v>
      </c>
      <c r="C37" s="25">
        <v>123137</v>
      </c>
      <c r="D37" s="25">
        <f t="shared" si="0"/>
        <v>16698</v>
      </c>
      <c r="E37" s="25">
        <f>_xlfn.XLOOKUP(C37,MasterSheet!H:H,MasterSheet!E:E)</f>
        <v>189.75</v>
      </c>
      <c r="F37" s="26">
        <f>SUMIFS(MasterSheet!J:J, MasterSheet!B:B, A37, MasterSheet!D:D, B37, MasterSheet!H:H, C37)</f>
        <v>1</v>
      </c>
      <c r="G37" s="26">
        <f t="shared" si="1"/>
        <v>16698</v>
      </c>
      <c r="H37" s="30">
        <f>SUMIFS(MasterSheet!K:K, MasterSheet!B:B, A37, MasterSheet!D:D, B37, MasterSheet!H:H, C37)</f>
        <v>1</v>
      </c>
      <c r="I37" s="30">
        <f t="shared" si="2"/>
        <v>16698</v>
      </c>
      <c r="J37" s="32">
        <f>SUMIFS(MasterSheet!L:L, MasterSheet!B:B, A37, MasterSheet!D:D, B37, MasterSheet!H:H, C37)</f>
        <v>0</v>
      </c>
      <c r="K37" s="32">
        <f t="shared" si="3"/>
        <v>0</v>
      </c>
      <c r="L37" s="25" t="str">
        <f>VLOOKUP(C37,MasterSheet!H:U,14,)</f>
        <v>BioLegend</v>
      </c>
      <c r="M37" s="25" t="str">
        <f>VLOOKUP(L37,'Currency Sheet'!A:C,3,)</f>
        <v>DOLLAR</v>
      </c>
      <c r="N37" s="25">
        <f t="shared" si="4"/>
        <v>88</v>
      </c>
    </row>
    <row r="38" spans="1:14" x14ac:dyDescent="0.25">
      <c r="A38" s="25" t="str">
        <v>EED115978</v>
      </c>
      <c r="B38" s="45">
        <v>45817</v>
      </c>
      <c r="C38" s="25">
        <v>135911</v>
      </c>
      <c r="D38" s="25">
        <f t="shared" si="0"/>
        <v>8377.6</v>
      </c>
      <c r="E38" s="25">
        <f>_xlfn.XLOOKUP(C38,MasterSheet!H:H,MasterSheet!E:E)</f>
        <v>95.2</v>
      </c>
      <c r="F38" s="26">
        <f>SUMIFS(MasterSheet!J:J, MasterSheet!B:B, A38, MasterSheet!D:D, B38, MasterSheet!H:H, C38)</f>
        <v>1</v>
      </c>
      <c r="G38" s="26">
        <f t="shared" si="1"/>
        <v>8377.6</v>
      </c>
      <c r="H38" s="30">
        <f>SUMIFS(MasterSheet!K:K, MasterSheet!B:B, A38, MasterSheet!D:D, B38, MasterSheet!H:H, C38)</f>
        <v>1</v>
      </c>
      <c r="I38" s="30">
        <f t="shared" si="2"/>
        <v>8377.6</v>
      </c>
      <c r="J38" s="32">
        <f>SUMIFS(MasterSheet!L:L, MasterSheet!B:B, A38, MasterSheet!D:D, B38, MasterSheet!H:H, C38)</f>
        <v>0</v>
      </c>
      <c r="K38" s="32">
        <f t="shared" si="3"/>
        <v>0</v>
      </c>
      <c r="L38" s="25" t="str">
        <f>VLOOKUP(C38,MasterSheet!H:U,14,)</f>
        <v>BioLegend</v>
      </c>
      <c r="M38" s="25" t="str">
        <f>VLOOKUP(L38,'Currency Sheet'!A:C,3,)</f>
        <v>DOLLAR</v>
      </c>
      <c r="N38" s="25">
        <f t="shared" si="4"/>
        <v>88</v>
      </c>
    </row>
    <row r="39" spans="1:14" x14ac:dyDescent="0.25">
      <c r="A39" s="25" t="str">
        <v>EED115978</v>
      </c>
      <c r="B39" s="45">
        <v>45817</v>
      </c>
      <c r="C39" s="25">
        <v>137014</v>
      </c>
      <c r="D39" s="25">
        <f t="shared" si="0"/>
        <v>20636</v>
      </c>
      <c r="E39" s="25">
        <f>_xlfn.XLOOKUP(C39,MasterSheet!H:H,MasterSheet!E:E)</f>
        <v>234.5</v>
      </c>
      <c r="F39" s="26">
        <f>SUMIFS(MasterSheet!J:J, MasterSheet!B:B, A39, MasterSheet!D:D, B39, MasterSheet!H:H, C39)</f>
        <v>1</v>
      </c>
      <c r="G39" s="26">
        <f t="shared" si="1"/>
        <v>20636</v>
      </c>
      <c r="H39" s="30">
        <f>SUMIFS(MasterSheet!K:K, MasterSheet!B:B, A39, MasterSheet!D:D, B39, MasterSheet!H:H, C39)</f>
        <v>1</v>
      </c>
      <c r="I39" s="30">
        <f t="shared" si="2"/>
        <v>20636</v>
      </c>
      <c r="J39" s="32">
        <f>SUMIFS(MasterSheet!L:L, MasterSheet!B:B, A39, MasterSheet!D:D, B39, MasterSheet!H:H, C39)</f>
        <v>0</v>
      </c>
      <c r="K39" s="32">
        <f t="shared" si="3"/>
        <v>0</v>
      </c>
      <c r="L39" s="25" t="str">
        <f>VLOOKUP(C39,MasterSheet!H:U,14,)</f>
        <v>BioLegend</v>
      </c>
      <c r="M39" s="25" t="str">
        <f>VLOOKUP(L39,'Currency Sheet'!A:C,3,)</f>
        <v>DOLLAR</v>
      </c>
      <c r="N39" s="25">
        <f t="shared" si="4"/>
        <v>88</v>
      </c>
    </row>
    <row r="40" spans="1:14" x14ac:dyDescent="0.25">
      <c r="A40" s="25" t="str">
        <v>EED115978</v>
      </c>
      <c r="B40" s="45">
        <v>45817</v>
      </c>
      <c r="C40" s="25">
        <v>141708</v>
      </c>
      <c r="D40" s="25">
        <f t="shared" si="0"/>
        <v>18233.599999999999</v>
      </c>
      <c r="E40" s="25">
        <f>_xlfn.XLOOKUP(C40,MasterSheet!H:H,MasterSheet!E:E)</f>
        <v>207.2</v>
      </c>
      <c r="F40" s="26">
        <f>SUMIFS(MasterSheet!J:J, MasterSheet!B:B, A40, MasterSheet!D:D, B40, MasterSheet!H:H, C40)</f>
        <v>1</v>
      </c>
      <c r="G40" s="26">
        <f t="shared" si="1"/>
        <v>18233.599999999999</v>
      </c>
      <c r="H40" s="30">
        <f>SUMIFS(MasterSheet!K:K, MasterSheet!B:B, A40, MasterSheet!D:D, B40, MasterSheet!H:H, C40)</f>
        <v>1</v>
      </c>
      <c r="I40" s="30">
        <f t="shared" si="2"/>
        <v>18233.599999999999</v>
      </c>
      <c r="J40" s="32">
        <f>SUMIFS(MasterSheet!L:L, MasterSheet!B:B, A40, MasterSheet!D:D, B40, MasterSheet!H:H, C40)</f>
        <v>0</v>
      </c>
      <c r="K40" s="32">
        <f t="shared" si="3"/>
        <v>0</v>
      </c>
      <c r="L40" s="25" t="str">
        <f>VLOOKUP(C40,MasterSheet!H:U,14,)</f>
        <v>BioLegend</v>
      </c>
      <c r="M40" s="25" t="str">
        <f>VLOOKUP(L40,'Currency Sheet'!A:C,3,)</f>
        <v>DOLLAR</v>
      </c>
      <c r="N40" s="25">
        <f t="shared" si="4"/>
        <v>88</v>
      </c>
    </row>
    <row r="41" spans="1:14" x14ac:dyDescent="0.25">
      <c r="A41" s="25" t="str">
        <v>EED115978</v>
      </c>
      <c r="B41" s="45">
        <v>45817</v>
      </c>
      <c r="C41" s="25">
        <v>423101</v>
      </c>
      <c r="D41" s="25">
        <f t="shared" si="0"/>
        <v>5482.4</v>
      </c>
      <c r="E41" s="25">
        <f>_xlfn.XLOOKUP(C41,MasterSheet!H:H,MasterSheet!E:E)</f>
        <v>62.3</v>
      </c>
      <c r="F41" s="26">
        <f>SUMIFS(MasterSheet!J:J, MasterSheet!B:B, A41, MasterSheet!D:D, B41, MasterSheet!H:H, C41)</f>
        <v>1</v>
      </c>
      <c r="G41" s="26">
        <f t="shared" si="1"/>
        <v>5482.4</v>
      </c>
      <c r="H41" s="30">
        <f>SUMIFS(MasterSheet!K:K, MasterSheet!B:B, A41, MasterSheet!D:D, B41, MasterSheet!H:H, C41)</f>
        <v>1</v>
      </c>
      <c r="I41" s="30">
        <f t="shared" si="2"/>
        <v>5482.4</v>
      </c>
      <c r="J41" s="32">
        <f>SUMIFS(MasterSheet!L:L, MasterSheet!B:B, A41, MasterSheet!D:D, B41, MasterSheet!H:H, C41)</f>
        <v>0</v>
      </c>
      <c r="K41" s="32">
        <f t="shared" si="3"/>
        <v>0</v>
      </c>
      <c r="L41" s="25" t="str">
        <f>VLOOKUP(C41,MasterSheet!H:U,14,)</f>
        <v>BioLegend</v>
      </c>
      <c r="M41" s="25" t="str">
        <f>VLOOKUP(L41,'Currency Sheet'!A:C,3,)</f>
        <v>DOLLAR</v>
      </c>
      <c r="N41" s="25">
        <f t="shared" si="4"/>
        <v>88</v>
      </c>
    </row>
    <row r="42" spans="1:14" x14ac:dyDescent="0.25">
      <c r="A42" s="25" t="str">
        <v>EED115978</v>
      </c>
      <c r="B42" s="45">
        <v>45817</v>
      </c>
      <c r="C42" s="25">
        <v>613411</v>
      </c>
      <c r="D42" s="25">
        <f t="shared" si="0"/>
        <v>9424.7999999999993</v>
      </c>
      <c r="E42" s="25">
        <f>_xlfn.XLOOKUP(C42,MasterSheet!H:H,MasterSheet!E:E)</f>
        <v>107.1</v>
      </c>
      <c r="F42" s="26">
        <f>SUMIFS(MasterSheet!J:J, MasterSheet!B:B, A42, MasterSheet!D:D, B42, MasterSheet!H:H, C42)</f>
        <v>1</v>
      </c>
      <c r="G42" s="26">
        <f t="shared" si="1"/>
        <v>9424.7999999999993</v>
      </c>
      <c r="H42" s="30">
        <f>SUMIFS(MasterSheet!K:K, MasterSheet!B:B, A42, MasterSheet!D:D, B42, MasterSheet!H:H, C42)</f>
        <v>1</v>
      </c>
      <c r="I42" s="30">
        <f t="shared" si="2"/>
        <v>9424.7999999999993</v>
      </c>
      <c r="J42" s="32">
        <f>SUMIFS(MasterSheet!L:L, MasterSheet!B:B, A42, MasterSheet!D:D, B42, MasterSheet!H:H, C42)</f>
        <v>0</v>
      </c>
      <c r="K42" s="32">
        <f t="shared" si="3"/>
        <v>0</v>
      </c>
      <c r="L42" s="25" t="str">
        <f>VLOOKUP(C42,MasterSheet!H:U,14,)</f>
        <v>BioLegend</v>
      </c>
      <c r="M42" s="25" t="str">
        <f>VLOOKUP(L42,'Currency Sheet'!A:C,3,)</f>
        <v>DOLLAR</v>
      </c>
      <c r="N42" s="25">
        <f t="shared" si="4"/>
        <v>88</v>
      </c>
    </row>
    <row r="43" spans="1:14" x14ac:dyDescent="0.25">
      <c r="A43" s="25" t="str">
        <v>EED115978</v>
      </c>
      <c r="B43" s="45">
        <v>45817</v>
      </c>
      <c r="C43" s="25">
        <v>776706</v>
      </c>
      <c r="D43" s="25">
        <f t="shared" si="0"/>
        <v>34311.199999999997</v>
      </c>
      <c r="E43" s="25">
        <f>_xlfn.XLOOKUP(C43,MasterSheet!H:H,MasterSheet!E:E)</f>
        <v>389.9</v>
      </c>
      <c r="F43" s="26">
        <f>SUMIFS(MasterSheet!J:J, MasterSheet!B:B, A43, MasterSheet!D:D, B43, MasterSheet!H:H, C43)</f>
        <v>1</v>
      </c>
      <c r="G43" s="26">
        <f t="shared" si="1"/>
        <v>34311.199999999997</v>
      </c>
      <c r="H43" s="30">
        <f>SUMIFS(MasterSheet!K:K, MasterSheet!B:B, A43, MasterSheet!D:D, B43, MasterSheet!H:H, C43)</f>
        <v>1</v>
      </c>
      <c r="I43" s="30">
        <f t="shared" si="2"/>
        <v>34311.199999999997</v>
      </c>
      <c r="J43" s="32">
        <f>SUMIFS(MasterSheet!L:L, MasterSheet!B:B, A43, MasterSheet!D:D, B43, MasterSheet!H:H, C43)</f>
        <v>0</v>
      </c>
      <c r="K43" s="32">
        <f t="shared" si="3"/>
        <v>0</v>
      </c>
      <c r="L43" s="25" t="str">
        <f>VLOOKUP(C43,MasterSheet!H:U,14,)</f>
        <v>BioLegend</v>
      </c>
      <c r="M43" s="25" t="str">
        <f>VLOOKUP(L43,'Currency Sheet'!A:C,3,)</f>
        <v>DOLLAR</v>
      </c>
      <c r="N43" s="25">
        <f t="shared" si="4"/>
        <v>88</v>
      </c>
    </row>
    <row r="44" spans="1:14" x14ac:dyDescent="0.25">
      <c r="A44" s="25" t="str">
        <v>EED115898</v>
      </c>
      <c r="B44" s="45">
        <v>45818</v>
      </c>
      <c r="C44" s="25">
        <v>100202</v>
      </c>
      <c r="D44" s="25">
        <f t="shared" si="0"/>
        <v>5376.8</v>
      </c>
      <c r="E44" s="25">
        <f>_xlfn.XLOOKUP(C44,MasterSheet!H:H,MasterSheet!E:E)</f>
        <v>61.1</v>
      </c>
      <c r="F44" s="26">
        <f>SUMIFS(MasterSheet!J:J, MasterSheet!B:B, A44, MasterSheet!D:D, B44, MasterSheet!H:H, C44)</f>
        <v>1</v>
      </c>
      <c r="G44" s="26">
        <f t="shared" si="1"/>
        <v>5376.8</v>
      </c>
      <c r="H44" s="30">
        <f>SUMIFS(MasterSheet!K:K, MasterSheet!B:B, A44, MasterSheet!D:D, B44, MasterSheet!H:H, C44)</f>
        <v>1</v>
      </c>
      <c r="I44" s="30">
        <f t="shared" si="2"/>
        <v>5376.8</v>
      </c>
      <c r="J44" s="32">
        <f>SUMIFS(MasterSheet!L:L, MasterSheet!B:B, A44, MasterSheet!D:D, B44, MasterSheet!H:H, C44)</f>
        <v>0</v>
      </c>
      <c r="K44" s="32">
        <f t="shared" si="3"/>
        <v>0</v>
      </c>
      <c r="L44" s="25" t="str">
        <f>VLOOKUP(C44,MasterSheet!H:U,14,)</f>
        <v>BioLegend</v>
      </c>
      <c r="M44" s="25" t="str">
        <f>VLOOKUP(L44,'Currency Sheet'!A:C,3,)</f>
        <v>DOLLAR</v>
      </c>
      <c r="N44" s="25">
        <f t="shared" si="4"/>
        <v>88</v>
      </c>
    </row>
    <row r="45" spans="1:14" x14ac:dyDescent="0.25">
      <c r="A45" s="25" t="str">
        <v>EED115898</v>
      </c>
      <c r="B45" s="45">
        <v>45818</v>
      </c>
      <c r="C45" s="25">
        <v>100204</v>
      </c>
      <c r="D45" s="25">
        <f t="shared" si="0"/>
        <v>8179.6</v>
      </c>
      <c r="E45" s="25">
        <f>_xlfn.XLOOKUP(C45,MasterSheet!H:H,MasterSheet!E:E)</f>
        <v>92.95</v>
      </c>
      <c r="F45" s="26">
        <f>SUMIFS(MasterSheet!J:J, MasterSheet!B:B, A45, MasterSheet!D:D, B45, MasterSheet!H:H, C45)</f>
        <v>1</v>
      </c>
      <c r="G45" s="26">
        <f t="shared" si="1"/>
        <v>8179.6</v>
      </c>
      <c r="H45" s="30">
        <f>SUMIFS(MasterSheet!K:K, MasterSheet!B:B, A45, MasterSheet!D:D, B45, MasterSheet!H:H, C45)</f>
        <v>1</v>
      </c>
      <c r="I45" s="30">
        <f t="shared" si="2"/>
        <v>8179.6</v>
      </c>
      <c r="J45" s="32">
        <f>SUMIFS(MasterSheet!L:L, MasterSheet!B:B, A45, MasterSheet!D:D, B45, MasterSheet!H:H, C45)</f>
        <v>0</v>
      </c>
      <c r="K45" s="32">
        <f t="shared" si="3"/>
        <v>0</v>
      </c>
      <c r="L45" s="25" t="str">
        <f>VLOOKUP(C45,MasterSheet!H:U,14,)</f>
        <v>BioLegend</v>
      </c>
      <c r="M45" s="25" t="str">
        <f>VLOOKUP(L45,'Currency Sheet'!A:C,3,)</f>
        <v>DOLLAR</v>
      </c>
      <c r="N45" s="25">
        <f t="shared" si="4"/>
        <v>88</v>
      </c>
    </row>
    <row r="46" spans="1:14" x14ac:dyDescent="0.25">
      <c r="A46" s="25" t="str">
        <v>EED115898</v>
      </c>
      <c r="B46" s="45">
        <v>45818</v>
      </c>
      <c r="C46" s="25">
        <v>100227</v>
      </c>
      <c r="D46" s="25">
        <f t="shared" si="0"/>
        <v>10841.6</v>
      </c>
      <c r="E46" s="25">
        <f>_xlfn.XLOOKUP(C46,MasterSheet!H:H,MasterSheet!E:E)</f>
        <v>123.2</v>
      </c>
      <c r="F46" s="26">
        <f>SUMIFS(MasterSheet!J:J, MasterSheet!B:B, A46, MasterSheet!D:D, B46, MasterSheet!H:H, C46)</f>
        <v>1</v>
      </c>
      <c r="G46" s="26">
        <f t="shared" si="1"/>
        <v>10841.6</v>
      </c>
      <c r="H46" s="30">
        <f>SUMIFS(MasterSheet!K:K, MasterSheet!B:B, A46, MasterSheet!D:D, B46, MasterSheet!H:H, C46)</f>
        <v>1</v>
      </c>
      <c r="I46" s="30">
        <f t="shared" si="2"/>
        <v>10841.6</v>
      </c>
      <c r="J46" s="32">
        <f>SUMIFS(MasterSheet!L:L, MasterSheet!B:B, A46, MasterSheet!D:D, B46, MasterSheet!H:H, C46)</f>
        <v>0</v>
      </c>
      <c r="K46" s="32">
        <f t="shared" si="3"/>
        <v>0</v>
      </c>
      <c r="L46" s="25" t="str">
        <f>VLOOKUP(C46,MasterSheet!H:U,14,)</f>
        <v>BioLegend</v>
      </c>
      <c r="M46" s="25" t="str">
        <f>VLOOKUP(L46,'Currency Sheet'!A:C,3,)</f>
        <v>DOLLAR</v>
      </c>
      <c r="N46" s="25">
        <f t="shared" si="4"/>
        <v>88</v>
      </c>
    </row>
    <row r="47" spans="1:14" x14ac:dyDescent="0.25">
      <c r="A47" s="25" t="str">
        <v>EED115898</v>
      </c>
      <c r="B47" s="45">
        <v>45818</v>
      </c>
      <c r="C47" s="25">
        <v>100229</v>
      </c>
      <c r="D47" s="25">
        <f t="shared" si="0"/>
        <v>14520</v>
      </c>
      <c r="E47" s="25">
        <f>_xlfn.XLOOKUP(C47,MasterSheet!H:H,MasterSheet!E:E)</f>
        <v>165</v>
      </c>
      <c r="F47" s="26">
        <f>SUMIFS(MasterSheet!J:J, MasterSheet!B:B, A47, MasterSheet!D:D, B47, MasterSheet!H:H, C47)</f>
        <v>1</v>
      </c>
      <c r="G47" s="26">
        <f t="shared" si="1"/>
        <v>14520</v>
      </c>
      <c r="H47" s="30">
        <f>SUMIFS(MasterSheet!K:K, MasterSheet!B:B, A47, MasterSheet!D:D, B47, MasterSheet!H:H, C47)</f>
        <v>1</v>
      </c>
      <c r="I47" s="30">
        <f t="shared" si="2"/>
        <v>14520</v>
      </c>
      <c r="J47" s="32">
        <f>SUMIFS(MasterSheet!L:L, MasterSheet!B:B, A47, MasterSheet!D:D, B47, MasterSheet!H:H, C47)</f>
        <v>0</v>
      </c>
      <c r="K47" s="32">
        <f t="shared" si="3"/>
        <v>0</v>
      </c>
      <c r="L47" s="25" t="str">
        <f>VLOOKUP(C47,MasterSheet!H:U,14,)</f>
        <v>BioLegend</v>
      </c>
      <c r="M47" s="25" t="str">
        <f>VLOOKUP(L47,'Currency Sheet'!A:C,3,)</f>
        <v>DOLLAR</v>
      </c>
      <c r="N47" s="25">
        <f t="shared" si="4"/>
        <v>88</v>
      </c>
    </row>
    <row r="48" spans="1:14" x14ac:dyDescent="0.25">
      <c r="A48" s="25" t="str">
        <v>EED115898</v>
      </c>
      <c r="B48" s="45">
        <v>45818</v>
      </c>
      <c r="C48" s="25">
        <v>100231</v>
      </c>
      <c r="D48" s="25">
        <f t="shared" si="0"/>
        <v>13552</v>
      </c>
      <c r="E48" s="25">
        <f>_xlfn.XLOOKUP(C48,MasterSheet!H:H,MasterSheet!E:E)</f>
        <v>154</v>
      </c>
      <c r="F48" s="26">
        <f>SUMIFS(MasterSheet!J:J, MasterSheet!B:B, A48, MasterSheet!D:D, B48, MasterSheet!H:H, C48)</f>
        <v>1</v>
      </c>
      <c r="G48" s="26">
        <f t="shared" si="1"/>
        <v>13552</v>
      </c>
      <c r="H48" s="30">
        <f>SUMIFS(MasterSheet!K:K, MasterSheet!B:B, A48, MasterSheet!D:D, B48, MasterSheet!H:H, C48)</f>
        <v>1</v>
      </c>
      <c r="I48" s="30">
        <f t="shared" si="2"/>
        <v>13552</v>
      </c>
      <c r="J48" s="32">
        <f>SUMIFS(MasterSheet!L:L, MasterSheet!B:B, A48, MasterSheet!D:D, B48, MasterSheet!H:H, C48)</f>
        <v>0</v>
      </c>
      <c r="K48" s="32">
        <f t="shared" si="3"/>
        <v>0</v>
      </c>
      <c r="L48" s="25" t="str">
        <f>VLOOKUP(C48,MasterSheet!H:U,14,)</f>
        <v>BioLegend</v>
      </c>
      <c r="M48" s="25" t="str">
        <f>VLOOKUP(L48,'Currency Sheet'!A:C,3,)</f>
        <v>DOLLAR</v>
      </c>
      <c r="N48" s="25">
        <f t="shared" si="4"/>
        <v>88</v>
      </c>
    </row>
    <row r="49" spans="1:14" x14ac:dyDescent="0.25">
      <c r="A49" s="25" t="str">
        <v>EED115898</v>
      </c>
      <c r="B49" s="45">
        <v>45818</v>
      </c>
      <c r="C49" s="25">
        <v>100240</v>
      </c>
      <c r="D49" s="25">
        <f t="shared" si="0"/>
        <v>15584.8</v>
      </c>
      <c r="E49" s="25">
        <f>_xlfn.XLOOKUP(C49,MasterSheet!H:H,MasterSheet!E:E)</f>
        <v>177.1</v>
      </c>
      <c r="F49" s="26">
        <f>SUMIFS(MasterSheet!J:J, MasterSheet!B:B, A49, MasterSheet!D:D, B49, MasterSheet!H:H, C49)</f>
        <v>1</v>
      </c>
      <c r="G49" s="26">
        <f t="shared" si="1"/>
        <v>15584.8</v>
      </c>
      <c r="H49" s="30">
        <f>SUMIFS(MasterSheet!K:K, MasterSheet!B:B, A49, MasterSheet!D:D, B49, MasterSheet!H:H, C49)</f>
        <v>1</v>
      </c>
      <c r="I49" s="30">
        <f t="shared" si="2"/>
        <v>15584.8</v>
      </c>
      <c r="J49" s="32">
        <f>SUMIFS(MasterSheet!L:L, MasterSheet!B:B, A49, MasterSheet!D:D, B49, MasterSheet!H:H, C49)</f>
        <v>0</v>
      </c>
      <c r="K49" s="32">
        <f t="shared" si="3"/>
        <v>0</v>
      </c>
      <c r="L49" s="25" t="str">
        <f>VLOOKUP(C49,MasterSheet!H:U,14,)</f>
        <v>BioLegend</v>
      </c>
      <c r="M49" s="25" t="str">
        <f>VLOOKUP(L49,'Currency Sheet'!A:C,3,)</f>
        <v>DOLLAR</v>
      </c>
      <c r="N49" s="25">
        <f t="shared" si="4"/>
        <v>88</v>
      </c>
    </row>
    <row r="50" spans="1:14" x14ac:dyDescent="0.25">
      <c r="A50" s="25" t="str">
        <v>EED115898</v>
      </c>
      <c r="B50" s="45">
        <v>45818</v>
      </c>
      <c r="C50" s="25">
        <v>100302</v>
      </c>
      <c r="D50" s="25">
        <f t="shared" si="0"/>
        <v>4435.2</v>
      </c>
      <c r="E50" s="25">
        <f>_xlfn.XLOOKUP(C50,MasterSheet!H:H,MasterSheet!E:E)</f>
        <v>50.4</v>
      </c>
      <c r="F50" s="26">
        <f>SUMIFS(MasterSheet!J:J, MasterSheet!B:B, A50, MasterSheet!D:D, B50, MasterSheet!H:H, C50)</f>
        <v>2</v>
      </c>
      <c r="G50" s="26">
        <f t="shared" si="1"/>
        <v>8870.4</v>
      </c>
      <c r="H50" s="30">
        <f>SUMIFS(MasterSheet!K:K, MasterSheet!B:B, A50, MasterSheet!D:D, B50, MasterSheet!H:H, C50)</f>
        <v>2</v>
      </c>
      <c r="I50" s="30">
        <f t="shared" si="2"/>
        <v>8870.4</v>
      </c>
      <c r="J50" s="32">
        <f>SUMIFS(MasterSheet!L:L, MasterSheet!B:B, A50, MasterSheet!D:D, B50, MasterSheet!H:H, C50)</f>
        <v>0</v>
      </c>
      <c r="K50" s="32">
        <f t="shared" si="3"/>
        <v>0</v>
      </c>
      <c r="L50" s="25" t="str">
        <f>VLOOKUP(C50,MasterSheet!H:U,14,)</f>
        <v>BioLegend</v>
      </c>
      <c r="M50" s="25" t="str">
        <f>VLOOKUP(L50,'Currency Sheet'!A:C,3,)</f>
        <v>DOLLAR</v>
      </c>
      <c r="N50" s="25">
        <f t="shared" si="4"/>
        <v>88</v>
      </c>
    </row>
    <row r="51" spans="1:14" x14ac:dyDescent="0.25">
      <c r="A51" s="25" t="str">
        <v>EED115898</v>
      </c>
      <c r="B51" s="45">
        <v>45818</v>
      </c>
      <c r="C51" s="25">
        <v>100353</v>
      </c>
      <c r="D51" s="25">
        <f t="shared" si="0"/>
        <v>15972</v>
      </c>
      <c r="E51" s="25">
        <f>_xlfn.XLOOKUP(C51,MasterSheet!H:H,MasterSheet!E:E)</f>
        <v>181.5</v>
      </c>
      <c r="F51" s="26">
        <f>SUMIFS(MasterSheet!J:J, MasterSheet!B:B, A51, MasterSheet!D:D, B51, MasterSheet!H:H, C51)</f>
        <v>1</v>
      </c>
      <c r="G51" s="26">
        <f t="shared" si="1"/>
        <v>15972</v>
      </c>
      <c r="H51" s="30">
        <f>SUMIFS(MasterSheet!K:K, MasterSheet!B:B, A51, MasterSheet!D:D, B51, MasterSheet!H:H, C51)</f>
        <v>1</v>
      </c>
      <c r="I51" s="30">
        <f t="shared" si="2"/>
        <v>15972</v>
      </c>
      <c r="J51" s="32">
        <f>SUMIFS(MasterSheet!L:L, MasterSheet!B:B, A51, MasterSheet!D:D, B51, MasterSheet!H:H, C51)</f>
        <v>0</v>
      </c>
      <c r="K51" s="32">
        <f t="shared" si="3"/>
        <v>0</v>
      </c>
      <c r="L51" s="25" t="str">
        <f>VLOOKUP(C51,MasterSheet!H:U,14,)</f>
        <v>BioLegend</v>
      </c>
      <c r="M51" s="25" t="str">
        <f>VLOOKUP(L51,'Currency Sheet'!A:C,3,)</f>
        <v>DOLLAR</v>
      </c>
      <c r="N51" s="25">
        <f t="shared" si="4"/>
        <v>88</v>
      </c>
    </row>
    <row r="52" spans="1:14" x14ac:dyDescent="0.25">
      <c r="A52" s="25" t="str">
        <v>EED115898</v>
      </c>
      <c r="B52" s="45">
        <v>45818</v>
      </c>
      <c r="C52" s="25">
        <v>100412</v>
      </c>
      <c r="D52" s="25">
        <f t="shared" si="0"/>
        <v>8131.2000000000007</v>
      </c>
      <c r="E52" s="25">
        <f>_xlfn.XLOOKUP(C52,MasterSheet!H:H,MasterSheet!E:E)</f>
        <v>92.4</v>
      </c>
      <c r="F52" s="26">
        <f>SUMIFS(MasterSheet!J:J, MasterSheet!B:B, A52, MasterSheet!D:D, B52, MasterSheet!H:H, C52)</f>
        <v>1</v>
      </c>
      <c r="G52" s="26">
        <f t="shared" si="1"/>
        <v>8131.2000000000007</v>
      </c>
      <c r="H52" s="30">
        <f>SUMIFS(MasterSheet!K:K, MasterSheet!B:B, A52, MasterSheet!D:D, B52, MasterSheet!H:H, C52)</f>
        <v>1</v>
      </c>
      <c r="I52" s="30">
        <f t="shared" si="2"/>
        <v>8131.2000000000007</v>
      </c>
      <c r="J52" s="32">
        <f>SUMIFS(MasterSheet!L:L, MasterSheet!B:B, A52, MasterSheet!D:D, B52, MasterSheet!H:H, C52)</f>
        <v>0</v>
      </c>
      <c r="K52" s="32">
        <f t="shared" si="3"/>
        <v>0</v>
      </c>
      <c r="L52" s="25" t="str">
        <f>VLOOKUP(C52,MasterSheet!H:U,14,)</f>
        <v>BioLegend</v>
      </c>
      <c r="M52" s="25" t="str">
        <f>VLOOKUP(L52,'Currency Sheet'!A:C,3,)</f>
        <v>DOLLAR</v>
      </c>
      <c r="N52" s="25">
        <f t="shared" si="4"/>
        <v>88</v>
      </c>
    </row>
    <row r="53" spans="1:14" x14ac:dyDescent="0.25">
      <c r="A53" s="25" t="str">
        <v>EED115898</v>
      </c>
      <c r="B53" s="45">
        <v>45818</v>
      </c>
      <c r="C53" s="25">
        <v>100510</v>
      </c>
      <c r="D53" s="25">
        <f t="shared" si="0"/>
        <v>5662.7999999999993</v>
      </c>
      <c r="E53" s="25">
        <f>_xlfn.XLOOKUP(C53,MasterSheet!H:H,MasterSheet!E:E)</f>
        <v>64.349999999999994</v>
      </c>
      <c r="F53" s="26">
        <f>SUMIFS(MasterSheet!J:J, MasterSheet!B:B, A53, MasterSheet!D:D, B53, MasterSheet!H:H, C53)</f>
        <v>1</v>
      </c>
      <c r="G53" s="26">
        <f t="shared" si="1"/>
        <v>5662.7999999999993</v>
      </c>
      <c r="H53" s="30">
        <f>SUMIFS(MasterSheet!K:K, MasterSheet!B:B, A53, MasterSheet!D:D, B53, MasterSheet!H:H, C53)</f>
        <v>1</v>
      </c>
      <c r="I53" s="30">
        <f t="shared" si="2"/>
        <v>5662.7999999999993</v>
      </c>
      <c r="J53" s="32">
        <f>SUMIFS(MasterSheet!L:L, MasterSheet!B:B, A53, MasterSheet!D:D, B53, MasterSheet!H:H, C53)</f>
        <v>0</v>
      </c>
      <c r="K53" s="32">
        <f t="shared" si="3"/>
        <v>0</v>
      </c>
      <c r="L53" s="25" t="str">
        <f>VLOOKUP(C53,MasterSheet!H:U,14,)</f>
        <v>BioLegend</v>
      </c>
      <c r="M53" s="25" t="str">
        <f>VLOOKUP(L53,'Currency Sheet'!A:C,3,)</f>
        <v>DOLLAR</v>
      </c>
      <c r="N53" s="25">
        <f t="shared" si="4"/>
        <v>88</v>
      </c>
    </row>
    <row r="54" spans="1:14" x14ac:dyDescent="0.25">
      <c r="A54" s="25" t="str">
        <v>EED115898</v>
      </c>
      <c r="B54" s="45">
        <v>45818</v>
      </c>
      <c r="C54" s="25">
        <v>100538</v>
      </c>
      <c r="D54" s="25">
        <f t="shared" si="0"/>
        <v>14599.2</v>
      </c>
      <c r="E54" s="25">
        <f>_xlfn.XLOOKUP(C54,MasterSheet!H:H,MasterSheet!E:E)</f>
        <v>165.9</v>
      </c>
      <c r="F54" s="26">
        <f>SUMIFS(MasterSheet!J:J, MasterSheet!B:B, A54, MasterSheet!D:D, B54, MasterSheet!H:H, C54)</f>
        <v>2</v>
      </c>
      <c r="G54" s="26">
        <f t="shared" si="1"/>
        <v>29198.400000000001</v>
      </c>
      <c r="H54" s="30">
        <f>SUMIFS(MasterSheet!K:K, MasterSheet!B:B, A54, MasterSheet!D:D, B54, MasterSheet!H:H, C54)</f>
        <v>2</v>
      </c>
      <c r="I54" s="30">
        <f t="shared" si="2"/>
        <v>29198.400000000001</v>
      </c>
      <c r="J54" s="32">
        <f>SUMIFS(MasterSheet!L:L, MasterSheet!B:B, A54, MasterSheet!D:D, B54, MasterSheet!H:H, C54)</f>
        <v>0</v>
      </c>
      <c r="K54" s="32">
        <f t="shared" si="3"/>
        <v>0</v>
      </c>
      <c r="L54" s="25" t="str">
        <f>VLOOKUP(C54,MasterSheet!H:U,14,)</f>
        <v>BioLegend</v>
      </c>
      <c r="M54" s="25" t="str">
        <f>VLOOKUP(L54,'Currency Sheet'!A:C,3,)</f>
        <v>DOLLAR</v>
      </c>
      <c r="N54" s="25">
        <f t="shared" si="4"/>
        <v>88</v>
      </c>
    </row>
    <row r="55" spans="1:14" x14ac:dyDescent="0.25">
      <c r="A55" s="25" t="str">
        <v>EED115898</v>
      </c>
      <c r="B55" s="45">
        <v>45818</v>
      </c>
      <c r="C55" s="25">
        <v>100539</v>
      </c>
      <c r="D55" s="25">
        <f t="shared" si="0"/>
        <v>5891.6</v>
      </c>
      <c r="E55" s="25">
        <f>_xlfn.XLOOKUP(C55,MasterSheet!H:H,MasterSheet!E:E)</f>
        <v>66.95</v>
      </c>
      <c r="F55" s="26">
        <f>SUMIFS(MasterSheet!J:J, MasterSheet!B:B, A55, MasterSheet!D:D, B55, MasterSheet!H:H, C55)</f>
        <v>1</v>
      </c>
      <c r="G55" s="26">
        <f t="shared" si="1"/>
        <v>5891.6</v>
      </c>
      <c r="H55" s="30">
        <f>SUMIFS(MasterSheet!K:K, MasterSheet!B:B, A55, MasterSheet!D:D, B55, MasterSheet!H:H, C55)</f>
        <v>1</v>
      </c>
      <c r="I55" s="30">
        <f t="shared" si="2"/>
        <v>5891.6</v>
      </c>
      <c r="J55" s="32">
        <f>SUMIFS(MasterSheet!L:L, MasterSheet!B:B, A55, MasterSheet!D:D, B55, MasterSheet!H:H, C55)</f>
        <v>0</v>
      </c>
      <c r="K55" s="32">
        <f t="shared" si="3"/>
        <v>0</v>
      </c>
      <c r="L55" s="25" t="str">
        <f>VLOOKUP(C55,MasterSheet!H:U,14,)</f>
        <v>BioLegend</v>
      </c>
      <c r="M55" s="25" t="str">
        <f>VLOOKUP(L55,'Currency Sheet'!A:C,3,)</f>
        <v>DOLLAR</v>
      </c>
      <c r="N55" s="25">
        <f t="shared" si="4"/>
        <v>88</v>
      </c>
    </row>
    <row r="56" spans="1:14" x14ac:dyDescent="0.25">
      <c r="A56" s="25" t="str">
        <v>EED115898</v>
      </c>
      <c r="B56" s="45">
        <v>45818</v>
      </c>
      <c r="C56" s="25">
        <v>100552</v>
      </c>
      <c r="D56" s="25">
        <f t="shared" si="0"/>
        <v>18018</v>
      </c>
      <c r="E56" s="25">
        <f>_xlfn.XLOOKUP(C56,MasterSheet!H:H,MasterSheet!E:E)</f>
        <v>204.75</v>
      </c>
      <c r="F56" s="26">
        <f>SUMIFS(MasterSheet!J:J, MasterSheet!B:B, A56, MasterSheet!D:D, B56, MasterSheet!H:H, C56)</f>
        <v>1</v>
      </c>
      <c r="G56" s="26">
        <f t="shared" si="1"/>
        <v>18018</v>
      </c>
      <c r="H56" s="30">
        <f>SUMIFS(MasterSheet!K:K, MasterSheet!B:B, A56, MasterSheet!D:D, B56, MasterSheet!H:H, C56)</f>
        <v>1</v>
      </c>
      <c r="I56" s="30">
        <f t="shared" si="2"/>
        <v>18018</v>
      </c>
      <c r="J56" s="32">
        <f>SUMIFS(MasterSheet!L:L, MasterSheet!B:B, A56, MasterSheet!D:D, B56, MasterSheet!H:H, C56)</f>
        <v>0</v>
      </c>
      <c r="K56" s="32">
        <f t="shared" si="3"/>
        <v>0</v>
      </c>
      <c r="L56" s="25" t="str">
        <f>VLOOKUP(C56,MasterSheet!H:U,14,)</f>
        <v>BioLegend</v>
      </c>
      <c r="M56" s="25" t="str">
        <f>VLOOKUP(L56,'Currency Sheet'!A:C,3,)</f>
        <v>DOLLAR</v>
      </c>
      <c r="N56" s="25">
        <f t="shared" si="4"/>
        <v>88</v>
      </c>
    </row>
    <row r="57" spans="1:14" x14ac:dyDescent="0.25">
      <c r="A57" s="25" t="str">
        <v>EED115898</v>
      </c>
      <c r="B57" s="45">
        <v>45818</v>
      </c>
      <c r="C57" s="25">
        <v>100706</v>
      </c>
      <c r="D57" s="25">
        <f t="shared" si="0"/>
        <v>6098.4</v>
      </c>
      <c r="E57" s="25">
        <f>_xlfn.XLOOKUP(C57,MasterSheet!H:H,MasterSheet!E:E)</f>
        <v>69.3</v>
      </c>
      <c r="F57" s="26">
        <f>SUMIFS(MasterSheet!J:J, MasterSheet!B:B, A57, MasterSheet!D:D, B57, MasterSheet!H:H, C57)</f>
        <v>1</v>
      </c>
      <c r="G57" s="26">
        <f t="shared" si="1"/>
        <v>6098.4</v>
      </c>
      <c r="H57" s="30">
        <f>SUMIFS(MasterSheet!K:K, MasterSheet!B:B, A57, MasterSheet!D:D, B57, MasterSheet!H:H, C57)</f>
        <v>1</v>
      </c>
      <c r="I57" s="30">
        <f t="shared" si="2"/>
        <v>6098.4</v>
      </c>
      <c r="J57" s="32">
        <f>SUMIFS(MasterSheet!L:L, MasterSheet!B:B, A57, MasterSheet!D:D, B57, MasterSheet!H:H, C57)</f>
        <v>0</v>
      </c>
      <c r="K57" s="32">
        <f t="shared" si="3"/>
        <v>0</v>
      </c>
      <c r="L57" s="25" t="str">
        <f>VLOOKUP(C57,MasterSheet!H:U,14,)</f>
        <v>BioLegend</v>
      </c>
      <c r="M57" s="25" t="str">
        <f>VLOOKUP(L57,'Currency Sheet'!A:C,3,)</f>
        <v>DOLLAR</v>
      </c>
      <c r="N57" s="25">
        <f t="shared" si="4"/>
        <v>88</v>
      </c>
    </row>
    <row r="58" spans="1:14" x14ac:dyDescent="0.25">
      <c r="A58" s="25" t="str">
        <v>EED115898</v>
      </c>
      <c r="B58" s="45">
        <v>45818</v>
      </c>
      <c r="C58" s="25">
        <v>100714</v>
      </c>
      <c r="D58" s="25">
        <f t="shared" si="0"/>
        <v>12771</v>
      </c>
      <c r="E58" s="25">
        <f>_xlfn.XLOOKUP(C58,MasterSheet!H:H,MasterSheet!E:E)</f>
        <v>145.125</v>
      </c>
      <c r="F58" s="26">
        <f>SUMIFS(MasterSheet!J:J, MasterSheet!B:B, A58, MasterSheet!D:D, B58, MasterSheet!H:H, C58)</f>
        <v>2</v>
      </c>
      <c r="G58" s="26">
        <f t="shared" si="1"/>
        <v>25542</v>
      </c>
      <c r="H58" s="30">
        <f>SUMIFS(MasterSheet!K:K, MasterSheet!B:B, A58, MasterSheet!D:D, B58, MasterSheet!H:H, C58)</f>
        <v>2</v>
      </c>
      <c r="I58" s="30">
        <f t="shared" si="2"/>
        <v>25542</v>
      </c>
      <c r="J58" s="32">
        <f>SUMIFS(MasterSheet!L:L, MasterSheet!B:B, A58, MasterSheet!D:D, B58, MasterSheet!H:H, C58)</f>
        <v>0</v>
      </c>
      <c r="K58" s="32">
        <f t="shared" si="3"/>
        <v>0</v>
      </c>
      <c r="L58" s="25" t="str">
        <f>VLOOKUP(C58,MasterSheet!H:U,14,)</f>
        <v>BioLegend</v>
      </c>
      <c r="M58" s="25" t="str">
        <f>VLOOKUP(L58,'Currency Sheet'!A:C,3,)</f>
        <v>DOLLAR</v>
      </c>
      <c r="N58" s="25">
        <f t="shared" si="4"/>
        <v>88</v>
      </c>
    </row>
    <row r="59" spans="1:14" x14ac:dyDescent="0.25">
      <c r="A59" s="25" t="str">
        <v>EED115898</v>
      </c>
      <c r="B59" s="45">
        <v>45818</v>
      </c>
      <c r="C59" s="25">
        <v>100722</v>
      </c>
      <c r="D59" s="25">
        <f t="shared" si="0"/>
        <v>12196.8</v>
      </c>
      <c r="E59" s="25">
        <f>_xlfn.XLOOKUP(C59,MasterSheet!H:H,MasterSheet!E:E)</f>
        <v>138.6</v>
      </c>
      <c r="F59" s="26">
        <f>SUMIFS(MasterSheet!J:J, MasterSheet!B:B, A59, MasterSheet!D:D, B59, MasterSheet!H:H, C59)</f>
        <v>1</v>
      </c>
      <c r="G59" s="26">
        <f t="shared" si="1"/>
        <v>12196.8</v>
      </c>
      <c r="H59" s="30">
        <f>SUMIFS(MasterSheet!K:K, MasterSheet!B:B, A59, MasterSheet!D:D, B59, MasterSheet!H:H, C59)</f>
        <v>1</v>
      </c>
      <c r="I59" s="30">
        <f t="shared" si="2"/>
        <v>12196.8</v>
      </c>
      <c r="J59" s="32">
        <f>SUMIFS(MasterSheet!L:L, MasterSheet!B:B, A59, MasterSheet!D:D, B59, MasterSheet!H:H, C59)</f>
        <v>0</v>
      </c>
      <c r="K59" s="32">
        <f t="shared" si="3"/>
        <v>0</v>
      </c>
      <c r="L59" s="25" t="str">
        <f>VLOOKUP(C59,MasterSheet!H:U,14,)</f>
        <v>BioLegend</v>
      </c>
      <c r="M59" s="25" t="str">
        <f>VLOOKUP(L59,'Currency Sheet'!A:C,3,)</f>
        <v>DOLLAR</v>
      </c>
      <c r="N59" s="25">
        <f t="shared" si="4"/>
        <v>88</v>
      </c>
    </row>
    <row r="60" spans="1:14" x14ac:dyDescent="0.25">
      <c r="A60" s="25" t="str">
        <v>EED115898</v>
      </c>
      <c r="B60" s="45">
        <v>45818</v>
      </c>
      <c r="C60" s="25">
        <v>101207</v>
      </c>
      <c r="D60" s="25">
        <f t="shared" si="0"/>
        <v>3449.6000000000004</v>
      </c>
      <c r="E60" s="25">
        <f>_xlfn.XLOOKUP(C60,MasterSheet!H:H,MasterSheet!E:E)</f>
        <v>39.200000000000003</v>
      </c>
      <c r="F60" s="26">
        <f>SUMIFS(MasterSheet!J:J, MasterSheet!B:B, A60, MasterSheet!D:D, B60, MasterSheet!H:H, C60)</f>
        <v>1</v>
      </c>
      <c r="G60" s="26">
        <f t="shared" si="1"/>
        <v>3449.6000000000004</v>
      </c>
      <c r="H60" s="30">
        <f>SUMIFS(MasterSheet!K:K, MasterSheet!B:B, A60, MasterSheet!D:D, B60, MasterSheet!H:H, C60)</f>
        <v>1</v>
      </c>
      <c r="I60" s="30">
        <f t="shared" si="2"/>
        <v>3449.6000000000004</v>
      </c>
      <c r="J60" s="32">
        <f>SUMIFS(MasterSheet!L:L, MasterSheet!B:B, A60, MasterSheet!D:D, B60, MasterSheet!H:H, C60)</f>
        <v>0</v>
      </c>
      <c r="K60" s="32">
        <f t="shared" si="3"/>
        <v>0</v>
      </c>
      <c r="L60" s="25" t="str">
        <f>VLOOKUP(C60,MasterSheet!H:U,14,)</f>
        <v>BioLegend</v>
      </c>
      <c r="M60" s="25" t="str">
        <f>VLOOKUP(L60,'Currency Sheet'!A:C,3,)</f>
        <v>DOLLAR</v>
      </c>
      <c r="N60" s="25">
        <f t="shared" si="4"/>
        <v>88</v>
      </c>
    </row>
    <row r="61" spans="1:14" x14ac:dyDescent="0.25">
      <c r="A61" s="25" t="str">
        <v>EED115898</v>
      </c>
      <c r="B61" s="45">
        <v>45818</v>
      </c>
      <c r="C61" s="25">
        <v>101216</v>
      </c>
      <c r="D61" s="25">
        <f t="shared" si="0"/>
        <v>12997.599999999999</v>
      </c>
      <c r="E61" s="25">
        <f>_xlfn.XLOOKUP(C61,MasterSheet!H:H,MasterSheet!E:E)</f>
        <v>147.69999999999999</v>
      </c>
      <c r="F61" s="26">
        <f>SUMIFS(MasterSheet!J:J, MasterSheet!B:B, A61, MasterSheet!D:D, B61, MasterSheet!H:H, C61)</f>
        <v>1</v>
      </c>
      <c r="G61" s="26">
        <f t="shared" si="1"/>
        <v>12997.599999999999</v>
      </c>
      <c r="H61" s="30">
        <f>SUMIFS(MasterSheet!K:K, MasterSheet!B:B, A61, MasterSheet!D:D, B61, MasterSheet!H:H, C61)</f>
        <v>1</v>
      </c>
      <c r="I61" s="30">
        <f t="shared" si="2"/>
        <v>12997.599999999999</v>
      </c>
      <c r="J61" s="32">
        <f>SUMIFS(MasterSheet!L:L, MasterSheet!B:B, A61, MasterSheet!D:D, B61, MasterSheet!H:H, C61)</f>
        <v>0</v>
      </c>
      <c r="K61" s="32">
        <f t="shared" si="3"/>
        <v>0</v>
      </c>
      <c r="L61" s="25" t="str">
        <f>VLOOKUP(C61,MasterSheet!H:U,14,)</f>
        <v>BioLegend</v>
      </c>
      <c r="M61" s="25" t="str">
        <f>VLOOKUP(L61,'Currency Sheet'!A:C,3,)</f>
        <v>DOLLAR</v>
      </c>
      <c r="N61" s="25">
        <f t="shared" si="4"/>
        <v>88</v>
      </c>
    </row>
    <row r="62" spans="1:14" x14ac:dyDescent="0.25">
      <c r="A62" s="25" t="str">
        <v>EED115898</v>
      </c>
      <c r="B62" s="45">
        <v>45818</v>
      </c>
      <c r="C62" s="25">
        <v>101226</v>
      </c>
      <c r="D62" s="25">
        <f t="shared" si="0"/>
        <v>12355.2</v>
      </c>
      <c r="E62" s="25">
        <f>_xlfn.XLOOKUP(C62,MasterSheet!H:H,MasterSheet!E:E)</f>
        <v>140.4</v>
      </c>
      <c r="F62" s="26">
        <f>SUMIFS(MasterSheet!J:J, MasterSheet!B:B, A62, MasterSheet!D:D, B62, MasterSheet!H:H, C62)</f>
        <v>1</v>
      </c>
      <c r="G62" s="26">
        <f t="shared" si="1"/>
        <v>12355.2</v>
      </c>
      <c r="H62" s="30">
        <f>SUMIFS(MasterSheet!K:K, MasterSheet!B:B, A62, MasterSheet!D:D, B62, MasterSheet!H:H, C62)</f>
        <v>1</v>
      </c>
      <c r="I62" s="30">
        <f t="shared" si="2"/>
        <v>12355.2</v>
      </c>
      <c r="J62" s="32">
        <f>SUMIFS(MasterSheet!L:L, MasterSheet!B:B, A62, MasterSheet!D:D, B62, MasterSheet!H:H, C62)</f>
        <v>0</v>
      </c>
      <c r="K62" s="32">
        <f t="shared" si="3"/>
        <v>0</v>
      </c>
      <c r="L62" s="25" t="str">
        <f>VLOOKUP(C62,MasterSheet!H:U,14,)</f>
        <v>BioLegend</v>
      </c>
      <c r="M62" s="25" t="str">
        <f>VLOOKUP(L62,'Currency Sheet'!A:C,3,)</f>
        <v>DOLLAR</v>
      </c>
      <c r="N62" s="25">
        <f t="shared" si="4"/>
        <v>88</v>
      </c>
    </row>
    <row r="63" spans="1:14" x14ac:dyDescent="0.25">
      <c r="A63" s="25" t="str">
        <v>EED115898</v>
      </c>
      <c r="B63" s="45">
        <v>45818</v>
      </c>
      <c r="C63" s="25">
        <v>102012</v>
      </c>
      <c r="D63" s="25">
        <f t="shared" si="0"/>
        <v>8923.2000000000007</v>
      </c>
      <c r="E63" s="25">
        <f>_xlfn.XLOOKUP(C63,MasterSheet!H:H,MasterSheet!E:E)</f>
        <v>101.4</v>
      </c>
      <c r="F63" s="26">
        <f>SUMIFS(MasterSheet!J:J, MasterSheet!B:B, A63, MasterSheet!D:D, B63, MasterSheet!H:H, C63)</f>
        <v>1</v>
      </c>
      <c r="G63" s="26">
        <f t="shared" si="1"/>
        <v>8923.2000000000007</v>
      </c>
      <c r="H63" s="30">
        <f>SUMIFS(MasterSheet!K:K, MasterSheet!B:B, A63, MasterSheet!D:D, B63, MasterSheet!H:H, C63)</f>
        <v>1</v>
      </c>
      <c r="I63" s="30">
        <f t="shared" si="2"/>
        <v>8923.2000000000007</v>
      </c>
      <c r="J63" s="32">
        <f>SUMIFS(MasterSheet!L:L, MasterSheet!B:B, A63, MasterSheet!D:D, B63, MasterSheet!H:H, C63)</f>
        <v>0</v>
      </c>
      <c r="K63" s="32">
        <f t="shared" si="3"/>
        <v>0</v>
      </c>
      <c r="L63" s="25" t="str">
        <f>VLOOKUP(C63,MasterSheet!H:U,14,)</f>
        <v>BioLegend</v>
      </c>
      <c r="M63" s="25" t="str">
        <f>VLOOKUP(L63,'Currency Sheet'!A:C,3,)</f>
        <v>DOLLAR</v>
      </c>
      <c r="N63" s="25">
        <f t="shared" si="4"/>
        <v>88</v>
      </c>
    </row>
    <row r="64" spans="1:14" x14ac:dyDescent="0.25">
      <c r="A64" s="25" t="str">
        <v>EED115898</v>
      </c>
      <c r="B64" s="45">
        <v>45818</v>
      </c>
      <c r="C64" s="25">
        <v>102102</v>
      </c>
      <c r="D64" s="25">
        <f t="shared" si="0"/>
        <v>7264.4</v>
      </c>
      <c r="E64" s="25">
        <f>_xlfn.XLOOKUP(C64,MasterSheet!H:H,MasterSheet!E:E)</f>
        <v>82.55</v>
      </c>
      <c r="F64" s="26">
        <f>SUMIFS(MasterSheet!J:J, MasterSheet!B:B, A64, MasterSheet!D:D, B64, MasterSheet!H:H, C64)</f>
        <v>2</v>
      </c>
      <c r="G64" s="26">
        <f t="shared" si="1"/>
        <v>14528.8</v>
      </c>
      <c r="H64" s="30">
        <f>SUMIFS(MasterSheet!K:K, MasterSheet!B:B, A64, MasterSheet!D:D, B64, MasterSheet!H:H, C64)</f>
        <v>2</v>
      </c>
      <c r="I64" s="30">
        <f t="shared" si="2"/>
        <v>14528.8</v>
      </c>
      <c r="J64" s="32">
        <f>SUMIFS(MasterSheet!L:L, MasterSheet!B:B, A64, MasterSheet!D:D, B64, MasterSheet!H:H, C64)</f>
        <v>0</v>
      </c>
      <c r="K64" s="32">
        <f t="shared" si="3"/>
        <v>0</v>
      </c>
      <c r="L64" s="25" t="str">
        <f>VLOOKUP(C64,MasterSheet!H:U,14,)</f>
        <v>BioLegend</v>
      </c>
      <c r="M64" s="25" t="str">
        <f>VLOOKUP(L64,'Currency Sheet'!A:C,3,)</f>
        <v>DOLLAR</v>
      </c>
      <c r="N64" s="25">
        <f t="shared" si="4"/>
        <v>88</v>
      </c>
    </row>
    <row r="65" spans="1:14" x14ac:dyDescent="0.25">
      <c r="A65" s="25" t="str">
        <v>EED115898</v>
      </c>
      <c r="B65" s="45">
        <v>45818</v>
      </c>
      <c r="C65" s="25">
        <v>103006</v>
      </c>
      <c r="D65" s="25">
        <f t="shared" si="0"/>
        <v>6776</v>
      </c>
      <c r="E65" s="25">
        <f>_xlfn.XLOOKUP(C65,MasterSheet!H:H,MasterSheet!E:E)</f>
        <v>77</v>
      </c>
      <c r="F65" s="26">
        <f>SUMIFS(MasterSheet!J:J, MasterSheet!B:B, A65, MasterSheet!D:D, B65, MasterSheet!H:H, C65)</f>
        <v>1</v>
      </c>
      <c r="G65" s="26">
        <f t="shared" si="1"/>
        <v>6776</v>
      </c>
      <c r="H65" s="30">
        <f>SUMIFS(MasterSheet!K:K, MasterSheet!B:B, A65, MasterSheet!D:D, B65, MasterSheet!H:H, C65)</f>
        <v>1</v>
      </c>
      <c r="I65" s="30">
        <f t="shared" si="2"/>
        <v>6776</v>
      </c>
      <c r="J65" s="32">
        <f>SUMIFS(MasterSheet!L:L, MasterSheet!B:B, A65, MasterSheet!D:D, B65, MasterSheet!H:H, C65)</f>
        <v>0</v>
      </c>
      <c r="K65" s="32">
        <f t="shared" si="3"/>
        <v>0</v>
      </c>
      <c r="L65" s="25" t="str">
        <f>VLOOKUP(C65,MasterSheet!H:U,14,)</f>
        <v>BioLegend</v>
      </c>
      <c r="M65" s="25" t="str">
        <f>VLOOKUP(L65,'Currency Sheet'!A:C,3,)</f>
        <v>DOLLAR</v>
      </c>
      <c r="N65" s="25">
        <f t="shared" si="4"/>
        <v>88</v>
      </c>
    </row>
    <row r="66" spans="1:14" x14ac:dyDescent="0.25">
      <c r="A66" s="25" t="str">
        <v>EED115898</v>
      </c>
      <c r="B66" s="45">
        <v>45818</v>
      </c>
      <c r="C66" s="25">
        <v>103008</v>
      </c>
      <c r="D66" s="25">
        <f t="shared" si="0"/>
        <v>8351.2000000000007</v>
      </c>
      <c r="E66" s="25">
        <f>_xlfn.XLOOKUP(C66,MasterSheet!H:H,MasterSheet!E:E)</f>
        <v>94.9</v>
      </c>
      <c r="F66" s="26">
        <f>SUMIFS(MasterSheet!J:J, MasterSheet!B:B, A66, MasterSheet!D:D, B66, MasterSheet!H:H, C66)</f>
        <v>1</v>
      </c>
      <c r="G66" s="26">
        <f t="shared" si="1"/>
        <v>8351.2000000000007</v>
      </c>
      <c r="H66" s="30">
        <f>SUMIFS(MasterSheet!K:K, MasterSheet!B:B, A66, MasterSheet!D:D, B66, MasterSheet!H:H, C66)</f>
        <v>1</v>
      </c>
      <c r="I66" s="30">
        <f t="shared" si="2"/>
        <v>8351.2000000000007</v>
      </c>
      <c r="J66" s="32">
        <f>SUMIFS(MasterSheet!L:L, MasterSheet!B:B, A66, MasterSheet!D:D, B66, MasterSheet!H:H, C66)</f>
        <v>0</v>
      </c>
      <c r="K66" s="32">
        <f t="shared" si="3"/>
        <v>0</v>
      </c>
      <c r="L66" s="25" t="str">
        <f>VLOOKUP(C66,MasterSheet!H:U,14,)</f>
        <v>BioLegend</v>
      </c>
      <c r="M66" s="25" t="str">
        <f>VLOOKUP(L66,'Currency Sheet'!A:C,3,)</f>
        <v>DOLLAR</v>
      </c>
      <c r="N66" s="25">
        <f t="shared" si="4"/>
        <v>88</v>
      </c>
    </row>
    <row r="67" spans="1:14" x14ac:dyDescent="0.25">
      <c r="A67" s="25" t="str">
        <v>EED115898</v>
      </c>
      <c r="B67" s="45">
        <v>45818</v>
      </c>
      <c r="C67" s="25">
        <v>103131</v>
      </c>
      <c r="D67" s="25">
        <f t="shared" ref="D67:D130" si="5">E67*N67</f>
        <v>5359.2</v>
      </c>
      <c r="E67" s="25">
        <f>_xlfn.XLOOKUP(C67,MasterSheet!H:H,MasterSheet!E:E)</f>
        <v>60.9</v>
      </c>
      <c r="F67" s="26">
        <f>SUMIFS(MasterSheet!J:J, MasterSheet!B:B, A67, MasterSheet!D:D, B67, MasterSheet!H:H, C67)</f>
        <v>1</v>
      </c>
      <c r="G67" s="26">
        <f t="shared" ref="G67:G130" si="6">D67*F67</f>
        <v>5359.2</v>
      </c>
      <c r="H67" s="30">
        <f>SUMIFS(MasterSheet!K:K, MasterSheet!B:B, A67, MasterSheet!D:D, B67, MasterSheet!H:H, C67)</f>
        <v>1</v>
      </c>
      <c r="I67" s="30">
        <f t="shared" ref="I67:I130" si="7">H67*D67</f>
        <v>5359.2</v>
      </c>
      <c r="J67" s="32">
        <f>SUMIFS(MasterSheet!L:L, MasterSheet!B:B, A67, MasterSheet!D:D, B67, MasterSheet!H:H, C67)</f>
        <v>0</v>
      </c>
      <c r="K67" s="32">
        <f t="shared" ref="K67:K130" si="8">J67*D67</f>
        <v>0</v>
      </c>
      <c r="L67" s="25" t="str">
        <f>VLOOKUP(C67,MasterSheet!H:U,14,)</f>
        <v>BioLegend</v>
      </c>
      <c r="M67" s="25" t="str">
        <f>VLOOKUP(L67,'Currency Sheet'!A:C,3,)</f>
        <v>DOLLAR</v>
      </c>
      <c r="N67" s="25">
        <f t="shared" ref="N67:N130" si="9">IF(M67="DOLLAR",88,1)</f>
        <v>88</v>
      </c>
    </row>
    <row r="68" spans="1:14" x14ac:dyDescent="0.25">
      <c r="A68" s="25" t="str">
        <v>EED115898</v>
      </c>
      <c r="B68" s="45">
        <v>45818</v>
      </c>
      <c r="C68" s="25">
        <v>103228</v>
      </c>
      <c r="D68" s="25">
        <f t="shared" si="5"/>
        <v>6221.6</v>
      </c>
      <c r="E68" s="25">
        <f>_xlfn.XLOOKUP(C68,MasterSheet!H:H,MasterSheet!E:E)</f>
        <v>70.7</v>
      </c>
      <c r="F68" s="26">
        <f>SUMIFS(MasterSheet!J:J, MasterSheet!B:B, A68, MasterSheet!D:D, B68, MasterSheet!H:H, C68)</f>
        <v>1</v>
      </c>
      <c r="G68" s="26">
        <f t="shared" si="6"/>
        <v>6221.6</v>
      </c>
      <c r="H68" s="30">
        <f>SUMIFS(MasterSheet!K:K, MasterSheet!B:B, A68, MasterSheet!D:D, B68, MasterSheet!H:H, C68)</f>
        <v>1</v>
      </c>
      <c r="I68" s="30">
        <f t="shared" si="7"/>
        <v>6221.6</v>
      </c>
      <c r="J68" s="32">
        <f>SUMIFS(MasterSheet!L:L, MasterSheet!B:B, A68, MasterSheet!D:D, B68, MasterSheet!H:H, C68)</f>
        <v>0</v>
      </c>
      <c r="K68" s="32">
        <f t="shared" si="8"/>
        <v>0</v>
      </c>
      <c r="L68" s="25" t="str">
        <f>VLOOKUP(C68,MasterSheet!H:U,14,)</f>
        <v>BioLegend</v>
      </c>
      <c r="M68" s="25" t="str">
        <f>VLOOKUP(L68,'Currency Sheet'!A:C,3,)</f>
        <v>DOLLAR</v>
      </c>
      <c r="N68" s="25">
        <f t="shared" si="9"/>
        <v>88</v>
      </c>
    </row>
    <row r="69" spans="1:14" x14ac:dyDescent="0.25">
      <c r="A69" s="25" t="str">
        <v>EED115898</v>
      </c>
      <c r="B69" s="45">
        <v>45818</v>
      </c>
      <c r="C69" s="25">
        <v>103520</v>
      </c>
      <c r="D69" s="25">
        <f t="shared" si="5"/>
        <v>20636</v>
      </c>
      <c r="E69" s="25">
        <f>_xlfn.XLOOKUP(C69,MasterSheet!H:H,MasterSheet!E:E)</f>
        <v>234.5</v>
      </c>
      <c r="F69" s="26">
        <f>SUMIFS(MasterSheet!J:J, MasterSheet!B:B, A69, MasterSheet!D:D, B69, MasterSheet!H:H, C69)</f>
        <v>1</v>
      </c>
      <c r="G69" s="26">
        <f t="shared" si="6"/>
        <v>20636</v>
      </c>
      <c r="H69" s="30">
        <f>SUMIFS(MasterSheet!K:K, MasterSheet!B:B, A69, MasterSheet!D:D, B69, MasterSheet!H:H, C69)</f>
        <v>1</v>
      </c>
      <c r="I69" s="30">
        <f t="shared" si="7"/>
        <v>20636</v>
      </c>
      <c r="J69" s="32">
        <f>SUMIFS(MasterSheet!L:L, MasterSheet!B:B, A69, MasterSheet!D:D, B69, MasterSheet!H:H, C69)</f>
        <v>0</v>
      </c>
      <c r="K69" s="32">
        <f t="shared" si="8"/>
        <v>0</v>
      </c>
      <c r="L69" s="25" t="str">
        <f>VLOOKUP(C69,MasterSheet!H:U,14,)</f>
        <v>BioLegend</v>
      </c>
      <c r="M69" s="25" t="str">
        <f>VLOOKUP(L69,'Currency Sheet'!A:C,3,)</f>
        <v>DOLLAR</v>
      </c>
      <c r="N69" s="25">
        <f t="shared" si="9"/>
        <v>88</v>
      </c>
    </row>
    <row r="70" spans="1:14" x14ac:dyDescent="0.25">
      <c r="A70" s="25" t="str">
        <v>EED115898</v>
      </c>
      <c r="B70" s="45">
        <v>45818</v>
      </c>
      <c r="C70" s="25">
        <v>104412</v>
      </c>
      <c r="D70" s="25">
        <f t="shared" si="5"/>
        <v>11888.8</v>
      </c>
      <c r="E70" s="25">
        <f>_xlfn.XLOOKUP(C70,MasterSheet!H:H,MasterSheet!E:E)</f>
        <v>135.1</v>
      </c>
      <c r="F70" s="26">
        <f>SUMIFS(MasterSheet!J:J, MasterSheet!B:B, A70, MasterSheet!D:D, B70, MasterSheet!H:H, C70)</f>
        <v>1</v>
      </c>
      <c r="G70" s="26">
        <f t="shared" si="6"/>
        <v>11888.8</v>
      </c>
      <c r="H70" s="30">
        <f>SUMIFS(MasterSheet!K:K, MasterSheet!B:B, A70, MasterSheet!D:D, B70, MasterSheet!H:H, C70)</f>
        <v>1</v>
      </c>
      <c r="I70" s="30">
        <f t="shared" si="7"/>
        <v>11888.8</v>
      </c>
      <c r="J70" s="32">
        <f>SUMIFS(MasterSheet!L:L, MasterSheet!B:B, A70, MasterSheet!D:D, B70, MasterSheet!H:H, C70)</f>
        <v>0</v>
      </c>
      <c r="K70" s="32">
        <f t="shared" si="8"/>
        <v>0</v>
      </c>
      <c r="L70" s="25" t="str">
        <f>VLOOKUP(C70,MasterSheet!H:U,14,)</f>
        <v>BioLegend</v>
      </c>
      <c r="M70" s="25" t="str">
        <f>VLOOKUP(L70,'Currency Sheet'!A:C,3,)</f>
        <v>DOLLAR</v>
      </c>
      <c r="N70" s="25">
        <f t="shared" si="9"/>
        <v>88</v>
      </c>
    </row>
    <row r="71" spans="1:14" x14ac:dyDescent="0.25">
      <c r="A71" s="25" t="str">
        <v>EED115898</v>
      </c>
      <c r="B71" s="45">
        <v>45818</v>
      </c>
      <c r="C71" s="25">
        <v>104430</v>
      </c>
      <c r="D71" s="25">
        <f t="shared" si="5"/>
        <v>17740.8</v>
      </c>
      <c r="E71" s="25">
        <f>_xlfn.XLOOKUP(C71,MasterSheet!H:H,MasterSheet!E:E)</f>
        <v>201.6</v>
      </c>
      <c r="F71" s="26">
        <f>SUMIFS(MasterSheet!J:J, MasterSheet!B:B, A71, MasterSheet!D:D, B71, MasterSheet!H:H, C71)</f>
        <v>1</v>
      </c>
      <c r="G71" s="26">
        <f t="shared" si="6"/>
        <v>17740.8</v>
      </c>
      <c r="H71" s="30">
        <f>SUMIFS(MasterSheet!K:K, MasterSheet!B:B, A71, MasterSheet!D:D, B71, MasterSheet!H:H, C71)</f>
        <v>1</v>
      </c>
      <c r="I71" s="30">
        <f t="shared" si="7"/>
        <v>17740.8</v>
      </c>
      <c r="J71" s="32">
        <f>SUMIFS(MasterSheet!L:L, MasterSheet!B:B, A71, MasterSheet!D:D, B71, MasterSheet!H:H, C71)</f>
        <v>0</v>
      </c>
      <c r="K71" s="32">
        <f t="shared" si="8"/>
        <v>0</v>
      </c>
      <c r="L71" s="25" t="str">
        <f>VLOOKUP(C71,MasterSheet!H:U,14,)</f>
        <v>BioLegend</v>
      </c>
      <c r="M71" s="25" t="str">
        <f>VLOOKUP(L71,'Currency Sheet'!A:C,3,)</f>
        <v>DOLLAR</v>
      </c>
      <c r="N71" s="25">
        <f t="shared" si="9"/>
        <v>88</v>
      </c>
    </row>
    <row r="72" spans="1:14" x14ac:dyDescent="0.25">
      <c r="A72" s="25" t="str">
        <v>EED115898</v>
      </c>
      <c r="B72" s="45">
        <v>45818</v>
      </c>
      <c r="C72" s="25">
        <v>104510</v>
      </c>
      <c r="D72" s="25">
        <f t="shared" si="5"/>
        <v>18048.8</v>
      </c>
      <c r="E72" s="25">
        <f>_xlfn.XLOOKUP(C72,MasterSheet!H:H,MasterSheet!E:E)</f>
        <v>205.1</v>
      </c>
      <c r="F72" s="26">
        <f>SUMIFS(MasterSheet!J:J, MasterSheet!B:B, A72, MasterSheet!D:D, B72, MasterSheet!H:H, C72)</f>
        <v>1</v>
      </c>
      <c r="G72" s="26">
        <f t="shared" si="6"/>
        <v>18048.8</v>
      </c>
      <c r="H72" s="30">
        <f>SUMIFS(MasterSheet!K:K, MasterSheet!B:B, A72, MasterSheet!D:D, B72, MasterSheet!H:H, C72)</f>
        <v>1</v>
      </c>
      <c r="I72" s="30">
        <f t="shared" si="7"/>
        <v>18048.8</v>
      </c>
      <c r="J72" s="32">
        <f>SUMIFS(MasterSheet!L:L, MasterSheet!B:B, A72, MasterSheet!D:D, B72, MasterSheet!H:H, C72)</f>
        <v>0</v>
      </c>
      <c r="K72" s="32">
        <f t="shared" si="8"/>
        <v>0</v>
      </c>
      <c r="L72" s="25" t="str">
        <f>VLOOKUP(C72,MasterSheet!H:U,14,)</f>
        <v>BioLegend</v>
      </c>
      <c r="M72" s="25" t="str">
        <f>VLOOKUP(L72,'Currency Sheet'!A:C,3,)</f>
        <v>DOLLAR</v>
      </c>
      <c r="N72" s="25">
        <f t="shared" si="9"/>
        <v>88</v>
      </c>
    </row>
    <row r="73" spans="1:14" x14ac:dyDescent="0.25">
      <c r="A73" s="25" t="str">
        <v>EED115898</v>
      </c>
      <c r="B73" s="45">
        <v>45818</v>
      </c>
      <c r="C73" s="25">
        <v>104711</v>
      </c>
      <c r="D73" s="25">
        <f t="shared" si="5"/>
        <v>5376.8</v>
      </c>
      <c r="E73" s="25">
        <f>_xlfn.XLOOKUP(C73,MasterSheet!H:H,MasterSheet!E:E)</f>
        <v>61.1</v>
      </c>
      <c r="F73" s="26">
        <f>SUMIFS(MasterSheet!J:J, MasterSheet!B:B, A73, MasterSheet!D:D, B73, MasterSheet!H:H, C73)</f>
        <v>1</v>
      </c>
      <c r="G73" s="26">
        <f t="shared" si="6"/>
        <v>5376.8</v>
      </c>
      <c r="H73" s="30">
        <f>SUMIFS(MasterSheet!K:K, MasterSheet!B:B, A73, MasterSheet!D:D, B73, MasterSheet!H:H, C73)</f>
        <v>1</v>
      </c>
      <c r="I73" s="30">
        <f t="shared" si="7"/>
        <v>5376.8</v>
      </c>
      <c r="J73" s="32">
        <f>SUMIFS(MasterSheet!L:L, MasterSheet!B:B, A73, MasterSheet!D:D, B73, MasterSheet!H:H, C73)</f>
        <v>0</v>
      </c>
      <c r="K73" s="32">
        <f t="shared" si="8"/>
        <v>0</v>
      </c>
      <c r="L73" s="25" t="str">
        <f>VLOOKUP(C73,MasterSheet!H:U,14,)</f>
        <v>BioLegend</v>
      </c>
      <c r="M73" s="25" t="str">
        <f>VLOOKUP(L73,'Currency Sheet'!A:C,3,)</f>
        <v>DOLLAR</v>
      </c>
      <c r="N73" s="25">
        <f t="shared" si="9"/>
        <v>88</v>
      </c>
    </row>
    <row r="74" spans="1:14" x14ac:dyDescent="0.25">
      <c r="A74" s="25" t="str">
        <v>EED115898</v>
      </c>
      <c r="B74" s="45">
        <v>45818</v>
      </c>
      <c r="C74" s="25">
        <v>105807</v>
      </c>
      <c r="D74" s="25">
        <f t="shared" si="5"/>
        <v>6036.7999999999993</v>
      </c>
      <c r="E74" s="25">
        <f>_xlfn.XLOOKUP(C74,MasterSheet!H:H,MasterSheet!E:E)</f>
        <v>68.599999999999994</v>
      </c>
      <c r="F74" s="26">
        <f>SUMIFS(MasterSheet!J:J, MasterSheet!B:B, A74, MasterSheet!D:D, B74, MasterSheet!H:H, C74)</f>
        <v>1</v>
      </c>
      <c r="G74" s="26">
        <f t="shared" si="6"/>
        <v>6036.7999999999993</v>
      </c>
      <c r="H74" s="30">
        <f>SUMIFS(MasterSheet!K:K, MasterSheet!B:B, A74, MasterSheet!D:D, B74, MasterSheet!H:H, C74)</f>
        <v>1</v>
      </c>
      <c r="I74" s="30">
        <f t="shared" si="7"/>
        <v>6036.7999999999993</v>
      </c>
      <c r="J74" s="32">
        <f>SUMIFS(MasterSheet!L:L, MasterSheet!B:B, A74, MasterSheet!D:D, B74, MasterSheet!H:H, C74)</f>
        <v>0</v>
      </c>
      <c r="K74" s="32">
        <f t="shared" si="8"/>
        <v>0</v>
      </c>
      <c r="L74" s="25" t="str">
        <f>VLOOKUP(C74,MasterSheet!H:U,14,)</f>
        <v>BioLegend</v>
      </c>
      <c r="M74" s="25" t="str">
        <f>VLOOKUP(L74,'Currency Sheet'!A:C,3,)</f>
        <v>DOLLAR</v>
      </c>
      <c r="N74" s="25">
        <f t="shared" si="9"/>
        <v>88</v>
      </c>
    </row>
    <row r="75" spans="1:14" x14ac:dyDescent="0.25">
      <c r="A75" s="25" t="str">
        <v>EED115898</v>
      </c>
      <c r="B75" s="45">
        <v>45818</v>
      </c>
      <c r="C75" s="25">
        <v>107607</v>
      </c>
      <c r="D75" s="25">
        <f t="shared" si="5"/>
        <v>5262.4</v>
      </c>
      <c r="E75" s="25">
        <f>_xlfn.XLOOKUP(C75,MasterSheet!H:H,MasterSheet!E:E)</f>
        <v>59.8</v>
      </c>
      <c r="F75" s="26">
        <f>SUMIFS(MasterSheet!J:J, MasterSheet!B:B, A75, MasterSheet!D:D, B75, MasterSheet!H:H, C75)</f>
        <v>1</v>
      </c>
      <c r="G75" s="26">
        <f t="shared" si="6"/>
        <v>5262.4</v>
      </c>
      <c r="H75" s="30">
        <f>SUMIFS(MasterSheet!K:K, MasterSheet!B:B, A75, MasterSheet!D:D, B75, MasterSheet!H:H, C75)</f>
        <v>1</v>
      </c>
      <c r="I75" s="30">
        <f t="shared" si="7"/>
        <v>5262.4</v>
      </c>
      <c r="J75" s="32">
        <f>SUMIFS(MasterSheet!L:L, MasterSheet!B:B, A75, MasterSheet!D:D, B75, MasterSheet!H:H, C75)</f>
        <v>0</v>
      </c>
      <c r="K75" s="32">
        <f t="shared" si="8"/>
        <v>0</v>
      </c>
      <c r="L75" s="25" t="str">
        <f>VLOOKUP(C75,MasterSheet!H:U,14,)</f>
        <v>BioLegend</v>
      </c>
      <c r="M75" s="25" t="str">
        <f>VLOOKUP(L75,'Currency Sheet'!A:C,3,)</f>
        <v>DOLLAR</v>
      </c>
      <c r="N75" s="25">
        <f t="shared" si="9"/>
        <v>88</v>
      </c>
    </row>
    <row r="76" spans="1:14" x14ac:dyDescent="0.25">
      <c r="A76" s="25" t="str">
        <v>EED115898</v>
      </c>
      <c r="B76" s="45">
        <v>45818</v>
      </c>
      <c r="C76" s="25">
        <v>108127</v>
      </c>
      <c r="D76" s="25">
        <f t="shared" si="5"/>
        <v>11888.8</v>
      </c>
      <c r="E76" s="25">
        <f>_xlfn.XLOOKUP(C76,MasterSheet!H:H,MasterSheet!E:E)</f>
        <v>135.1</v>
      </c>
      <c r="F76" s="26">
        <f>SUMIFS(MasterSheet!J:J, MasterSheet!B:B, A76, MasterSheet!D:D, B76, MasterSheet!H:H, C76)</f>
        <v>1</v>
      </c>
      <c r="G76" s="26">
        <f t="shared" si="6"/>
        <v>11888.8</v>
      </c>
      <c r="H76" s="30">
        <f>SUMIFS(MasterSheet!K:K, MasterSheet!B:B, A76, MasterSheet!D:D, B76, MasterSheet!H:H, C76)</f>
        <v>1</v>
      </c>
      <c r="I76" s="30">
        <f t="shared" si="7"/>
        <v>11888.8</v>
      </c>
      <c r="J76" s="32">
        <f>SUMIFS(MasterSheet!L:L, MasterSheet!B:B, A76, MasterSheet!D:D, B76, MasterSheet!H:H, C76)</f>
        <v>0</v>
      </c>
      <c r="K76" s="32">
        <f t="shared" si="8"/>
        <v>0</v>
      </c>
      <c r="L76" s="25" t="str">
        <f>VLOOKUP(C76,MasterSheet!H:U,14,)</f>
        <v>BioLegend</v>
      </c>
      <c r="M76" s="25" t="str">
        <f>VLOOKUP(L76,'Currency Sheet'!A:C,3,)</f>
        <v>DOLLAR</v>
      </c>
      <c r="N76" s="25">
        <f t="shared" si="9"/>
        <v>88</v>
      </c>
    </row>
    <row r="77" spans="1:14" x14ac:dyDescent="0.25">
      <c r="A77" s="25" t="str">
        <v>EED115898</v>
      </c>
      <c r="B77" s="45">
        <v>45818</v>
      </c>
      <c r="C77" s="25">
        <v>115534</v>
      </c>
      <c r="D77" s="25">
        <f t="shared" si="5"/>
        <v>17740.8</v>
      </c>
      <c r="E77" s="25">
        <f>_xlfn.XLOOKUP(C77,MasterSheet!H:H,MasterSheet!E:E)</f>
        <v>201.6</v>
      </c>
      <c r="F77" s="26">
        <f>SUMIFS(MasterSheet!J:J, MasterSheet!B:B, A77, MasterSheet!D:D, B77, MasterSheet!H:H, C77)</f>
        <v>1</v>
      </c>
      <c r="G77" s="26">
        <f t="shared" si="6"/>
        <v>17740.8</v>
      </c>
      <c r="H77" s="30">
        <f>SUMIFS(MasterSheet!K:K, MasterSheet!B:B, A77, MasterSheet!D:D, B77, MasterSheet!H:H, C77)</f>
        <v>1</v>
      </c>
      <c r="I77" s="30">
        <f t="shared" si="7"/>
        <v>17740.8</v>
      </c>
      <c r="J77" s="32">
        <f>SUMIFS(MasterSheet!L:L, MasterSheet!B:B, A77, MasterSheet!D:D, B77, MasterSheet!H:H, C77)</f>
        <v>0</v>
      </c>
      <c r="K77" s="32">
        <f t="shared" si="8"/>
        <v>0</v>
      </c>
      <c r="L77" s="25" t="str">
        <f>VLOOKUP(C77,MasterSheet!H:U,14,)</f>
        <v>BioLegend</v>
      </c>
      <c r="M77" s="25" t="str">
        <f>VLOOKUP(L77,'Currency Sheet'!A:C,3,)</f>
        <v>DOLLAR</v>
      </c>
      <c r="N77" s="25">
        <f t="shared" si="9"/>
        <v>88</v>
      </c>
    </row>
    <row r="78" spans="1:14" x14ac:dyDescent="0.25">
      <c r="A78" s="25" t="str">
        <v>EED115898</v>
      </c>
      <c r="B78" s="45">
        <v>45818</v>
      </c>
      <c r="C78" s="25">
        <v>117310</v>
      </c>
      <c r="D78" s="25">
        <f t="shared" si="5"/>
        <v>6635.2000000000007</v>
      </c>
      <c r="E78" s="25">
        <f>_xlfn.XLOOKUP(C78,MasterSheet!H:H,MasterSheet!E:E)</f>
        <v>75.400000000000006</v>
      </c>
      <c r="F78" s="26">
        <f>SUMIFS(MasterSheet!J:J, MasterSheet!B:B, A78, MasterSheet!D:D, B78, MasterSheet!H:H, C78)</f>
        <v>1</v>
      </c>
      <c r="G78" s="26">
        <f t="shared" si="6"/>
        <v>6635.2000000000007</v>
      </c>
      <c r="H78" s="30">
        <f>SUMIFS(MasterSheet!K:K, MasterSheet!B:B, A78, MasterSheet!D:D, B78, MasterSheet!H:H, C78)</f>
        <v>1</v>
      </c>
      <c r="I78" s="30">
        <f t="shared" si="7"/>
        <v>6635.2000000000007</v>
      </c>
      <c r="J78" s="32">
        <f>SUMIFS(MasterSheet!L:L, MasterSheet!B:B, A78, MasterSheet!D:D, B78, MasterSheet!H:H, C78)</f>
        <v>0</v>
      </c>
      <c r="K78" s="32">
        <f t="shared" si="8"/>
        <v>0</v>
      </c>
      <c r="L78" s="25" t="str">
        <f>VLOOKUP(C78,MasterSheet!H:U,14,)</f>
        <v>BioLegend</v>
      </c>
      <c r="M78" s="25" t="str">
        <f>VLOOKUP(L78,'Currency Sheet'!A:C,3,)</f>
        <v>DOLLAR</v>
      </c>
      <c r="N78" s="25">
        <f t="shared" si="9"/>
        <v>88</v>
      </c>
    </row>
    <row r="79" spans="1:14" x14ac:dyDescent="0.25">
      <c r="A79" s="25" t="str">
        <v>EED115898</v>
      </c>
      <c r="B79" s="45">
        <v>45818</v>
      </c>
      <c r="C79" s="25">
        <v>127611</v>
      </c>
      <c r="D79" s="25">
        <f t="shared" si="5"/>
        <v>6468</v>
      </c>
      <c r="E79" s="25">
        <f>_xlfn.XLOOKUP(C79,MasterSheet!H:H,MasterSheet!E:E)</f>
        <v>73.5</v>
      </c>
      <c r="F79" s="26">
        <f>SUMIFS(MasterSheet!J:J, MasterSheet!B:B, A79, MasterSheet!D:D, B79, MasterSheet!H:H, C79)</f>
        <v>1</v>
      </c>
      <c r="G79" s="26">
        <f t="shared" si="6"/>
        <v>6468</v>
      </c>
      <c r="H79" s="30">
        <f>SUMIFS(MasterSheet!K:K, MasterSheet!B:B, A79, MasterSheet!D:D, B79, MasterSheet!H:H, C79)</f>
        <v>1</v>
      </c>
      <c r="I79" s="30">
        <f t="shared" si="7"/>
        <v>6468</v>
      </c>
      <c r="J79" s="32">
        <f>SUMIFS(MasterSheet!L:L, MasterSheet!B:B, A79, MasterSheet!D:D, B79, MasterSheet!H:H, C79)</f>
        <v>0</v>
      </c>
      <c r="K79" s="32">
        <f t="shared" si="8"/>
        <v>0</v>
      </c>
      <c r="L79" s="25" t="str">
        <f>VLOOKUP(C79,MasterSheet!H:U,14,)</f>
        <v>BioLegend</v>
      </c>
      <c r="M79" s="25" t="str">
        <f>VLOOKUP(L79,'Currency Sheet'!A:C,3,)</f>
        <v>DOLLAR</v>
      </c>
      <c r="N79" s="25">
        <f t="shared" si="9"/>
        <v>88</v>
      </c>
    </row>
    <row r="80" spans="1:14" x14ac:dyDescent="0.25">
      <c r="A80" s="25" t="str">
        <v>EED115898</v>
      </c>
      <c r="B80" s="45">
        <v>45818</v>
      </c>
      <c r="C80" s="25">
        <v>127641</v>
      </c>
      <c r="D80" s="25">
        <f t="shared" si="5"/>
        <v>18295.2</v>
      </c>
      <c r="E80" s="25">
        <f>_xlfn.XLOOKUP(C80,MasterSheet!H:H,MasterSheet!E:E)</f>
        <v>207.9</v>
      </c>
      <c r="F80" s="26">
        <f>SUMIFS(MasterSheet!J:J, MasterSheet!B:B, A80, MasterSheet!D:D, B80, MasterSheet!H:H, C80)</f>
        <v>1</v>
      </c>
      <c r="G80" s="26">
        <f t="shared" si="6"/>
        <v>18295.2</v>
      </c>
      <c r="H80" s="30">
        <f>SUMIFS(MasterSheet!K:K, MasterSheet!B:B, A80, MasterSheet!D:D, B80, MasterSheet!H:H, C80)</f>
        <v>1</v>
      </c>
      <c r="I80" s="30">
        <f t="shared" si="7"/>
        <v>18295.2</v>
      </c>
      <c r="J80" s="32">
        <f>SUMIFS(MasterSheet!L:L, MasterSheet!B:B, A80, MasterSheet!D:D, B80, MasterSheet!H:H, C80)</f>
        <v>0</v>
      </c>
      <c r="K80" s="32">
        <f t="shared" si="8"/>
        <v>0</v>
      </c>
      <c r="L80" s="25" t="str">
        <f>VLOOKUP(C80,MasterSheet!H:U,14,)</f>
        <v>BioLegend</v>
      </c>
      <c r="M80" s="25" t="str">
        <f>VLOOKUP(L80,'Currency Sheet'!A:C,3,)</f>
        <v>DOLLAR</v>
      </c>
      <c r="N80" s="25">
        <f t="shared" si="9"/>
        <v>88</v>
      </c>
    </row>
    <row r="81" spans="1:14" x14ac:dyDescent="0.25">
      <c r="A81" s="25" t="str">
        <v>EED115898</v>
      </c>
      <c r="B81" s="45">
        <v>45818</v>
      </c>
      <c r="C81" s="25">
        <v>128023</v>
      </c>
      <c r="D81" s="25">
        <f t="shared" si="5"/>
        <v>7638.4</v>
      </c>
      <c r="E81" s="25">
        <f>_xlfn.XLOOKUP(C81,MasterSheet!H:H,MasterSheet!E:E)</f>
        <v>86.8</v>
      </c>
      <c r="F81" s="26">
        <f>SUMIFS(MasterSheet!J:J, MasterSheet!B:B, A81, MasterSheet!D:D, B81, MasterSheet!H:H, C81)</f>
        <v>1</v>
      </c>
      <c r="G81" s="26">
        <f t="shared" si="6"/>
        <v>7638.4</v>
      </c>
      <c r="H81" s="30">
        <f>SUMIFS(MasterSheet!K:K, MasterSheet!B:B, A81, MasterSheet!D:D, B81, MasterSheet!H:H, C81)</f>
        <v>1</v>
      </c>
      <c r="I81" s="30">
        <f t="shared" si="7"/>
        <v>7638.4</v>
      </c>
      <c r="J81" s="32">
        <f>SUMIFS(MasterSheet!L:L, MasterSheet!B:B, A81, MasterSheet!D:D, B81, MasterSheet!H:H, C81)</f>
        <v>0</v>
      </c>
      <c r="K81" s="32">
        <f t="shared" si="8"/>
        <v>0</v>
      </c>
      <c r="L81" s="25" t="str">
        <f>VLOOKUP(C81,MasterSheet!H:U,14,)</f>
        <v>BioLegend</v>
      </c>
      <c r="M81" s="25" t="str">
        <f>VLOOKUP(L81,'Currency Sheet'!A:C,3,)</f>
        <v>DOLLAR</v>
      </c>
      <c r="N81" s="25">
        <f t="shared" si="9"/>
        <v>88</v>
      </c>
    </row>
    <row r="82" spans="1:14" x14ac:dyDescent="0.25">
      <c r="A82" s="25" t="str">
        <v>EED115898</v>
      </c>
      <c r="B82" s="45">
        <v>45818</v>
      </c>
      <c r="C82" s="25">
        <v>128041</v>
      </c>
      <c r="D82" s="25">
        <f t="shared" si="5"/>
        <v>17617.599999999999</v>
      </c>
      <c r="E82" s="25">
        <f>_xlfn.XLOOKUP(C82,MasterSheet!H:H,MasterSheet!E:E)</f>
        <v>200.2</v>
      </c>
      <c r="F82" s="26">
        <f>SUMIFS(MasterSheet!J:J, MasterSheet!B:B, A82, MasterSheet!D:D, B82, MasterSheet!H:H, C82)</f>
        <v>1</v>
      </c>
      <c r="G82" s="26">
        <f t="shared" si="6"/>
        <v>17617.599999999999</v>
      </c>
      <c r="H82" s="30">
        <f>SUMIFS(MasterSheet!K:K, MasterSheet!B:B, A82, MasterSheet!D:D, B82, MasterSheet!H:H, C82)</f>
        <v>1</v>
      </c>
      <c r="I82" s="30">
        <f t="shared" si="7"/>
        <v>17617.599999999999</v>
      </c>
      <c r="J82" s="32">
        <f>SUMIFS(MasterSheet!L:L, MasterSheet!B:B, A82, MasterSheet!D:D, B82, MasterSheet!H:H, C82)</f>
        <v>0</v>
      </c>
      <c r="K82" s="32">
        <f t="shared" si="8"/>
        <v>0</v>
      </c>
      <c r="L82" s="25" t="str">
        <f>VLOOKUP(C82,MasterSheet!H:U,14,)</f>
        <v>BioLegend</v>
      </c>
      <c r="M82" s="25" t="str">
        <f>VLOOKUP(L82,'Currency Sheet'!A:C,3,)</f>
        <v>DOLLAR</v>
      </c>
      <c r="N82" s="25">
        <f t="shared" si="9"/>
        <v>88</v>
      </c>
    </row>
    <row r="83" spans="1:14" x14ac:dyDescent="0.25">
      <c r="A83" s="25" t="str">
        <v>EED115898</v>
      </c>
      <c r="B83" s="45">
        <v>45818</v>
      </c>
      <c r="C83" s="25">
        <v>129814</v>
      </c>
      <c r="D83" s="25">
        <f t="shared" si="5"/>
        <v>21560</v>
      </c>
      <c r="E83" s="25">
        <f>_xlfn.XLOOKUP(C83,MasterSheet!H:H,MasterSheet!E:E)</f>
        <v>245</v>
      </c>
      <c r="F83" s="26">
        <f>SUMIFS(MasterSheet!J:J, MasterSheet!B:B, A83, MasterSheet!D:D, B83, MasterSheet!H:H, C83)</f>
        <v>1</v>
      </c>
      <c r="G83" s="26">
        <f t="shared" si="6"/>
        <v>21560</v>
      </c>
      <c r="H83" s="30">
        <f>SUMIFS(MasterSheet!K:K, MasterSheet!B:B, A83, MasterSheet!D:D, B83, MasterSheet!H:H, C83)</f>
        <v>1</v>
      </c>
      <c r="I83" s="30">
        <f t="shared" si="7"/>
        <v>21560</v>
      </c>
      <c r="J83" s="32">
        <f>SUMIFS(MasterSheet!L:L, MasterSheet!B:B, A83, MasterSheet!D:D, B83, MasterSheet!H:H, C83)</f>
        <v>0</v>
      </c>
      <c r="K83" s="32">
        <f t="shared" si="8"/>
        <v>0</v>
      </c>
      <c r="L83" s="25" t="str">
        <f>VLOOKUP(C83,MasterSheet!H:U,14,)</f>
        <v>BioLegend</v>
      </c>
      <c r="M83" s="25" t="str">
        <f>VLOOKUP(L83,'Currency Sheet'!A:C,3,)</f>
        <v>DOLLAR</v>
      </c>
      <c r="N83" s="25">
        <f t="shared" si="9"/>
        <v>88</v>
      </c>
    </row>
    <row r="84" spans="1:14" x14ac:dyDescent="0.25">
      <c r="A84" s="25" t="str">
        <v>EED115898</v>
      </c>
      <c r="B84" s="45">
        <v>45818</v>
      </c>
      <c r="C84" s="25">
        <v>129819</v>
      </c>
      <c r="D84" s="25">
        <f t="shared" si="5"/>
        <v>17987.2</v>
      </c>
      <c r="E84" s="25">
        <f>_xlfn.XLOOKUP(C84,MasterSheet!H:H,MasterSheet!E:E)</f>
        <v>204.4</v>
      </c>
      <c r="F84" s="26">
        <f>SUMIFS(MasterSheet!J:J, MasterSheet!B:B, A84, MasterSheet!D:D, B84, MasterSheet!H:H, C84)</f>
        <v>1</v>
      </c>
      <c r="G84" s="26">
        <f t="shared" si="6"/>
        <v>17987.2</v>
      </c>
      <c r="H84" s="30">
        <f>SUMIFS(MasterSheet!K:K, MasterSheet!B:B, A84, MasterSheet!D:D, B84, MasterSheet!H:H, C84)</f>
        <v>1</v>
      </c>
      <c r="I84" s="30">
        <f t="shared" si="7"/>
        <v>17987.2</v>
      </c>
      <c r="J84" s="32">
        <f>SUMIFS(MasterSheet!L:L, MasterSheet!B:B, A84, MasterSheet!D:D, B84, MasterSheet!H:H, C84)</f>
        <v>0</v>
      </c>
      <c r="K84" s="32">
        <f t="shared" si="8"/>
        <v>0</v>
      </c>
      <c r="L84" s="25" t="str">
        <f>VLOOKUP(C84,MasterSheet!H:U,14,)</f>
        <v>BioLegend</v>
      </c>
      <c r="M84" s="25" t="str">
        <f>VLOOKUP(L84,'Currency Sheet'!A:C,3,)</f>
        <v>DOLLAR</v>
      </c>
      <c r="N84" s="25">
        <f t="shared" si="9"/>
        <v>88</v>
      </c>
    </row>
    <row r="85" spans="1:14" x14ac:dyDescent="0.25">
      <c r="A85" s="25" t="str">
        <v>EED115898</v>
      </c>
      <c r="B85" s="45">
        <v>45818</v>
      </c>
      <c r="C85" s="25">
        <v>133303</v>
      </c>
      <c r="D85" s="25">
        <f t="shared" si="5"/>
        <v>29629.599999999999</v>
      </c>
      <c r="E85" s="25">
        <f>_xlfn.XLOOKUP(C85,MasterSheet!H:H,MasterSheet!E:E)</f>
        <v>336.7</v>
      </c>
      <c r="F85" s="26">
        <f>SUMIFS(MasterSheet!J:J, MasterSheet!B:B, A85, MasterSheet!D:D, B85, MasterSheet!H:H, C85)</f>
        <v>1</v>
      </c>
      <c r="G85" s="26">
        <f t="shared" si="6"/>
        <v>29629.599999999999</v>
      </c>
      <c r="H85" s="30">
        <f>SUMIFS(MasterSheet!K:K, MasterSheet!B:B, A85, MasterSheet!D:D, B85, MasterSheet!H:H, C85)</f>
        <v>1</v>
      </c>
      <c r="I85" s="30">
        <f t="shared" si="7"/>
        <v>29629.599999999999</v>
      </c>
      <c r="J85" s="32">
        <f>SUMIFS(MasterSheet!L:L, MasterSheet!B:B, A85, MasterSheet!D:D, B85, MasterSheet!H:H, C85)</f>
        <v>0</v>
      </c>
      <c r="K85" s="32">
        <f t="shared" si="8"/>
        <v>0</v>
      </c>
      <c r="L85" s="25" t="str">
        <f>VLOOKUP(C85,MasterSheet!H:U,14,)</f>
        <v>BioLegend</v>
      </c>
      <c r="M85" s="25" t="str">
        <f>VLOOKUP(L85,'Currency Sheet'!A:C,3,)</f>
        <v>DOLLAR</v>
      </c>
      <c r="N85" s="25">
        <f t="shared" si="9"/>
        <v>88</v>
      </c>
    </row>
    <row r="86" spans="1:14" x14ac:dyDescent="0.25">
      <c r="A86" s="25" t="str">
        <v>EED115898</v>
      </c>
      <c r="B86" s="45">
        <v>45818</v>
      </c>
      <c r="C86" s="25">
        <v>135014</v>
      </c>
      <c r="D86" s="25">
        <f t="shared" si="5"/>
        <v>21683.200000000001</v>
      </c>
      <c r="E86" s="25">
        <f>_xlfn.XLOOKUP(C86,MasterSheet!H:H,MasterSheet!E:E)</f>
        <v>246.4</v>
      </c>
      <c r="F86" s="26">
        <f>SUMIFS(MasterSheet!J:J, MasterSheet!B:B, A86, MasterSheet!D:D, B86, MasterSheet!H:H, C86)</f>
        <v>1</v>
      </c>
      <c r="G86" s="26">
        <f t="shared" si="6"/>
        <v>21683.200000000001</v>
      </c>
      <c r="H86" s="30">
        <f>SUMIFS(MasterSheet!K:K, MasterSheet!B:B, A86, MasterSheet!D:D, B86, MasterSheet!H:H, C86)</f>
        <v>1</v>
      </c>
      <c r="I86" s="30">
        <f t="shared" si="7"/>
        <v>21683.200000000001</v>
      </c>
      <c r="J86" s="32">
        <f>SUMIFS(MasterSheet!L:L, MasterSheet!B:B, A86, MasterSheet!D:D, B86, MasterSheet!H:H, C86)</f>
        <v>0</v>
      </c>
      <c r="K86" s="32">
        <f t="shared" si="8"/>
        <v>0</v>
      </c>
      <c r="L86" s="25" t="str">
        <f>VLOOKUP(C86,MasterSheet!H:U,14,)</f>
        <v>BioLegend</v>
      </c>
      <c r="M86" s="25" t="str">
        <f>VLOOKUP(L86,'Currency Sheet'!A:C,3,)</f>
        <v>DOLLAR</v>
      </c>
      <c r="N86" s="25">
        <f t="shared" si="9"/>
        <v>88</v>
      </c>
    </row>
    <row r="87" spans="1:14" x14ac:dyDescent="0.25">
      <c r="A87" s="25" t="str">
        <v>EED115898</v>
      </c>
      <c r="B87" s="45">
        <v>45818</v>
      </c>
      <c r="C87" s="25">
        <v>135015</v>
      </c>
      <c r="D87" s="25">
        <f t="shared" si="5"/>
        <v>8408.4</v>
      </c>
      <c r="E87" s="25">
        <f>_xlfn.XLOOKUP(C87,MasterSheet!H:H,MasterSheet!E:E)</f>
        <v>95.55</v>
      </c>
      <c r="F87" s="26">
        <f>SUMIFS(MasterSheet!J:J, MasterSheet!B:B, A87, MasterSheet!D:D, B87, MasterSheet!H:H, C87)</f>
        <v>1</v>
      </c>
      <c r="G87" s="26">
        <f t="shared" si="6"/>
        <v>8408.4</v>
      </c>
      <c r="H87" s="30">
        <f>SUMIFS(MasterSheet!K:K, MasterSheet!B:B, A87, MasterSheet!D:D, B87, MasterSheet!H:H, C87)</f>
        <v>1</v>
      </c>
      <c r="I87" s="30">
        <f t="shared" si="7"/>
        <v>8408.4</v>
      </c>
      <c r="J87" s="32">
        <f>SUMIFS(MasterSheet!L:L, MasterSheet!B:B, A87, MasterSheet!D:D, B87, MasterSheet!H:H, C87)</f>
        <v>0</v>
      </c>
      <c r="K87" s="32">
        <f t="shared" si="8"/>
        <v>0</v>
      </c>
      <c r="L87" s="25" t="str">
        <f>VLOOKUP(C87,MasterSheet!H:U,14,)</f>
        <v>BioLegend</v>
      </c>
      <c r="M87" s="25" t="str">
        <f>VLOOKUP(L87,'Currency Sheet'!A:C,3,)</f>
        <v>DOLLAR</v>
      </c>
      <c r="N87" s="25">
        <f t="shared" si="9"/>
        <v>88</v>
      </c>
    </row>
    <row r="88" spans="1:14" x14ac:dyDescent="0.25">
      <c r="A88" s="25" t="str">
        <v>EED115898</v>
      </c>
      <c r="B88" s="45">
        <v>45818</v>
      </c>
      <c r="C88" s="25">
        <v>135241</v>
      </c>
      <c r="D88" s="25">
        <f t="shared" si="5"/>
        <v>15954.400000000001</v>
      </c>
      <c r="E88" s="25">
        <f>_xlfn.XLOOKUP(C88,MasterSheet!H:H,MasterSheet!E:E)</f>
        <v>181.3</v>
      </c>
      <c r="F88" s="26">
        <f>SUMIFS(MasterSheet!J:J, MasterSheet!B:B, A88, MasterSheet!D:D, B88, MasterSheet!H:H, C88)</f>
        <v>1</v>
      </c>
      <c r="G88" s="26">
        <f t="shared" si="6"/>
        <v>15954.400000000001</v>
      </c>
      <c r="H88" s="30">
        <f>SUMIFS(MasterSheet!K:K, MasterSheet!B:B, A88, MasterSheet!D:D, B88, MasterSheet!H:H, C88)</f>
        <v>1</v>
      </c>
      <c r="I88" s="30">
        <f t="shared" si="7"/>
        <v>15954.400000000001</v>
      </c>
      <c r="J88" s="32">
        <f>SUMIFS(MasterSheet!L:L, MasterSheet!B:B, A88, MasterSheet!D:D, B88, MasterSheet!H:H, C88)</f>
        <v>0</v>
      </c>
      <c r="K88" s="32">
        <f t="shared" si="8"/>
        <v>0</v>
      </c>
      <c r="L88" s="25" t="str">
        <f>VLOOKUP(C88,MasterSheet!H:U,14,)</f>
        <v>BioLegend</v>
      </c>
      <c r="M88" s="25" t="str">
        <f>VLOOKUP(L88,'Currency Sheet'!A:C,3,)</f>
        <v>DOLLAR</v>
      </c>
      <c r="N88" s="25">
        <f t="shared" si="9"/>
        <v>88</v>
      </c>
    </row>
    <row r="89" spans="1:14" x14ac:dyDescent="0.25">
      <c r="A89" s="25" t="str">
        <v>EED115898</v>
      </c>
      <c r="B89" s="45">
        <v>45818</v>
      </c>
      <c r="C89" s="25">
        <v>137623</v>
      </c>
      <c r="D89" s="25">
        <f t="shared" si="5"/>
        <v>17292</v>
      </c>
      <c r="E89" s="25">
        <f>_xlfn.XLOOKUP(C89,MasterSheet!H:H,MasterSheet!E:E)</f>
        <v>196.5</v>
      </c>
      <c r="F89" s="26">
        <f>SUMIFS(MasterSheet!J:J, MasterSheet!B:B, A89, MasterSheet!D:D, B89, MasterSheet!H:H, C89)</f>
        <v>1</v>
      </c>
      <c r="G89" s="26">
        <f t="shared" si="6"/>
        <v>17292</v>
      </c>
      <c r="H89" s="30">
        <f>SUMIFS(MasterSheet!K:K, MasterSheet!B:B, A89, MasterSheet!D:D, B89, MasterSheet!H:H, C89)</f>
        <v>1</v>
      </c>
      <c r="I89" s="30">
        <f t="shared" si="7"/>
        <v>17292</v>
      </c>
      <c r="J89" s="32">
        <f>SUMIFS(MasterSheet!L:L, MasterSheet!B:B, A89, MasterSheet!D:D, B89, MasterSheet!H:H, C89)</f>
        <v>0</v>
      </c>
      <c r="K89" s="32">
        <f t="shared" si="8"/>
        <v>0</v>
      </c>
      <c r="L89" s="25" t="str">
        <f>VLOOKUP(C89,MasterSheet!H:U,14,)</f>
        <v>BioLegend</v>
      </c>
      <c r="M89" s="25" t="str">
        <f>VLOOKUP(L89,'Currency Sheet'!A:C,3,)</f>
        <v>DOLLAR</v>
      </c>
      <c r="N89" s="25">
        <f t="shared" si="9"/>
        <v>88</v>
      </c>
    </row>
    <row r="90" spans="1:14" x14ac:dyDescent="0.25">
      <c r="A90" s="25" t="str">
        <v>EED115898</v>
      </c>
      <c r="B90" s="45">
        <v>45818</v>
      </c>
      <c r="C90" s="25">
        <v>141719</v>
      </c>
      <c r="D90" s="25">
        <f t="shared" si="5"/>
        <v>9094.7999999999993</v>
      </c>
      <c r="E90" s="25">
        <f>_xlfn.XLOOKUP(C90,MasterSheet!H:H,MasterSheet!E:E)</f>
        <v>103.35</v>
      </c>
      <c r="F90" s="26">
        <f>SUMIFS(MasterSheet!J:J, MasterSheet!B:B, A90, MasterSheet!D:D, B90, MasterSheet!H:H, C90)</f>
        <v>1</v>
      </c>
      <c r="G90" s="26">
        <f t="shared" si="6"/>
        <v>9094.7999999999993</v>
      </c>
      <c r="H90" s="30">
        <f>SUMIFS(MasterSheet!K:K, MasterSheet!B:B, A90, MasterSheet!D:D, B90, MasterSheet!H:H, C90)</f>
        <v>1</v>
      </c>
      <c r="I90" s="30">
        <f t="shared" si="7"/>
        <v>9094.7999999999993</v>
      </c>
      <c r="J90" s="32">
        <f>SUMIFS(MasterSheet!L:L, MasterSheet!B:B, A90, MasterSheet!D:D, B90, MasterSheet!H:H, C90)</f>
        <v>0</v>
      </c>
      <c r="K90" s="32">
        <f t="shared" si="8"/>
        <v>0</v>
      </c>
      <c r="L90" s="25" t="str">
        <f>VLOOKUP(C90,MasterSheet!H:U,14,)</f>
        <v>BioLegend</v>
      </c>
      <c r="M90" s="25" t="str">
        <f>VLOOKUP(L90,'Currency Sheet'!A:C,3,)</f>
        <v>DOLLAR</v>
      </c>
      <c r="N90" s="25">
        <f t="shared" si="9"/>
        <v>88</v>
      </c>
    </row>
    <row r="91" spans="1:14" x14ac:dyDescent="0.25">
      <c r="A91" s="25" t="str">
        <v>EED115898</v>
      </c>
      <c r="B91" s="45">
        <v>45818</v>
      </c>
      <c r="C91" s="25">
        <v>144605</v>
      </c>
      <c r="D91" s="25">
        <f t="shared" si="5"/>
        <v>5790.4</v>
      </c>
      <c r="E91" s="25">
        <f>_xlfn.XLOOKUP(C91,MasterSheet!H:H,MasterSheet!E:E)</f>
        <v>65.8</v>
      </c>
      <c r="F91" s="26">
        <f>SUMIFS(MasterSheet!J:J, MasterSheet!B:B, A91, MasterSheet!D:D, B91, MasterSheet!H:H, C91)</f>
        <v>1</v>
      </c>
      <c r="G91" s="26">
        <f t="shared" si="6"/>
        <v>5790.4</v>
      </c>
      <c r="H91" s="30">
        <f>SUMIFS(MasterSheet!K:K, MasterSheet!B:B, A91, MasterSheet!D:D, B91, MasterSheet!H:H, C91)</f>
        <v>1</v>
      </c>
      <c r="I91" s="30">
        <f t="shared" si="7"/>
        <v>5790.4</v>
      </c>
      <c r="J91" s="32">
        <f>SUMIFS(MasterSheet!L:L, MasterSheet!B:B, A91, MasterSheet!D:D, B91, MasterSheet!H:H, C91)</f>
        <v>0</v>
      </c>
      <c r="K91" s="32">
        <f t="shared" si="8"/>
        <v>0</v>
      </c>
      <c r="L91" s="25" t="str">
        <f>VLOOKUP(C91,MasterSheet!H:U,14,)</f>
        <v>BioLegend</v>
      </c>
      <c r="M91" s="25" t="str">
        <f>VLOOKUP(L91,'Currency Sheet'!A:C,3,)</f>
        <v>DOLLAR</v>
      </c>
      <c r="N91" s="25">
        <f t="shared" si="9"/>
        <v>88</v>
      </c>
    </row>
    <row r="92" spans="1:14" x14ac:dyDescent="0.25">
      <c r="A92" s="25" t="str">
        <v>EED115898</v>
      </c>
      <c r="B92" s="45">
        <v>45818</v>
      </c>
      <c r="C92" s="25">
        <v>145505</v>
      </c>
      <c r="D92" s="25">
        <f t="shared" si="5"/>
        <v>8522.7999999999993</v>
      </c>
      <c r="E92" s="25">
        <f>_xlfn.XLOOKUP(C92,MasterSheet!H:H,MasterSheet!E:E)</f>
        <v>96.85</v>
      </c>
      <c r="F92" s="26">
        <f>SUMIFS(MasterSheet!J:J, MasterSheet!B:B, A92, MasterSheet!D:D, B92, MasterSheet!H:H, C92)</f>
        <v>1</v>
      </c>
      <c r="G92" s="26">
        <f t="shared" si="6"/>
        <v>8522.7999999999993</v>
      </c>
      <c r="H92" s="30">
        <f>SUMIFS(MasterSheet!K:K, MasterSheet!B:B, A92, MasterSheet!D:D, B92, MasterSheet!H:H, C92)</f>
        <v>1</v>
      </c>
      <c r="I92" s="30">
        <f t="shared" si="7"/>
        <v>8522.7999999999993</v>
      </c>
      <c r="J92" s="32">
        <f>SUMIFS(MasterSheet!L:L, MasterSheet!B:B, A92, MasterSheet!D:D, B92, MasterSheet!H:H, C92)</f>
        <v>0</v>
      </c>
      <c r="K92" s="32">
        <f t="shared" si="8"/>
        <v>0</v>
      </c>
      <c r="L92" s="25" t="str">
        <f>VLOOKUP(C92,MasterSheet!H:U,14,)</f>
        <v>BioLegend</v>
      </c>
      <c r="M92" s="25" t="str">
        <f>VLOOKUP(L92,'Currency Sheet'!A:C,3,)</f>
        <v>DOLLAR</v>
      </c>
      <c r="N92" s="25">
        <f t="shared" si="9"/>
        <v>88</v>
      </c>
    </row>
    <row r="93" spans="1:14" x14ac:dyDescent="0.25">
      <c r="A93" s="25" t="str">
        <v>EED115898</v>
      </c>
      <c r="B93" s="45">
        <v>45818</v>
      </c>
      <c r="C93" s="25">
        <v>145511</v>
      </c>
      <c r="D93" s="25">
        <f t="shared" si="5"/>
        <v>12342</v>
      </c>
      <c r="E93" s="25">
        <f>_xlfn.XLOOKUP(C93,MasterSheet!H:H,MasterSheet!E:E)</f>
        <v>140.25</v>
      </c>
      <c r="F93" s="26">
        <f>SUMIFS(MasterSheet!J:J, MasterSheet!B:B, A93, MasterSheet!D:D, B93, MasterSheet!H:H, C93)</f>
        <v>1</v>
      </c>
      <c r="G93" s="26">
        <f t="shared" si="6"/>
        <v>12342</v>
      </c>
      <c r="H93" s="30">
        <f>SUMIFS(MasterSheet!K:K, MasterSheet!B:B, A93, MasterSheet!D:D, B93, MasterSheet!H:H, C93)</f>
        <v>1</v>
      </c>
      <c r="I93" s="30">
        <f t="shared" si="7"/>
        <v>12342</v>
      </c>
      <c r="J93" s="32">
        <f>SUMIFS(MasterSheet!L:L, MasterSheet!B:B, A93, MasterSheet!D:D, B93, MasterSheet!H:H, C93)</f>
        <v>0</v>
      </c>
      <c r="K93" s="32">
        <f t="shared" si="8"/>
        <v>0</v>
      </c>
      <c r="L93" s="25" t="str">
        <f>VLOOKUP(C93,MasterSheet!H:U,14,)</f>
        <v>BioLegend</v>
      </c>
      <c r="M93" s="25" t="str">
        <f>VLOOKUP(L93,'Currency Sheet'!A:C,3,)</f>
        <v>DOLLAR</v>
      </c>
      <c r="N93" s="25">
        <f t="shared" si="9"/>
        <v>88</v>
      </c>
    </row>
    <row r="94" spans="1:14" x14ac:dyDescent="0.25">
      <c r="A94" s="25" t="str">
        <v>EED115898</v>
      </c>
      <c r="B94" s="45">
        <v>45818</v>
      </c>
      <c r="C94" s="25">
        <v>145521</v>
      </c>
      <c r="D94" s="25">
        <f t="shared" si="5"/>
        <v>8408.4</v>
      </c>
      <c r="E94" s="25">
        <f>_xlfn.XLOOKUP(C94,MasterSheet!H:H,MasterSheet!E:E)</f>
        <v>95.55</v>
      </c>
      <c r="F94" s="26">
        <f>SUMIFS(MasterSheet!J:J, MasterSheet!B:B, A94, MasterSheet!D:D, B94, MasterSheet!H:H, C94)</f>
        <v>1</v>
      </c>
      <c r="G94" s="26">
        <f t="shared" si="6"/>
        <v>8408.4</v>
      </c>
      <c r="H94" s="30">
        <f>SUMIFS(MasterSheet!K:K, MasterSheet!B:B, A94, MasterSheet!D:D, B94, MasterSheet!H:H, C94)</f>
        <v>1</v>
      </c>
      <c r="I94" s="30">
        <f t="shared" si="7"/>
        <v>8408.4</v>
      </c>
      <c r="J94" s="32">
        <f>SUMIFS(MasterSheet!L:L, MasterSheet!B:B, A94, MasterSheet!D:D, B94, MasterSheet!H:H, C94)</f>
        <v>0</v>
      </c>
      <c r="K94" s="32">
        <f t="shared" si="8"/>
        <v>0</v>
      </c>
      <c r="L94" s="25" t="str">
        <f>VLOOKUP(C94,MasterSheet!H:U,14,)</f>
        <v>BioLegend</v>
      </c>
      <c r="M94" s="25" t="str">
        <f>VLOOKUP(L94,'Currency Sheet'!A:C,3,)</f>
        <v>DOLLAR</v>
      </c>
      <c r="N94" s="25">
        <f t="shared" si="9"/>
        <v>88</v>
      </c>
    </row>
    <row r="95" spans="1:14" x14ac:dyDescent="0.25">
      <c r="A95" s="25" t="str">
        <v>EED115898</v>
      </c>
      <c r="B95" s="45">
        <v>45818</v>
      </c>
      <c r="C95" s="25">
        <v>146606</v>
      </c>
      <c r="D95" s="25">
        <f t="shared" si="5"/>
        <v>21868</v>
      </c>
      <c r="E95" s="25">
        <f>_xlfn.XLOOKUP(C95,MasterSheet!H:H,MasterSheet!E:E)</f>
        <v>248.5</v>
      </c>
      <c r="F95" s="26">
        <f>SUMIFS(MasterSheet!J:J, MasterSheet!B:B, A95, MasterSheet!D:D, B95, MasterSheet!H:H, C95)</f>
        <v>1</v>
      </c>
      <c r="G95" s="26">
        <f t="shared" si="6"/>
        <v>21868</v>
      </c>
      <c r="H95" s="30">
        <f>SUMIFS(MasterSheet!K:K, MasterSheet!B:B, A95, MasterSheet!D:D, B95, MasterSheet!H:H, C95)</f>
        <v>1</v>
      </c>
      <c r="I95" s="30">
        <f t="shared" si="7"/>
        <v>21868</v>
      </c>
      <c r="J95" s="32">
        <f>SUMIFS(MasterSheet!L:L, MasterSheet!B:B, A95, MasterSheet!D:D, B95, MasterSheet!H:H, C95)</f>
        <v>0</v>
      </c>
      <c r="K95" s="32">
        <f t="shared" si="8"/>
        <v>0</v>
      </c>
      <c r="L95" s="25" t="str">
        <f>VLOOKUP(C95,MasterSheet!H:U,14,)</f>
        <v>BioLegend</v>
      </c>
      <c r="M95" s="25" t="str">
        <f>VLOOKUP(L95,'Currency Sheet'!A:C,3,)</f>
        <v>DOLLAR</v>
      </c>
      <c r="N95" s="25">
        <f t="shared" si="9"/>
        <v>88</v>
      </c>
    </row>
    <row r="96" spans="1:14" x14ac:dyDescent="0.25">
      <c r="A96" s="25" t="str">
        <v>EED115898</v>
      </c>
      <c r="B96" s="45">
        <v>45818</v>
      </c>
      <c r="C96" s="25">
        <v>147710</v>
      </c>
      <c r="D96" s="25">
        <f t="shared" si="5"/>
        <v>12755.599999999999</v>
      </c>
      <c r="E96" s="25">
        <f>_xlfn.XLOOKUP(C96,MasterSheet!H:H,MasterSheet!E:E)</f>
        <v>144.94999999999999</v>
      </c>
      <c r="F96" s="26">
        <f>SUMIFS(MasterSheet!J:J, MasterSheet!B:B, A96, MasterSheet!D:D, B96, MasterSheet!H:H, C96)</f>
        <v>1</v>
      </c>
      <c r="G96" s="26">
        <f t="shared" si="6"/>
        <v>12755.599999999999</v>
      </c>
      <c r="H96" s="30">
        <f>SUMIFS(MasterSheet!K:K, MasterSheet!B:B, A96, MasterSheet!D:D, B96, MasterSheet!H:H, C96)</f>
        <v>1</v>
      </c>
      <c r="I96" s="30">
        <f t="shared" si="7"/>
        <v>12755.599999999999</v>
      </c>
      <c r="J96" s="32">
        <f>SUMIFS(MasterSheet!L:L, MasterSheet!B:B, A96, MasterSheet!D:D, B96, MasterSheet!H:H, C96)</f>
        <v>0</v>
      </c>
      <c r="K96" s="32">
        <f t="shared" si="8"/>
        <v>0</v>
      </c>
      <c r="L96" s="25" t="str">
        <f>VLOOKUP(C96,MasterSheet!H:U,14,)</f>
        <v>BioLegend</v>
      </c>
      <c r="M96" s="25" t="str">
        <f>VLOOKUP(L96,'Currency Sheet'!A:C,3,)</f>
        <v>DOLLAR</v>
      </c>
      <c r="N96" s="25">
        <f t="shared" si="9"/>
        <v>88</v>
      </c>
    </row>
    <row r="97" spans="1:14" x14ac:dyDescent="0.25">
      <c r="A97" s="25" t="str">
        <v>EED115898</v>
      </c>
      <c r="B97" s="45">
        <v>45818</v>
      </c>
      <c r="C97" s="25">
        <v>148233</v>
      </c>
      <c r="D97" s="25">
        <f t="shared" si="5"/>
        <v>11096.8</v>
      </c>
      <c r="E97" s="25">
        <f>_xlfn.XLOOKUP(C97,MasterSheet!H:H,MasterSheet!E:E)</f>
        <v>126.1</v>
      </c>
      <c r="F97" s="26">
        <f>SUMIFS(MasterSheet!J:J, MasterSheet!B:B, A97, MasterSheet!D:D, B97, MasterSheet!H:H, C97)</f>
        <v>1</v>
      </c>
      <c r="G97" s="26">
        <f t="shared" si="6"/>
        <v>11096.8</v>
      </c>
      <c r="H97" s="30">
        <f>SUMIFS(MasterSheet!K:K, MasterSheet!B:B, A97, MasterSheet!D:D, B97, MasterSheet!H:H, C97)</f>
        <v>1</v>
      </c>
      <c r="I97" s="30">
        <f t="shared" si="7"/>
        <v>11096.8</v>
      </c>
      <c r="J97" s="32">
        <f>SUMIFS(MasterSheet!L:L, MasterSheet!B:B, A97, MasterSheet!D:D, B97, MasterSheet!H:H, C97)</f>
        <v>0</v>
      </c>
      <c r="K97" s="32">
        <f t="shared" si="8"/>
        <v>0</v>
      </c>
      <c r="L97" s="25" t="str">
        <f>VLOOKUP(C97,MasterSheet!H:U,14,)</f>
        <v>BioLegend</v>
      </c>
      <c r="M97" s="25" t="str">
        <f>VLOOKUP(L97,'Currency Sheet'!A:C,3,)</f>
        <v>DOLLAR</v>
      </c>
      <c r="N97" s="25">
        <f t="shared" si="9"/>
        <v>88</v>
      </c>
    </row>
    <row r="98" spans="1:14" x14ac:dyDescent="0.25">
      <c r="A98" s="25" t="str">
        <v>EED115898</v>
      </c>
      <c r="B98" s="45">
        <v>45818</v>
      </c>
      <c r="C98" s="25">
        <v>154308</v>
      </c>
      <c r="D98" s="25">
        <f t="shared" si="5"/>
        <v>23100</v>
      </c>
      <c r="E98" s="25">
        <f>_xlfn.XLOOKUP(C98,MasterSheet!H:H,MasterSheet!E:E)</f>
        <v>262.5</v>
      </c>
      <c r="F98" s="26">
        <f>SUMIFS(MasterSheet!J:J, MasterSheet!B:B, A98, MasterSheet!D:D, B98, MasterSheet!H:H, C98)</f>
        <v>1</v>
      </c>
      <c r="G98" s="26">
        <f t="shared" si="6"/>
        <v>23100</v>
      </c>
      <c r="H98" s="30">
        <f>SUMIFS(MasterSheet!K:K, MasterSheet!B:B, A98, MasterSheet!D:D, B98, MasterSheet!H:H, C98)</f>
        <v>1</v>
      </c>
      <c r="I98" s="30">
        <f t="shared" si="7"/>
        <v>23100</v>
      </c>
      <c r="J98" s="32">
        <f>SUMIFS(MasterSheet!L:L, MasterSheet!B:B, A98, MasterSheet!D:D, B98, MasterSheet!H:H, C98)</f>
        <v>0</v>
      </c>
      <c r="K98" s="32">
        <f t="shared" si="8"/>
        <v>0</v>
      </c>
      <c r="L98" s="25" t="str">
        <f>VLOOKUP(C98,MasterSheet!H:U,14,)</f>
        <v>BioLegend</v>
      </c>
      <c r="M98" s="25" t="str">
        <f>VLOOKUP(L98,'Currency Sheet'!A:C,3,)</f>
        <v>DOLLAR</v>
      </c>
      <c r="N98" s="25">
        <f t="shared" si="9"/>
        <v>88</v>
      </c>
    </row>
    <row r="99" spans="1:14" x14ac:dyDescent="0.25">
      <c r="A99" s="25" t="str">
        <v>EED115898</v>
      </c>
      <c r="B99" s="45">
        <v>45818</v>
      </c>
      <c r="C99" s="25">
        <v>155526</v>
      </c>
      <c r="D99" s="25">
        <f t="shared" si="5"/>
        <v>21450</v>
      </c>
      <c r="E99" s="25">
        <f>_xlfn.XLOOKUP(C99,MasterSheet!H:H,MasterSheet!E:E)</f>
        <v>243.75</v>
      </c>
      <c r="F99" s="26">
        <f>SUMIFS(MasterSheet!J:J, MasterSheet!B:B, A99, MasterSheet!D:D, B99, MasterSheet!H:H, C99)</f>
        <v>1</v>
      </c>
      <c r="G99" s="26">
        <f t="shared" si="6"/>
        <v>21450</v>
      </c>
      <c r="H99" s="30">
        <f>SUMIFS(MasterSheet!K:K, MasterSheet!B:B, A99, MasterSheet!D:D, B99, MasterSheet!H:H, C99)</f>
        <v>1</v>
      </c>
      <c r="I99" s="30">
        <f t="shared" si="7"/>
        <v>21450</v>
      </c>
      <c r="J99" s="32">
        <f>SUMIFS(MasterSheet!L:L, MasterSheet!B:B, A99, MasterSheet!D:D, B99, MasterSheet!H:H, C99)</f>
        <v>0</v>
      </c>
      <c r="K99" s="32">
        <f t="shared" si="8"/>
        <v>0</v>
      </c>
      <c r="L99" s="25" t="str">
        <f>VLOOKUP(C99,MasterSheet!H:U,14,)</f>
        <v>BioLegend</v>
      </c>
      <c r="M99" s="25" t="str">
        <f>VLOOKUP(L99,'Currency Sheet'!A:C,3,)</f>
        <v>DOLLAR</v>
      </c>
      <c r="N99" s="25">
        <f t="shared" si="9"/>
        <v>88</v>
      </c>
    </row>
    <row r="100" spans="1:14" x14ac:dyDescent="0.25">
      <c r="A100" s="25" t="str">
        <v>EED115898</v>
      </c>
      <c r="B100" s="45">
        <v>45818</v>
      </c>
      <c r="C100" s="25">
        <v>155909</v>
      </c>
      <c r="D100" s="25">
        <f t="shared" si="5"/>
        <v>8065.2000000000007</v>
      </c>
      <c r="E100" s="25">
        <f>_xlfn.XLOOKUP(C100,MasterSheet!H:H,MasterSheet!E:E)</f>
        <v>91.65</v>
      </c>
      <c r="F100" s="26">
        <f>SUMIFS(MasterSheet!J:J, MasterSheet!B:B, A100, MasterSheet!D:D, B100, MasterSheet!H:H, C100)</f>
        <v>1</v>
      </c>
      <c r="G100" s="26">
        <f t="shared" si="6"/>
        <v>8065.2000000000007</v>
      </c>
      <c r="H100" s="30">
        <f>SUMIFS(MasterSheet!K:K, MasterSheet!B:B, A100, MasterSheet!D:D, B100, MasterSheet!H:H, C100)</f>
        <v>1</v>
      </c>
      <c r="I100" s="30">
        <f t="shared" si="7"/>
        <v>8065.2000000000007</v>
      </c>
      <c r="J100" s="32">
        <f>SUMIFS(MasterSheet!L:L, MasterSheet!B:B, A100, MasterSheet!D:D, B100, MasterSheet!H:H, C100)</f>
        <v>0</v>
      </c>
      <c r="K100" s="32">
        <f t="shared" si="8"/>
        <v>0</v>
      </c>
      <c r="L100" s="25" t="str">
        <f>VLOOKUP(C100,MasterSheet!H:U,14,)</f>
        <v>BioLegend</v>
      </c>
      <c r="M100" s="25" t="str">
        <f>VLOOKUP(L100,'Currency Sheet'!A:C,3,)</f>
        <v>DOLLAR</v>
      </c>
      <c r="N100" s="25">
        <f t="shared" si="9"/>
        <v>88</v>
      </c>
    </row>
    <row r="101" spans="1:14" x14ac:dyDescent="0.25">
      <c r="A101" s="25" t="str">
        <v>EED115898</v>
      </c>
      <c r="B101" s="45">
        <v>45818</v>
      </c>
      <c r="C101" s="25">
        <v>156541</v>
      </c>
      <c r="D101" s="25">
        <f t="shared" si="5"/>
        <v>20020</v>
      </c>
      <c r="E101" s="25">
        <f>_xlfn.XLOOKUP(C101,MasterSheet!H:H,MasterSheet!E:E)</f>
        <v>227.5</v>
      </c>
      <c r="F101" s="26">
        <f>SUMIFS(MasterSheet!J:J, MasterSheet!B:B, A101, MasterSheet!D:D, B101, MasterSheet!H:H, C101)</f>
        <v>1</v>
      </c>
      <c r="G101" s="26">
        <f t="shared" si="6"/>
        <v>20020</v>
      </c>
      <c r="H101" s="30">
        <f>SUMIFS(MasterSheet!K:K, MasterSheet!B:B, A101, MasterSheet!D:D, B101, MasterSheet!H:H, C101)</f>
        <v>1</v>
      </c>
      <c r="I101" s="30">
        <f t="shared" si="7"/>
        <v>20020</v>
      </c>
      <c r="J101" s="32">
        <f>SUMIFS(MasterSheet!L:L, MasterSheet!B:B, A101, MasterSheet!D:D, B101, MasterSheet!H:H, C101)</f>
        <v>0</v>
      </c>
      <c r="K101" s="32">
        <f t="shared" si="8"/>
        <v>0</v>
      </c>
      <c r="L101" s="25" t="str">
        <f>VLOOKUP(C101,MasterSheet!H:U,14,)</f>
        <v>BioLegend</v>
      </c>
      <c r="M101" s="25" t="str">
        <f>VLOOKUP(L101,'Currency Sheet'!A:C,3,)</f>
        <v>DOLLAR</v>
      </c>
      <c r="N101" s="25">
        <f t="shared" si="9"/>
        <v>88</v>
      </c>
    </row>
    <row r="102" spans="1:14" x14ac:dyDescent="0.25">
      <c r="A102" s="25" t="str">
        <v>EED115898</v>
      </c>
      <c r="B102" s="45">
        <v>45818</v>
      </c>
      <c r="C102" s="25">
        <v>156918</v>
      </c>
      <c r="D102" s="25">
        <f t="shared" si="5"/>
        <v>19404</v>
      </c>
      <c r="E102" s="25">
        <f>_xlfn.XLOOKUP(C102,MasterSheet!H:H,MasterSheet!E:E)</f>
        <v>220.5</v>
      </c>
      <c r="F102" s="26">
        <f>SUMIFS(MasterSheet!J:J, MasterSheet!B:B, A102, MasterSheet!D:D, B102, MasterSheet!H:H, C102)</f>
        <v>1</v>
      </c>
      <c r="G102" s="26">
        <f t="shared" si="6"/>
        <v>19404</v>
      </c>
      <c r="H102" s="30">
        <f>SUMIFS(MasterSheet!K:K, MasterSheet!B:B, A102, MasterSheet!D:D, B102, MasterSheet!H:H, C102)</f>
        <v>1</v>
      </c>
      <c r="I102" s="30">
        <f t="shared" si="7"/>
        <v>19404</v>
      </c>
      <c r="J102" s="32">
        <f>SUMIFS(MasterSheet!L:L, MasterSheet!B:B, A102, MasterSheet!D:D, B102, MasterSheet!H:H, C102)</f>
        <v>0</v>
      </c>
      <c r="K102" s="32">
        <f t="shared" si="8"/>
        <v>0</v>
      </c>
      <c r="L102" s="25" t="str">
        <f>VLOOKUP(C102,MasterSheet!H:U,14,)</f>
        <v>BioLegend</v>
      </c>
      <c r="M102" s="25" t="str">
        <f>VLOOKUP(L102,'Currency Sheet'!A:C,3,)</f>
        <v>DOLLAR</v>
      </c>
      <c r="N102" s="25">
        <f t="shared" si="9"/>
        <v>88</v>
      </c>
    </row>
    <row r="103" spans="1:14" x14ac:dyDescent="0.25">
      <c r="A103" s="25" t="str">
        <v>EED115898</v>
      </c>
      <c r="B103" s="45">
        <v>45818</v>
      </c>
      <c r="C103" s="25">
        <v>157305</v>
      </c>
      <c r="D103" s="25">
        <f t="shared" si="5"/>
        <v>3326.3999999999996</v>
      </c>
      <c r="E103" s="25">
        <f>_xlfn.XLOOKUP(C103,MasterSheet!H:H,MasterSheet!E:E)</f>
        <v>37.799999999999997</v>
      </c>
      <c r="F103" s="26">
        <f>SUMIFS(MasterSheet!J:J, MasterSheet!B:B, A103, MasterSheet!D:D, B103, MasterSheet!H:H, C103)</f>
        <v>1</v>
      </c>
      <c r="G103" s="26">
        <f t="shared" si="6"/>
        <v>3326.3999999999996</v>
      </c>
      <c r="H103" s="30">
        <f>SUMIFS(MasterSheet!K:K, MasterSheet!B:B, A103, MasterSheet!D:D, B103, MasterSheet!H:H, C103)</f>
        <v>1</v>
      </c>
      <c r="I103" s="30">
        <f t="shared" si="7"/>
        <v>3326.3999999999996</v>
      </c>
      <c r="J103" s="32">
        <f>SUMIFS(MasterSheet!L:L, MasterSheet!B:B, A103, MasterSheet!D:D, B103, MasterSheet!H:H, C103)</f>
        <v>0</v>
      </c>
      <c r="K103" s="32">
        <f t="shared" si="8"/>
        <v>0</v>
      </c>
      <c r="L103" s="25" t="str">
        <f>VLOOKUP(C103,MasterSheet!H:U,14,)</f>
        <v>BioLegend</v>
      </c>
      <c r="M103" s="25" t="str">
        <f>VLOOKUP(L103,'Currency Sheet'!A:C,3,)</f>
        <v>DOLLAR</v>
      </c>
      <c r="N103" s="25">
        <f t="shared" si="9"/>
        <v>88</v>
      </c>
    </row>
    <row r="104" spans="1:14" x14ac:dyDescent="0.25">
      <c r="A104" s="25" t="str">
        <v>EED115898</v>
      </c>
      <c r="B104" s="45">
        <v>45818</v>
      </c>
      <c r="C104" s="25">
        <v>161006</v>
      </c>
      <c r="D104" s="25">
        <f t="shared" si="5"/>
        <v>16077.599999999999</v>
      </c>
      <c r="E104" s="25">
        <f>_xlfn.XLOOKUP(C104,MasterSheet!H:H,MasterSheet!E:E)</f>
        <v>182.7</v>
      </c>
      <c r="F104" s="26">
        <f>SUMIFS(MasterSheet!J:J, MasterSheet!B:B, A104, MasterSheet!D:D, B104, MasterSheet!H:H, C104)</f>
        <v>1</v>
      </c>
      <c r="G104" s="26">
        <f t="shared" si="6"/>
        <v>16077.599999999999</v>
      </c>
      <c r="H104" s="30">
        <f>SUMIFS(MasterSheet!K:K, MasterSheet!B:B, A104, MasterSheet!D:D, B104, MasterSheet!H:H, C104)</f>
        <v>1</v>
      </c>
      <c r="I104" s="30">
        <f t="shared" si="7"/>
        <v>16077.599999999999</v>
      </c>
      <c r="J104" s="32">
        <f>SUMIFS(MasterSheet!L:L, MasterSheet!B:B, A104, MasterSheet!D:D, B104, MasterSheet!H:H, C104)</f>
        <v>0</v>
      </c>
      <c r="K104" s="32">
        <f t="shared" si="8"/>
        <v>0</v>
      </c>
      <c r="L104" s="25" t="str">
        <f>VLOOKUP(C104,MasterSheet!H:U,14,)</f>
        <v>BioLegend</v>
      </c>
      <c r="M104" s="25" t="str">
        <f>VLOOKUP(L104,'Currency Sheet'!A:C,3,)</f>
        <v>DOLLAR</v>
      </c>
      <c r="N104" s="25">
        <f t="shared" si="9"/>
        <v>88</v>
      </c>
    </row>
    <row r="105" spans="1:14" x14ac:dyDescent="0.25">
      <c r="A105" s="25" t="str">
        <v>EED115898</v>
      </c>
      <c r="B105" s="45">
        <v>45818</v>
      </c>
      <c r="C105" s="25">
        <v>161218</v>
      </c>
      <c r="D105" s="25">
        <f t="shared" si="5"/>
        <v>10582</v>
      </c>
      <c r="E105" s="25">
        <f>_xlfn.XLOOKUP(C105,MasterSheet!H:H,MasterSheet!E:E)</f>
        <v>120.25</v>
      </c>
      <c r="F105" s="26">
        <f>SUMIFS(MasterSheet!J:J, MasterSheet!B:B, A105, MasterSheet!D:D, B105, MasterSheet!H:H, C105)</f>
        <v>1</v>
      </c>
      <c r="G105" s="26">
        <f t="shared" si="6"/>
        <v>10582</v>
      </c>
      <c r="H105" s="30">
        <f>SUMIFS(MasterSheet!K:K, MasterSheet!B:B, A105, MasterSheet!D:D, B105, MasterSheet!H:H, C105)</f>
        <v>1</v>
      </c>
      <c r="I105" s="30">
        <f t="shared" si="7"/>
        <v>10582</v>
      </c>
      <c r="J105" s="32">
        <f>SUMIFS(MasterSheet!L:L, MasterSheet!B:B, A105, MasterSheet!D:D, B105, MasterSheet!H:H, C105)</f>
        <v>0</v>
      </c>
      <c r="K105" s="32">
        <f t="shared" si="8"/>
        <v>0</v>
      </c>
      <c r="L105" s="25" t="str">
        <f>VLOOKUP(C105,MasterSheet!H:U,14,)</f>
        <v>BioLegend</v>
      </c>
      <c r="M105" s="25" t="str">
        <f>VLOOKUP(L105,'Currency Sheet'!A:C,3,)</f>
        <v>DOLLAR</v>
      </c>
      <c r="N105" s="25">
        <f t="shared" si="9"/>
        <v>88</v>
      </c>
    </row>
    <row r="106" spans="1:14" x14ac:dyDescent="0.25">
      <c r="A106" s="25" t="str">
        <v>EED115898</v>
      </c>
      <c r="B106" s="45">
        <v>45818</v>
      </c>
      <c r="C106" s="25">
        <v>164204</v>
      </c>
      <c r="D106" s="25">
        <f t="shared" si="5"/>
        <v>14128.400000000001</v>
      </c>
      <c r="E106" s="25">
        <f>_xlfn.XLOOKUP(C106,MasterSheet!H:H,MasterSheet!E:E)</f>
        <v>160.55000000000001</v>
      </c>
      <c r="F106" s="26">
        <f>SUMIFS(MasterSheet!J:J, MasterSheet!B:B, A106, MasterSheet!D:D, B106, MasterSheet!H:H, C106)</f>
        <v>1</v>
      </c>
      <c r="G106" s="26">
        <f t="shared" si="6"/>
        <v>14128.400000000001</v>
      </c>
      <c r="H106" s="30">
        <f>SUMIFS(MasterSheet!K:K, MasterSheet!B:B, A106, MasterSheet!D:D, B106, MasterSheet!H:H, C106)</f>
        <v>1</v>
      </c>
      <c r="I106" s="30">
        <f t="shared" si="7"/>
        <v>14128.400000000001</v>
      </c>
      <c r="J106" s="32">
        <f>SUMIFS(MasterSheet!L:L, MasterSheet!B:B, A106, MasterSheet!D:D, B106, MasterSheet!H:H, C106)</f>
        <v>0</v>
      </c>
      <c r="K106" s="32">
        <f t="shared" si="8"/>
        <v>0</v>
      </c>
      <c r="L106" s="25" t="str">
        <f>VLOOKUP(C106,MasterSheet!H:U,14,)</f>
        <v>BioLegend</v>
      </c>
      <c r="M106" s="25" t="str">
        <f>VLOOKUP(L106,'Currency Sheet'!A:C,3,)</f>
        <v>DOLLAR</v>
      </c>
      <c r="N106" s="25">
        <f t="shared" si="9"/>
        <v>88</v>
      </c>
    </row>
    <row r="107" spans="1:14" x14ac:dyDescent="0.25">
      <c r="A107" s="25" t="str">
        <v>EED115898</v>
      </c>
      <c r="B107" s="45">
        <v>45818</v>
      </c>
      <c r="C107" s="25">
        <v>165602</v>
      </c>
      <c r="D107" s="25">
        <f t="shared" si="5"/>
        <v>6776</v>
      </c>
      <c r="E107" s="25">
        <f>_xlfn.XLOOKUP(C107,MasterSheet!H:H,MasterSheet!E:E)</f>
        <v>77</v>
      </c>
      <c r="F107" s="26">
        <f>SUMIFS(MasterSheet!J:J, MasterSheet!B:B, A107, MasterSheet!D:D, B107, MasterSheet!H:H, C107)</f>
        <v>1</v>
      </c>
      <c r="G107" s="26">
        <f t="shared" si="6"/>
        <v>6776</v>
      </c>
      <c r="H107" s="30">
        <f>SUMIFS(MasterSheet!K:K, MasterSheet!B:B, A107, MasterSheet!D:D, B107, MasterSheet!H:H, C107)</f>
        <v>1</v>
      </c>
      <c r="I107" s="30">
        <f t="shared" si="7"/>
        <v>6776</v>
      </c>
      <c r="J107" s="32">
        <f>SUMIFS(MasterSheet!L:L, MasterSheet!B:B, A107, MasterSheet!D:D, B107, MasterSheet!H:H, C107)</f>
        <v>0</v>
      </c>
      <c r="K107" s="32">
        <f t="shared" si="8"/>
        <v>0</v>
      </c>
      <c r="L107" s="25" t="str">
        <f>VLOOKUP(C107,MasterSheet!H:U,14,)</f>
        <v>BioLegend</v>
      </c>
      <c r="M107" s="25" t="str">
        <f>VLOOKUP(L107,'Currency Sheet'!A:C,3,)</f>
        <v>DOLLAR</v>
      </c>
      <c r="N107" s="25">
        <f t="shared" si="9"/>
        <v>88</v>
      </c>
    </row>
    <row r="108" spans="1:14" x14ac:dyDescent="0.25">
      <c r="A108" s="25" t="str">
        <v>EED115898</v>
      </c>
      <c r="B108" s="45">
        <v>45818</v>
      </c>
      <c r="C108" s="25">
        <v>300406</v>
      </c>
      <c r="D108" s="25">
        <f t="shared" si="5"/>
        <v>3080</v>
      </c>
      <c r="E108" s="25">
        <f>_xlfn.XLOOKUP(C108,MasterSheet!H:H,MasterSheet!E:E)</f>
        <v>35</v>
      </c>
      <c r="F108" s="26">
        <f>SUMIFS(MasterSheet!J:J, MasterSheet!B:B, A108, MasterSheet!D:D, B108, MasterSheet!H:H, C108)</f>
        <v>2</v>
      </c>
      <c r="G108" s="26">
        <f t="shared" si="6"/>
        <v>6160</v>
      </c>
      <c r="H108" s="30">
        <f>SUMIFS(MasterSheet!K:K, MasterSheet!B:B, A108, MasterSheet!D:D, B108, MasterSheet!H:H, C108)</f>
        <v>2</v>
      </c>
      <c r="I108" s="30">
        <f t="shared" si="7"/>
        <v>6160</v>
      </c>
      <c r="J108" s="32">
        <f>SUMIFS(MasterSheet!L:L, MasterSheet!B:B, A108, MasterSheet!D:D, B108, MasterSheet!H:H, C108)</f>
        <v>0</v>
      </c>
      <c r="K108" s="32">
        <f t="shared" si="8"/>
        <v>0</v>
      </c>
      <c r="L108" s="25" t="str">
        <f>VLOOKUP(C108,MasterSheet!H:U,14,)</f>
        <v>BioLegend</v>
      </c>
      <c r="M108" s="25" t="str">
        <f>VLOOKUP(L108,'Currency Sheet'!A:C,3,)</f>
        <v>DOLLAR</v>
      </c>
      <c r="N108" s="25">
        <f t="shared" si="9"/>
        <v>88</v>
      </c>
    </row>
    <row r="109" spans="1:14" x14ac:dyDescent="0.25">
      <c r="A109" s="25" t="str">
        <v>EED115898</v>
      </c>
      <c r="B109" s="45">
        <v>45818</v>
      </c>
      <c r="C109" s="25">
        <v>300529</v>
      </c>
      <c r="D109" s="25">
        <f t="shared" si="5"/>
        <v>6406.4</v>
      </c>
      <c r="E109" s="25">
        <f>_xlfn.XLOOKUP(C109,MasterSheet!H:H,MasterSheet!E:E)</f>
        <v>72.8</v>
      </c>
      <c r="F109" s="26">
        <f>SUMIFS(MasterSheet!J:J, MasterSheet!B:B, A109, MasterSheet!D:D, B109, MasterSheet!H:H, C109)</f>
        <v>1</v>
      </c>
      <c r="G109" s="26">
        <f t="shared" si="6"/>
        <v>6406.4</v>
      </c>
      <c r="H109" s="30">
        <f>SUMIFS(MasterSheet!K:K, MasterSheet!B:B, A109, MasterSheet!D:D, B109, MasterSheet!H:H, C109)</f>
        <v>1</v>
      </c>
      <c r="I109" s="30">
        <f t="shared" si="7"/>
        <v>6406.4</v>
      </c>
      <c r="J109" s="32">
        <f>SUMIFS(MasterSheet!L:L, MasterSheet!B:B, A109, MasterSheet!D:D, B109, MasterSheet!H:H, C109)</f>
        <v>0</v>
      </c>
      <c r="K109" s="32">
        <f t="shared" si="8"/>
        <v>0</v>
      </c>
      <c r="L109" s="25" t="str">
        <f>VLOOKUP(C109,MasterSheet!H:U,14,)</f>
        <v>BioLegend</v>
      </c>
      <c r="M109" s="25" t="str">
        <f>VLOOKUP(L109,'Currency Sheet'!A:C,3,)</f>
        <v>DOLLAR</v>
      </c>
      <c r="N109" s="25">
        <f t="shared" si="9"/>
        <v>88</v>
      </c>
    </row>
    <row r="110" spans="1:14" x14ac:dyDescent="0.25">
      <c r="A110" s="25" t="str">
        <v>EED115898</v>
      </c>
      <c r="B110" s="45">
        <v>45818</v>
      </c>
      <c r="C110" s="25">
        <v>300925</v>
      </c>
      <c r="D110" s="25">
        <f t="shared" si="5"/>
        <v>8734</v>
      </c>
      <c r="E110" s="25">
        <f>_xlfn.XLOOKUP(C110,MasterSheet!H:H,MasterSheet!E:E)</f>
        <v>99.25</v>
      </c>
      <c r="F110" s="26">
        <f>SUMIFS(MasterSheet!J:J, MasterSheet!B:B, A110, MasterSheet!D:D, B110, MasterSheet!H:H, C110)</f>
        <v>1</v>
      </c>
      <c r="G110" s="26">
        <f t="shared" si="6"/>
        <v>8734</v>
      </c>
      <c r="H110" s="30">
        <f>SUMIFS(MasterSheet!K:K, MasterSheet!B:B, A110, MasterSheet!D:D, B110, MasterSheet!H:H, C110)</f>
        <v>1</v>
      </c>
      <c r="I110" s="30">
        <f t="shared" si="7"/>
        <v>8734</v>
      </c>
      <c r="J110" s="32">
        <f>SUMIFS(MasterSheet!L:L, MasterSheet!B:B, A110, MasterSheet!D:D, B110, MasterSheet!H:H, C110)</f>
        <v>0</v>
      </c>
      <c r="K110" s="32">
        <f t="shared" si="8"/>
        <v>0</v>
      </c>
      <c r="L110" s="25" t="str">
        <f>VLOOKUP(C110,MasterSheet!H:U,14,)</f>
        <v>BioLegend</v>
      </c>
      <c r="M110" s="25" t="str">
        <f>VLOOKUP(L110,'Currency Sheet'!A:C,3,)</f>
        <v>DOLLAR</v>
      </c>
      <c r="N110" s="25">
        <f t="shared" si="9"/>
        <v>88</v>
      </c>
    </row>
    <row r="111" spans="1:14" x14ac:dyDescent="0.25">
      <c r="A111" s="25" t="str">
        <v>EED115898</v>
      </c>
      <c r="B111" s="45">
        <v>45818</v>
      </c>
      <c r="C111" s="25">
        <v>301820</v>
      </c>
      <c r="D111" s="25">
        <f t="shared" si="5"/>
        <v>17987.2</v>
      </c>
      <c r="E111" s="25">
        <f>_xlfn.XLOOKUP(C111,MasterSheet!H:H,MasterSheet!E:E)</f>
        <v>204.4</v>
      </c>
      <c r="F111" s="26">
        <f>SUMIFS(MasterSheet!J:J, MasterSheet!B:B, A111, MasterSheet!D:D, B111, MasterSheet!H:H, C111)</f>
        <v>1</v>
      </c>
      <c r="G111" s="26">
        <f t="shared" si="6"/>
        <v>17987.2</v>
      </c>
      <c r="H111" s="30">
        <f>SUMIFS(MasterSheet!K:K, MasterSheet!B:B, A111, MasterSheet!D:D, B111, MasterSheet!H:H, C111)</f>
        <v>1</v>
      </c>
      <c r="I111" s="30">
        <f t="shared" si="7"/>
        <v>17987.2</v>
      </c>
      <c r="J111" s="32">
        <f>SUMIFS(MasterSheet!L:L, MasterSheet!B:B, A111, MasterSheet!D:D, B111, MasterSheet!H:H, C111)</f>
        <v>0</v>
      </c>
      <c r="K111" s="32">
        <f t="shared" si="8"/>
        <v>0</v>
      </c>
      <c r="L111" s="25" t="str">
        <f>VLOOKUP(C111,MasterSheet!H:U,14,)</f>
        <v>BioLegend</v>
      </c>
      <c r="M111" s="25" t="str">
        <f>VLOOKUP(L111,'Currency Sheet'!A:C,3,)</f>
        <v>DOLLAR</v>
      </c>
      <c r="N111" s="25">
        <f t="shared" si="9"/>
        <v>88</v>
      </c>
    </row>
    <row r="112" spans="1:14" x14ac:dyDescent="0.25">
      <c r="A112" s="25" t="str">
        <v>EED115898</v>
      </c>
      <c r="B112" s="45">
        <v>45818</v>
      </c>
      <c r="C112" s="25">
        <v>302011</v>
      </c>
      <c r="D112" s="25">
        <f t="shared" si="5"/>
        <v>8131.2000000000007</v>
      </c>
      <c r="E112" s="25">
        <f>_xlfn.XLOOKUP(C112,MasterSheet!H:H,MasterSheet!E:E)</f>
        <v>92.4</v>
      </c>
      <c r="F112" s="26">
        <f>SUMIFS(MasterSheet!J:J, MasterSheet!B:B, A112, MasterSheet!D:D, B112, MasterSheet!H:H, C112)</f>
        <v>1</v>
      </c>
      <c r="G112" s="26">
        <f t="shared" si="6"/>
        <v>8131.2000000000007</v>
      </c>
      <c r="H112" s="30">
        <f>SUMIFS(MasterSheet!K:K, MasterSheet!B:B, A112, MasterSheet!D:D, B112, MasterSheet!H:H, C112)</f>
        <v>1</v>
      </c>
      <c r="I112" s="30">
        <f t="shared" si="7"/>
        <v>8131.2000000000007</v>
      </c>
      <c r="J112" s="32">
        <f>SUMIFS(MasterSheet!L:L, MasterSheet!B:B, A112, MasterSheet!D:D, B112, MasterSheet!H:H, C112)</f>
        <v>0</v>
      </c>
      <c r="K112" s="32">
        <f t="shared" si="8"/>
        <v>0</v>
      </c>
      <c r="L112" s="25" t="str">
        <f>VLOOKUP(C112,MasterSheet!H:U,14,)</f>
        <v>BioLegend</v>
      </c>
      <c r="M112" s="25" t="str">
        <f>VLOOKUP(L112,'Currency Sheet'!A:C,3,)</f>
        <v>DOLLAR</v>
      </c>
      <c r="N112" s="25">
        <f t="shared" si="9"/>
        <v>88</v>
      </c>
    </row>
    <row r="113" spans="1:14" x14ac:dyDescent="0.25">
      <c r="A113" s="25" t="str">
        <v>EED115898</v>
      </c>
      <c r="B113" s="45">
        <v>45818</v>
      </c>
      <c r="C113" s="25">
        <v>302048</v>
      </c>
      <c r="D113" s="25">
        <f t="shared" si="5"/>
        <v>24816</v>
      </c>
      <c r="E113" s="25">
        <f>_xlfn.XLOOKUP(C113,MasterSheet!H:H,MasterSheet!E:E)</f>
        <v>282</v>
      </c>
      <c r="F113" s="26">
        <f>SUMIFS(MasterSheet!J:J, MasterSheet!B:B, A113, MasterSheet!D:D, B113, MasterSheet!H:H, C113)</f>
        <v>1</v>
      </c>
      <c r="G113" s="26">
        <f t="shared" si="6"/>
        <v>24816</v>
      </c>
      <c r="H113" s="30">
        <f>SUMIFS(MasterSheet!K:K, MasterSheet!B:B, A113, MasterSheet!D:D, B113, MasterSheet!H:H, C113)</f>
        <v>1</v>
      </c>
      <c r="I113" s="30">
        <f t="shared" si="7"/>
        <v>24816</v>
      </c>
      <c r="J113" s="32">
        <f>SUMIFS(MasterSheet!L:L, MasterSheet!B:B, A113, MasterSheet!D:D, B113, MasterSheet!H:H, C113)</f>
        <v>0</v>
      </c>
      <c r="K113" s="32">
        <f t="shared" si="8"/>
        <v>0</v>
      </c>
      <c r="L113" s="25" t="str">
        <f>VLOOKUP(C113,MasterSheet!H:U,14,)</f>
        <v>BioLegend</v>
      </c>
      <c r="M113" s="25" t="str">
        <f>VLOOKUP(L113,'Currency Sheet'!A:C,3,)</f>
        <v>DOLLAR</v>
      </c>
      <c r="N113" s="25">
        <f t="shared" si="9"/>
        <v>88</v>
      </c>
    </row>
    <row r="114" spans="1:14" x14ac:dyDescent="0.25">
      <c r="A114" s="25" t="str">
        <v>EED115898</v>
      </c>
      <c r="B114" s="45">
        <v>45818</v>
      </c>
      <c r="C114" s="25">
        <v>302244</v>
      </c>
      <c r="D114" s="25">
        <f t="shared" si="5"/>
        <v>27984</v>
      </c>
      <c r="E114" s="25">
        <f>_xlfn.XLOOKUP(C114,MasterSheet!H:H,MasterSheet!E:E)</f>
        <v>318</v>
      </c>
      <c r="F114" s="26">
        <f>SUMIFS(MasterSheet!J:J, MasterSheet!B:B, A114, MasterSheet!D:D, B114, MasterSheet!H:H, C114)</f>
        <v>1</v>
      </c>
      <c r="G114" s="26">
        <f t="shared" si="6"/>
        <v>27984</v>
      </c>
      <c r="H114" s="30">
        <f>SUMIFS(MasterSheet!K:K, MasterSheet!B:B, A114, MasterSheet!D:D, B114, MasterSheet!H:H, C114)</f>
        <v>1</v>
      </c>
      <c r="I114" s="30">
        <f t="shared" si="7"/>
        <v>27984</v>
      </c>
      <c r="J114" s="32">
        <f>SUMIFS(MasterSheet!L:L, MasterSheet!B:B, A114, MasterSheet!D:D, B114, MasterSheet!H:H, C114)</f>
        <v>0</v>
      </c>
      <c r="K114" s="32">
        <f t="shared" si="8"/>
        <v>0</v>
      </c>
      <c r="L114" s="25" t="str">
        <f>VLOOKUP(C114,MasterSheet!H:U,14,)</f>
        <v>BioLegend</v>
      </c>
      <c r="M114" s="25" t="str">
        <f>VLOOKUP(L114,'Currency Sheet'!A:C,3,)</f>
        <v>DOLLAR</v>
      </c>
      <c r="N114" s="25">
        <f t="shared" si="9"/>
        <v>88</v>
      </c>
    </row>
    <row r="115" spans="1:14" x14ac:dyDescent="0.25">
      <c r="A115" s="25" t="str">
        <v>EED115898</v>
      </c>
      <c r="B115" s="45">
        <v>45818</v>
      </c>
      <c r="C115" s="25">
        <v>302610</v>
      </c>
      <c r="D115" s="25">
        <f t="shared" si="5"/>
        <v>6292</v>
      </c>
      <c r="E115" s="25">
        <f>_xlfn.XLOOKUP(C115,MasterSheet!H:H,MasterSheet!E:E)</f>
        <v>71.5</v>
      </c>
      <c r="F115" s="26">
        <f>SUMIFS(MasterSheet!J:J, MasterSheet!B:B, A115, MasterSheet!D:D, B115, MasterSheet!H:H, C115)</f>
        <v>1</v>
      </c>
      <c r="G115" s="26">
        <f t="shared" si="6"/>
        <v>6292</v>
      </c>
      <c r="H115" s="30">
        <f>SUMIFS(MasterSheet!K:K, MasterSheet!B:B, A115, MasterSheet!D:D, B115, MasterSheet!H:H, C115)</f>
        <v>1</v>
      </c>
      <c r="I115" s="30">
        <f t="shared" si="7"/>
        <v>6292</v>
      </c>
      <c r="J115" s="32">
        <f>SUMIFS(MasterSheet!L:L, MasterSheet!B:B, A115, MasterSheet!D:D, B115, MasterSheet!H:H, C115)</f>
        <v>0</v>
      </c>
      <c r="K115" s="32">
        <f t="shared" si="8"/>
        <v>0</v>
      </c>
      <c r="L115" s="25" t="str">
        <f>VLOOKUP(C115,MasterSheet!H:U,14,)</f>
        <v>BioLegend</v>
      </c>
      <c r="M115" s="25" t="str">
        <f>VLOOKUP(L115,'Currency Sheet'!A:C,3,)</f>
        <v>DOLLAR</v>
      </c>
      <c r="N115" s="25">
        <f t="shared" si="9"/>
        <v>88</v>
      </c>
    </row>
    <row r="116" spans="1:14" x14ac:dyDescent="0.25">
      <c r="A116" s="25" t="str">
        <v>EED115898</v>
      </c>
      <c r="B116" s="45">
        <v>45818</v>
      </c>
      <c r="C116" s="25">
        <v>302902</v>
      </c>
      <c r="D116" s="25">
        <f t="shared" si="5"/>
        <v>2933.04</v>
      </c>
      <c r="E116" s="25">
        <f>_xlfn.XLOOKUP(C116,MasterSheet!H:H,MasterSheet!E:E)</f>
        <v>33.33</v>
      </c>
      <c r="F116" s="26">
        <f>SUMIFS(MasterSheet!J:J, MasterSheet!B:B, A116, MasterSheet!D:D, B116, MasterSheet!H:H, C116)</f>
        <v>3</v>
      </c>
      <c r="G116" s="26">
        <f t="shared" si="6"/>
        <v>8799.119999999999</v>
      </c>
      <c r="H116" s="30">
        <f>SUMIFS(MasterSheet!K:K, MasterSheet!B:B, A116, MasterSheet!D:D, B116, MasterSheet!H:H, C116)</f>
        <v>3</v>
      </c>
      <c r="I116" s="30">
        <f t="shared" si="7"/>
        <v>8799.119999999999</v>
      </c>
      <c r="J116" s="32">
        <f>SUMIFS(MasterSheet!L:L, MasterSheet!B:B, A116, MasterSheet!D:D, B116, MasterSheet!H:H, C116)</f>
        <v>0</v>
      </c>
      <c r="K116" s="32">
        <f t="shared" si="8"/>
        <v>0</v>
      </c>
      <c r="L116" s="25" t="str">
        <f>VLOOKUP(C116,MasterSheet!H:U,14,)</f>
        <v>BioLegend</v>
      </c>
      <c r="M116" s="25" t="str">
        <f>VLOOKUP(L116,'Currency Sheet'!A:C,3,)</f>
        <v>DOLLAR</v>
      </c>
      <c r="N116" s="25">
        <f t="shared" si="9"/>
        <v>88</v>
      </c>
    </row>
    <row r="117" spans="1:14" x14ac:dyDescent="0.25">
      <c r="A117" s="25" t="str">
        <v>EED115898</v>
      </c>
      <c r="B117" s="45">
        <v>45818</v>
      </c>
      <c r="C117" s="25">
        <v>303003</v>
      </c>
      <c r="D117" s="25">
        <f t="shared" si="5"/>
        <v>6160</v>
      </c>
      <c r="E117" s="25">
        <f>_xlfn.XLOOKUP(C117,MasterSheet!H:H,MasterSheet!E:E)</f>
        <v>70</v>
      </c>
      <c r="F117" s="26">
        <f>SUMIFS(MasterSheet!J:J, MasterSheet!B:B, A117, MasterSheet!D:D, B117, MasterSheet!H:H, C117)</f>
        <v>1</v>
      </c>
      <c r="G117" s="26">
        <f t="shared" si="6"/>
        <v>6160</v>
      </c>
      <c r="H117" s="30">
        <f>SUMIFS(MasterSheet!K:K, MasterSheet!B:B, A117, MasterSheet!D:D, B117, MasterSheet!H:H, C117)</f>
        <v>1</v>
      </c>
      <c r="I117" s="30">
        <f t="shared" si="7"/>
        <v>6160</v>
      </c>
      <c r="J117" s="32">
        <f>SUMIFS(MasterSheet!L:L, MasterSheet!B:B, A117, MasterSheet!D:D, B117, MasterSheet!H:H, C117)</f>
        <v>0</v>
      </c>
      <c r="K117" s="32">
        <f t="shared" si="8"/>
        <v>0</v>
      </c>
      <c r="L117" s="25" t="str">
        <f>VLOOKUP(C117,MasterSheet!H:U,14,)</f>
        <v>BioLegend</v>
      </c>
      <c r="M117" s="25" t="str">
        <f>VLOOKUP(L117,'Currency Sheet'!A:C,3,)</f>
        <v>DOLLAR</v>
      </c>
      <c r="N117" s="25">
        <f t="shared" si="9"/>
        <v>88</v>
      </c>
    </row>
    <row r="118" spans="1:14" x14ac:dyDescent="0.25">
      <c r="A118" s="25" t="str">
        <v>EED115898</v>
      </c>
      <c r="B118" s="45">
        <v>45818</v>
      </c>
      <c r="C118" s="25">
        <v>303115</v>
      </c>
      <c r="D118" s="25">
        <f t="shared" si="5"/>
        <v>6960.7999999999993</v>
      </c>
      <c r="E118" s="25">
        <f>_xlfn.XLOOKUP(C118,MasterSheet!H:H,MasterSheet!E:E)</f>
        <v>79.099999999999994</v>
      </c>
      <c r="F118" s="26">
        <f>SUMIFS(MasterSheet!J:J, MasterSheet!B:B, A118, MasterSheet!D:D, B118, MasterSheet!H:H, C118)</f>
        <v>1</v>
      </c>
      <c r="G118" s="26">
        <f t="shared" si="6"/>
        <v>6960.7999999999993</v>
      </c>
      <c r="H118" s="30">
        <f>SUMIFS(MasterSheet!K:K, MasterSheet!B:B, A118, MasterSheet!D:D, B118, MasterSheet!H:H, C118)</f>
        <v>1</v>
      </c>
      <c r="I118" s="30">
        <f t="shared" si="7"/>
        <v>6960.7999999999993</v>
      </c>
      <c r="J118" s="32">
        <f>SUMIFS(MasterSheet!L:L, MasterSheet!B:B, A118, MasterSheet!D:D, B118, MasterSheet!H:H, C118)</f>
        <v>0</v>
      </c>
      <c r="K118" s="32">
        <f t="shared" si="8"/>
        <v>0</v>
      </c>
      <c r="L118" s="25" t="str">
        <f>VLOOKUP(C118,MasterSheet!H:U,14,)</f>
        <v>BioLegend</v>
      </c>
      <c r="M118" s="25" t="str">
        <f>VLOOKUP(L118,'Currency Sheet'!A:C,3,)</f>
        <v>DOLLAR</v>
      </c>
      <c r="N118" s="25">
        <f t="shared" si="9"/>
        <v>88</v>
      </c>
    </row>
    <row r="119" spans="1:14" x14ac:dyDescent="0.25">
      <c r="A119" s="25" t="str">
        <v>EED115898</v>
      </c>
      <c r="B119" s="45">
        <v>45818</v>
      </c>
      <c r="C119" s="25">
        <v>303526</v>
      </c>
      <c r="D119" s="25">
        <f t="shared" si="5"/>
        <v>25146</v>
      </c>
      <c r="E119" s="25">
        <f>_xlfn.XLOOKUP(C119,MasterSheet!H:H,MasterSheet!E:E)</f>
        <v>285.75</v>
      </c>
      <c r="F119" s="26">
        <f>SUMIFS(MasterSheet!J:J, MasterSheet!B:B, A119, MasterSheet!D:D, B119, MasterSheet!H:H, C119)</f>
        <v>2</v>
      </c>
      <c r="G119" s="26">
        <f t="shared" si="6"/>
        <v>50292</v>
      </c>
      <c r="H119" s="30">
        <f>SUMIFS(MasterSheet!K:K, MasterSheet!B:B, A119, MasterSheet!D:D, B119, MasterSheet!H:H, C119)</f>
        <v>2</v>
      </c>
      <c r="I119" s="30">
        <f t="shared" si="7"/>
        <v>50292</v>
      </c>
      <c r="J119" s="32">
        <f>SUMIFS(MasterSheet!L:L, MasterSheet!B:B, A119, MasterSheet!D:D, B119, MasterSheet!H:H, C119)</f>
        <v>0</v>
      </c>
      <c r="K119" s="32">
        <f t="shared" si="8"/>
        <v>0</v>
      </c>
      <c r="L119" s="25" t="str">
        <f>VLOOKUP(C119,MasterSheet!H:U,14,)</f>
        <v>BioLegend</v>
      </c>
      <c r="M119" s="25" t="str">
        <f>VLOOKUP(L119,'Currency Sheet'!A:C,3,)</f>
        <v>DOLLAR</v>
      </c>
      <c r="N119" s="25">
        <f t="shared" si="9"/>
        <v>88</v>
      </c>
    </row>
    <row r="120" spans="1:14" x14ac:dyDescent="0.25">
      <c r="A120" s="25" t="str">
        <v>EED115898</v>
      </c>
      <c r="B120" s="45">
        <v>45818</v>
      </c>
      <c r="C120" s="25">
        <v>304006</v>
      </c>
      <c r="D120" s="25">
        <f t="shared" si="5"/>
        <v>4435.2</v>
      </c>
      <c r="E120" s="25">
        <f>_xlfn.XLOOKUP(C120,MasterSheet!H:H,MasterSheet!E:E)</f>
        <v>50.4</v>
      </c>
      <c r="F120" s="26">
        <f>SUMIFS(MasterSheet!J:J, MasterSheet!B:B, A120, MasterSheet!D:D, B120, MasterSheet!H:H, C120)</f>
        <v>1</v>
      </c>
      <c r="G120" s="26">
        <f t="shared" si="6"/>
        <v>4435.2</v>
      </c>
      <c r="H120" s="30">
        <f>SUMIFS(MasterSheet!K:K, MasterSheet!B:B, A120, MasterSheet!D:D, B120, MasterSheet!H:H, C120)</f>
        <v>1</v>
      </c>
      <c r="I120" s="30">
        <f t="shared" si="7"/>
        <v>4435.2</v>
      </c>
      <c r="J120" s="32">
        <f>SUMIFS(MasterSheet!L:L, MasterSheet!B:B, A120, MasterSheet!D:D, B120, MasterSheet!H:H, C120)</f>
        <v>0</v>
      </c>
      <c r="K120" s="32">
        <f t="shared" si="8"/>
        <v>0</v>
      </c>
      <c r="L120" s="25" t="str">
        <f>VLOOKUP(C120,MasterSheet!H:U,14,)</f>
        <v>BioLegend</v>
      </c>
      <c r="M120" s="25" t="str">
        <f>VLOOKUP(L120,'Currency Sheet'!A:C,3,)</f>
        <v>DOLLAR</v>
      </c>
      <c r="N120" s="25">
        <f t="shared" si="9"/>
        <v>88</v>
      </c>
    </row>
    <row r="121" spans="1:14" x14ac:dyDescent="0.25">
      <c r="A121" s="25" t="str">
        <v>Opening Stock</v>
      </c>
      <c r="B121" s="45">
        <v>45808</v>
      </c>
      <c r="C121" s="25">
        <v>304006</v>
      </c>
      <c r="D121" s="25">
        <f t="shared" si="5"/>
        <v>4435.2</v>
      </c>
      <c r="E121" s="25">
        <f>_xlfn.XLOOKUP(C121,MasterSheet!H:H,MasterSheet!E:E)</f>
        <v>50.4</v>
      </c>
      <c r="F121" s="26">
        <f>SUMIFS(MasterSheet!J:J, MasterSheet!B:B, A121, MasterSheet!D:D, B121, MasterSheet!H:H, C121)</f>
        <v>1</v>
      </c>
      <c r="G121" s="26">
        <f t="shared" si="6"/>
        <v>4435.2</v>
      </c>
      <c r="H121" s="30">
        <f>SUMIFS(MasterSheet!K:K, MasterSheet!B:B, A121, MasterSheet!D:D, B121, MasterSheet!H:H, C121)</f>
        <v>1</v>
      </c>
      <c r="I121" s="30">
        <f t="shared" si="7"/>
        <v>4435.2</v>
      </c>
      <c r="J121" s="32">
        <f>SUMIFS(MasterSheet!L:L, MasterSheet!B:B, A121, MasterSheet!D:D, B121, MasterSheet!H:H, C121)</f>
        <v>0</v>
      </c>
      <c r="K121" s="32">
        <f t="shared" si="8"/>
        <v>0</v>
      </c>
      <c r="L121" s="25" t="str">
        <f>VLOOKUP(C121,MasterSheet!H:U,14,)</f>
        <v>BioLegend</v>
      </c>
      <c r="M121" s="25" t="str">
        <f>VLOOKUP(L121,'Currency Sheet'!A:C,3,)</f>
        <v>DOLLAR</v>
      </c>
      <c r="N121" s="25">
        <f t="shared" si="9"/>
        <v>88</v>
      </c>
    </row>
    <row r="122" spans="1:14" x14ac:dyDescent="0.25">
      <c r="A122" s="25" t="str">
        <v>EED115898</v>
      </c>
      <c r="B122" s="45">
        <v>45818</v>
      </c>
      <c r="C122" s="25">
        <v>304242</v>
      </c>
      <c r="D122" s="25">
        <f t="shared" si="5"/>
        <v>8065.2000000000007</v>
      </c>
      <c r="E122" s="25">
        <f>_xlfn.XLOOKUP(C122,MasterSheet!H:H,MasterSheet!E:E)</f>
        <v>91.65</v>
      </c>
      <c r="F122" s="26">
        <f>SUMIFS(MasterSheet!J:J, MasterSheet!B:B, A122, MasterSheet!D:D, B122, MasterSheet!H:H, C122)</f>
        <v>1</v>
      </c>
      <c r="G122" s="26">
        <f t="shared" si="6"/>
        <v>8065.2000000000007</v>
      </c>
      <c r="H122" s="30">
        <f>SUMIFS(MasterSheet!K:K, MasterSheet!B:B, A122, MasterSheet!D:D, B122, MasterSheet!H:H, C122)</f>
        <v>1</v>
      </c>
      <c r="I122" s="30">
        <f t="shared" si="7"/>
        <v>8065.2000000000007</v>
      </c>
      <c r="J122" s="32">
        <f>SUMIFS(MasterSheet!L:L, MasterSheet!B:B, A122, MasterSheet!D:D, B122, MasterSheet!H:H, C122)</f>
        <v>0</v>
      </c>
      <c r="K122" s="32">
        <f t="shared" si="8"/>
        <v>0</v>
      </c>
      <c r="L122" s="25" t="str">
        <f>VLOOKUP(C122,MasterSheet!H:U,14,)</f>
        <v>BioLegend</v>
      </c>
      <c r="M122" s="25" t="str">
        <f>VLOOKUP(L122,'Currency Sheet'!A:C,3,)</f>
        <v>DOLLAR</v>
      </c>
      <c r="N122" s="25">
        <f t="shared" si="9"/>
        <v>88</v>
      </c>
    </row>
    <row r="123" spans="1:14" x14ac:dyDescent="0.25">
      <c r="A123" s="25" t="str">
        <v>EED115898</v>
      </c>
      <c r="B123" s="45">
        <v>45818</v>
      </c>
      <c r="C123" s="25">
        <v>305623</v>
      </c>
      <c r="D123" s="25">
        <f t="shared" si="5"/>
        <v>11704</v>
      </c>
      <c r="E123" s="25">
        <f>_xlfn.XLOOKUP(C123,MasterSheet!H:H,MasterSheet!E:E)</f>
        <v>133</v>
      </c>
      <c r="F123" s="26">
        <f>SUMIFS(MasterSheet!J:J, MasterSheet!B:B, A123, MasterSheet!D:D, B123, MasterSheet!H:H, C123)</f>
        <v>1</v>
      </c>
      <c r="G123" s="26">
        <f t="shared" si="6"/>
        <v>11704</v>
      </c>
      <c r="H123" s="30">
        <f>SUMIFS(MasterSheet!K:K, MasterSheet!B:B, A123, MasterSheet!D:D, B123, MasterSheet!H:H, C123)</f>
        <v>1</v>
      </c>
      <c r="I123" s="30">
        <f t="shared" si="7"/>
        <v>11704</v>
      </c>
      <c r="J123" s="32">
        <f>SUMIFS(MasterSheet!L:L, MasterSheet!B:B, A123, MasterSheet!D:D, B123, MasterSheet!H:H, C123)</f>
        <v>0</v>
      </c>
      <c r="K123" s="32">
        <f t="shared" si="8"/>
        <v>0</v>
      </c>
      <c r="L123" s="25" t="str">
        <f>VLOOKUP(C123,MasterSheet!H:U,14,)</f>
        <v>BioLegend</v>
      </c>
      <c r="M123" s="25" t="str">
        <f>VLOOKUP(L123,'Currency Sheet'!A:C,3,)</f>
        <v>DOLLAR</v>
      </c>
      <c r="N123" s="25">
        <f t="shared" si="9"/>
        <v>88</v>
      </c>
    </row>
    <row r="124" spans="1:14" x14ac:dyDescent="0.25">
      <c r="A124" s="25" t="str">
        <v>EED115898</v>
      </c>
      <c r="B124" s="45">
        <v>45818</v>
      </c>
      <c r="C124" s="25">
        <v>306742</v>
      </c>
      <c r="D124" s="25">
        <f t="shared" si="5"/>
        <v>28710</v>
      </c>
      <c r="E124" s="25">
        <f>_xlfn.XLOOKUP(C124,MasterSheet!H:H,MasterSheet!E:E)</f>
        <v>326.25</v>
      </c>
      <c r="F124" s="26">
        <f>SUMIFS(MasterSheet!J:J, MasterSheet!B:B, A124, MasterSheet!D:D, B124, MasterSheet!H:H, C124)</f>
        <v>2</v>
      </c>
      <c r="G124" s="26">
        <f t="shared" si="6"/>
        <v>57420</v>
      </c>
      <c r="H124" s="30">
        <f>SUMIFS(MasterSheet!K:K, MasterSheet!B:B, A124, MasterSheet!D:D, B124, MasterSheet!H:H, C124)</f>
        <v>2</v>
      </c>
      <c r="I124" s="30">
        <f t="shared" si="7"/>
        <v>57420</v>
      </c>
      <c r="J124" s="32">
        <f>SUMIFS(MasterSheet!L:L, MasterSheet!B:B, A124, MasterSheet!D:D, B124, MasterSheet!H:H, C124)</f>
        <v>0</v>
      </c>
      <c r="K124" s="32">
        <f t="shared" si="8"/>
        <v>0</v>
      </c>
      <c r="L124" s="25" t="str">
        <f>VLOOKUP(C124,MasterSheet!H:U,14,)</f>
        <v>BioLegend</v>
      </c>
      <c r="M124" s="25" t="str">
        <f>VLOOKUP(L124,'Currency Sheet'!A:C,3,)</f>
        <v>DOLLAR</v>
      </c>
      <c r="N124" s="25">
        <f t="shared" si="9"/>
        <v>88</v>
      </c>
    </row>
    <row r="125" spans="1:14" x14ac:dyDescent="0.25">
      <c r="A125" s="25" t="str">
        <v>EED115898</v>
      </c>
      <c r="B125" s="45">
        <v>45818</v>
      </c>
      <c r="C125" s="25">
        <v>307627</v>
      </c>
      <c r="D125" s="25">
        <f t="shared" si="5"/>
        <v>8808.7999999999993</v>
      </c>
      <c r="E125" s="25">
        <f>_xlfn.XLOOKUP(C125,MasterSheet!H:H,MasterSheet!E:E)</f>
        <v>100.1</v>
      </c>
      <c r="F125" s="26">
        <f>SUMIFS(MasterSheet!J:J, MasterSheet!B:B, A125, MasterSheet!D:D, B125, MasterSheet!H:H, C125)</f>
        <v>1</v>
      </c>
      <c r="G125" s="26">
        <f t="shared" si="6"/>
        <v>8808.7999999999993</v>
      </c>
      <c r="H125" s="30">
        <f>SUMIFS(MasterSheet!K:K, MasterSheet!B:B, A125, MasterSheet!D:D, B125, MasterSheet!H:H, C125)</f>
        <v>1</v>
      </c>
      <c r="I125" s="30">
        <f t="shared" si="7"/>
        <v>8808.7999999999993</v>
      </c>
      <c r="J125" s="32">
        <f>SUMIFS(MasterSheet!L:L, MasterSheet!B:B, A125, MasterSheet!D:D, B125, MasterSheet!H:H, C125)</f>
        <v>0</v>
      </c>
      <c r="K125" s="32">
        <f t="shared" si="8"/>
        <v>0</v>
      </c>
      <c r="L125" s="25" t="str">
        <f>VLOOKUP(C125,MasterSheet!H:U,14,)</f>
        <v>BioLegend</v>
      </c>
      <c r="M125" s="25" t="str">
        <f>VLOOKUP(L125,'Currency Sheet'!A:C,3,)</f>
        <v>DOLLAR</v>
      </c>
      <c r="N125" s="25">
        <f t="shared" si="9"/>
        <v>88</v>
      </c>
    </row>
    <row r="126" spans="1:14" x14ac:dyDescent="0.25">
      <c r="A126" s="25" t="str">
        <v>EED115898</v>
      </c>
      <c r="B126" s="45">
        <v>45818</v>
      </c>
      <c r="C126" s="25">
        <v>308102</v>
      </c>
      <c r="D126" s="25">
        <f t="shared" si="5"/>
        <v>12689.599999999999</v>
      </c>
      <c r="E126" s="25">
        <f>_xlfn.XLOOKUP(C126,MasterSheet!H:H,MasterSheet!E:E)</f>
        <v>144.19999999999999</v>
      </c>
      <c r="F126" s="26">
        <f>SUMIFS(MasterSheet!J:J, MasterSheet!B:B, A126, MasterSheet!D:D, B126, MasterSheet!H:H, C126)</f>
        <v>1</v>
      </c>
      <c r="G126" s="26">
        <f t="shared" si="6"/>
        <v>12689.599999999999</v>
      </c>
      <c r="H126" s="30">
        <f>SUMIFS(MasterSheet!K:K, MasterSheet!B:B, A126, MasterSheet!D:D, B126, MasterSheet!H:H, C126)</f>
        <v>1</v>
      </c>
      <c r="I126" s="30">
        <f t="shared" si="7"/>
        <v>12689.599999999999</v>
      </c>
      <c r="J126" s="32">
        <f>SUMIFS(MasterSheet!L:L, MasterSheet!B:B, A126, MasterSheet!D:D, B126, MasterSheet!H:H, C126)</f>
        <v>0</v>
      </c>
      <c r="K126" s="32">
        <f t="shared" si="8"/>
        <v>0</v>
      </c>
      <c r="L126" s="25" t="str">
        <f>VLOOKUP(C126,MasterSheet!H:U,14,)</f>
        <v>BioLegend</v>
      </c>
      <c r="M126" s="25" t="str">
        <f>VLOOKUP(L126,'Currency Sheet'!A:C,3,)</f>
        <v>DOLLAR</v>
      </c>
      <c r="N126" s="25">
        <f t="shared" si="9"/>
        <v>88</v>
      </c>
    </row>
    <row r="127" spans="1:14" x14ac:dyDescent="0.25">
      <c r="A127" s="25" t="str">
        <v>EED115898</v>
      </c>
      <c r="B127" s="45">
        <v>45818</v>
      </c>
      <c r="C127" s="25">
        <v>308104</v>
      </c>
      <c r="D127" s="25">
        <f t="shared" si="5"/>
        <v>15892.8</v>
      </c>
      <c r="E127" s="25">
        <f>_xlfn.XLOOKUP(C127,MasterSheet!H:H,MasterSheet!E:E)</f>
        <v>180.6</v>
      </c>
      <c r="F127" s="26">
        <f>SUMIFS(MasterSheet!J:J, MasterSheet!B:B, A127, MasterSheet!D:D, B127, MasterSheet!H:H, C127)</f>
        <v>1</v>
      </c>
      <c r="G127" s="26">
        <f t="shared" si="6"/>
        <v>15892.8</v>
      </c>
      <c r="H127" s="30">
        <f>SUMIFS(MasterSheet!K:K, MasterSheet!B:B, A127, MasterSheet!D:D, B127, MasterSheet!H:H, C127)</f>
        <v>1</v>
      </c>
      <c r="I127" s="30">
        <f t="shared" si="7"/>
        <v>15892.8</v>
      </c>
      <c r="J127" s="32">
        <f>SUMIFS(MasterSheet!L:L, MasterSheet!B:B, A127, MasterSheet!D:D, B127, MasterSheet!H:H, C127)</f>
        <v>0</v>
      </c>
      <c r="K127" s="32">
        <f t="shared" si="8"/>
        <v>0</v>
      </c>
      <c r="L127" s="25" t="str">
        <f>VLOOKUP(C127,MasterSheet!H:U,14,)</f>
        <v>BioLegend</v>
      </c>
      <c r="M127" s="25" t="str">
        <f>VLOOKUP(L127,'Currency Sheet'!A:C,3,)</f>
        <v>DOLLAR</v>
      </c>
      <c r="N127" s="25">
        <f t="shared" si="9"/>
        <v>88</v>
      </c>
    </row>
    <row r="128" spans="1:14" x14ac:dyDescent="0.25">
      <c r="A128" s="25" t="str">
        <v>EED115898</v>
      </c>
      <c r="B128" s="45">
        <v>45818</v>
      </c>
      <c r="C128" s="25">
        <v>310906</v>
      </c>
      <c r="D128" s="25">
        <f t="shared" si="5"/>
        <v>8808.7999999999993</v>
      </c>
      <c r="E128" s="25">
        <f>_xlfn.XLOOKUP(C128,MasterSheet!H:H,MasterSheet!E:E)</f>
        <v>100.1</v>
      </c>
      <c r="F128" s="26">
        <f>SUMIFS(MasterSheet!J:J, MasterSheet!B:B, A128, MasterSheet!D:D, B128, MasterSheet!H:H, C128)</f>
        <v>1</v>
      </c>
      <c r="G128" s="26">
        <f t="shared" si="6"/>
        <v>8808.7999999999993</v>
      </c>
      <c r="H128" s="30">
        <f>SUMIFS(MasterSheet!K:K, MasterSheet!B:B, A128, MasterSheet!D:D, B128, MasterSheet!H:H, C128)</f>
        <v>1</v>
      </c>
      <c r="I128" s="30">
        <f t="shared" si="7"/>
        <v>8808.7999999999993</v>
      </c>
      <c r="J128" s="32">
        <f>SUMIFS(MasterSheet!L:L, MasterSheet!B:B, A128, MasterSheet!D:D, B128, MasterSheet!H:H, C128)</f>
        <v>0</v>
      </c>
      <c r="K128" s="32">
        <f t="shared" si="8"/>
        <v>0</v>
      </c>
      <c r="L128" s="25" t="str">
        <f>VLOOKUP(C128,MasterSheet!H:U,14,)</f>
        <v>BioLegend</v>
      </c>
      <c r="M128" s="25" t="str">
        <f>VLOOKUP(L128,'Currency Sheet'!A:C,3,)</f>
        <v>DOLLAR</v>
      </c>
      <c r="N128" s="25">
        <f t="shared" si="9"/>
        <v>88</v>
      </c>
    </row>
    <row r="129" spans="1:14" x14ac:dyDescent="0.25">
      <c r="A129" s="25" t="str">
        <v>EED115898</v>
      </c>
      <c r="B129" s="45">
        <v>45818</v>
      </c>
      <c r="C129" s="25">
        <v>315809</v>
      </c>
      <c r="D129" s="25">
        <f t="shared" si="5"/>
        <v>10164</v>
      </c>
      <c r="E129" s="25">
        <f>_xlfn.XLOOKUP(C129,MasterSheet!H:H,MasterSheet!E:E)</f>
        <v>115.5</v>
      </c>
      <c r="F129" s="26">
        <f>SUMIFS(MasterSheet!J:J, MasterSheet!B:B, A129, MasterSheet!D:D, B129, MasterSheet!H:H, C129)</f>
        <v>1</v>
      </c>
      <c r="G129" s="26">
        <f t="shared" si="6"/>
        <v>10164</v>
      </c>
      <c r="H129" s="30">
        <f>SUMIFS(MasterSheet!K:K, MasterSheet!B:B, A129, MasterSheet!D:D, B129, MasterSheet!H:H, C129)</f>
        <v>1</v>
      </c>
      <c r="I129" s="30">
        <f t="shared" si="7"/>
        <v>10164</v>
      </c>
      <c r="J129" s="32">
        <f>SUMIFS(MasterSheet!L:L, MasterSheet!B:B, A129, MasterSheet!D:D, B129, MasterSheet!H:H, C129)</f>
        <v>0</v>
      </c>
      <c r="K129" s="32">
        <f t="shared" si="8"/>
        <v>0</v>
      </c>
      <c r="L129" s="25" t="str">
        <f>VLOOKUP(C129,MasterSheet!H:U,14,)</f>
        <v>BioLegend</v>
      </c>
      <c r="M129" s="25" t="str">
        <f>VLOOKUP(L129,'Currency Sheet'!A:C,3,)</f>
        <v>DOLLAR</v>
      </c>
      <c r="N129" s="25">
        <f t="shared" si="9"/>
        <v>88</v>
      </c>
    </row>
    <row r="130" spans="1:14" x14ac:dyDescent="0.25">
      <c r="A130" s="25" t="str">
        <v>EED115898</v>
      </c>
      <c r="B130" s="45">
        <v>45818</v>
      </c>
      <c r="C130" s="25">
        <v>317302</v>
      </c>
      <c r="D130" s="25">
        <f t="shared" si="5"/>
        <v>3146</v>
      </c>
      <c r="E130" s="25">
        <f>_xlfn.XLOOKUP(C130,MasterSheet!H:H,MasterSheet!E:E)</f>
        <v>35.75</v>
      </c>
      <c r="F130" s="26">
        <f>SUMIFS(MasterSheet!J:J, MasterSheet!B:B, A130, MasterSheet!D:D, B130, MasterSheet!H:H, C130)</f>
        <v>1</v>
      </c>
      <c r="G130" s="26">
        <f t="shared" si="6"/>
        <v>3146</v>
      </c>
      <c r="H130" s="30">
        <f>SUMIFS(MasterSheet!K:K, MasterSheet!B:B, A130, MasterSheet!D:D, B130, MasterSheet!H:H, C130)</f>
        <v>1</v>
      </c>
      <c r="I130" s="30">
        <f t="shared" si="7"/>
        <v>3146</v>
      </c>
      <c r="J130" s="32">
        <f>SUMIFS(MasterSheet!L:L, MasterSheet!B:B, A130, MasterSheet!D:D, B130, MasterSheet!H:H, C130)</f>
        <v>0</v>
      </c>
      <c r="K130" s="32">
        <f t="shared" si="8"/>
        <v>0</v>
      </c>
      <c r="L130" s="25" t="str">
        <f>VLOOKUP(C130,MasterSheet!H:U,14,)</f>
        <v>BioLegend</v>
      </c>
      <c r="M130" s="25" t="str">
        <f>VLOOKUP(L130,'Currency Sheet'!A:C,3,)</f>
        <v>DOLLAR</v>
      </c>
      <c r="N130" s="25">
        <f t="shared" si="9"/>
        <v>88</v>
      </c>
    </row>
    <row r="131" spans="1:14" x14ac:dyDescent="0.25">
      <c r="A131" s="25" t="str">
        <v>EED115898</v>
      </c>
      <c r="B131" s="45">
        <v>45818</v>
      </c>
      <c r="C131" s="25">
        <v>317329</v>
      </c>
      <c r="D131" s="25">
        <f t="shared" ref="D131:D194" si="10">E131*N131</f>
        <v>12381.599999999999</v>
      </c>
      <c r="E131" s="25">
        <f>_xlfn.XLOOKUP(C131,MasterSheet!H:H,MasterSheet!E:E)</f>
        <v>140.69999999999999</v>
      </c>
      <c r="F131" s="26">
        <f>SUMIFS(MasterSheet!J:J, MasterSheet!B:B, A131, MasterSheet!D:D, B131, MasterSheet!H:H, C131)</f>
        <v>1</v>
      </c>
      <c r="G131" s="26">
        <f t="shared" ref="G131:G194" si="11">D131*F131</f>
        <v>12381.599999999999</v>
      </c>
      <c r="H131" s="30">
        <f>SUMIFS(MasterSheet!K:K, MasterSheet!B:B, A131, MasterSheet!D:D, B131, MasterSheet!H:H, C131)</f>
        <v>1</v>
      </c>
      <c r="I131" s="30">
        <f t="shared" ref="I131:I194" si="12">H131*D131</f>
        <v>12381.599999999999</v>
      </c>
      <c r="J131" s="32">
        <f>SUMIFS(MasterSheet!L:L, MasterSheet!B:B, A131, MasterSheet!D:D, B131, MasterSheet!H:H, C131)</f>
        <v>0</v>
      </c>
      <c r="K131" s="32">
        <f t="shared" ref="K131:K194" si="13">J131*D131</f>
        <v>0</v>
      </c>
      <c r="L131" s="25" t="str">
        <f>VLOOKUP(C131,MasterSheet!H:U,14,)</f>
        <v>BioLegend</v>
      </c>
      <c r="M131" s="25" t="str">
        <f>VLOOKUP(L131,'Currency Sheet'!A:C,3,)</f>
        <v>DOLLAR</v>
      </c>
      <c r="N131" s="25">
        <f t="shared" ref="N131:N194" si="14">IF(M131="DOLLAR",88,1)</f>
        <v>88</v>
      </c>
    </row>
    <row r="132" spans="1:14" x14ac:dyDescent="0.25">
      <c r="A132" s="25" t="str">
        <v>EED115898</v>
      </c>
      <c r="B132" s="45">
        <v>45818</v>
      </c>
      <c r="C132" s="25">
        <v>318304</v>
      </c>
      <c r="D132" s="25">
        <f t="shared" si="10"/>
        <v>12997.599999999999</v>
      </c>
      <c r="E132" s="25">
        <f>_xlfn.XLOOKUP(C132,MasterSheet!H:H,MasterSheet!E:E)</f>
        <v>147.69999999999999</v>
      </c>
      <c r="F132" s="26">
        <f>SUMIFS(MasterSheet!J:J, MasterSheet!B:B, A132, MasterSheet!D:D, B132, MasterSheet!H:H, C132)</f>
        <v>1</v>
      </c>
      <c r="G132" s="26">
        <f t="shared" si="11"/>
        <v>12997.599999999999</v>
      </c>
      <c r="H132" s="30">
        <f>SUMIFS(MasterSheet!K:K, MasterSheet!B:B, A132, MasterSheet!D:D, B132, MasterSheet!H:H, C132)</f>
        <v>1</v>
      </c>
      <c r="I132" s="30">
        <f t="shared" si="12"/>
        <v>12997.599999999999</v>
      </c>
      <c r="J132" s="32">
        <f>SUMIFS(MasterSheet!L:L, MasterSheet!B:B, A132, MasterSheet!D:D, B132, MasterSheet!H:H, C132)</f>
        <v>0</v>
      </c>
      <c r="K132" s="32">
        <f t="shared" si="13"/>
        <v>0</v>
      </c>
      <c r="L132" s="25" t="str">
        <f>VLOOKUP(C132,MasterSheet!H:U,14,)</f>
        <v>BioLegend</v>
      </c>
      <c r="M132" s="25" t="str">
        <f>VLOOKUP(L132,'Currency Sheet'!A:C,3,)</f>
        <v>DOLLAR</v>
      </c>
      <c r="N132" s="25">
        <f t="shared" si="14"/>
        <v>88</v>
      </c>
    </row>
    <row r="133" spans="1:14" x14ac:dyDescent="0.25">
      <c r="A133" s="25" t="str">
        <v>EED115898</v>
      </c>
      <c r="B133" s="45">
        <v>45818</v>
      </c>
      <c r="C133" s="25">
        <v>318317</v>
      </c>
      <c r="D133" s="25">
        <f t="shared" si="10"/>
        <v>9424.7999999999993</v>
      </c>
      <c r="E133" s="25">
        <f>_xlfn.XLOOKUP(C133,MasterSheet!H:H,MasterSheet!E:E)</f>
        <v>107.1</v>
      </c>
      <c r="F133" s="26">
        <f>SUMIFS(MasterSheet!J:J, MasterSheet!B:B, A133, MasterSheet!D:D, B133, MasterSheet!H:H, C133)</f>
        <v>2</v>
      </c>
      <c r="G133" s="26">
        <f t="shared" si="11"/>
        <v>18849.599999999999</v>
      </c>
      <c r="H133" s="30">
        <f>SUMIFS(MasterSheet!K:K, MasterSheet!B:B, A133, MasterSheet!D:D, B133, MasterSheet!H:H, C133)</f>
        <v>2</v>
      </c>
      <c r="I133" s="30">
        <f t="shared" si="12"/>
        <v>18849.599999999999</v>
      </c>
      <c r="J133" s="32">
        <f>SUMIFS(MasterSheet!L:L, MasterSheet!B:B, A133, MasterSheet!D:D, B133, MasterSheet!H:H, C133)</f>
        <v>0</v>
      </c>
      <c r="K133" s="32">
        <f t="shared" si="13"/>
        <v>0</v>
      </c>
      <c r="L133" s="25" t="str">
        <f>VLOOKUP(C133,MasterSheet!H:U,14,)</f>
        <v>BioLegend</v>
      </c>
      <c r="M133" s="25" t="str">
        <f>VLOOKUP(L133,'Currency Sheet'!A:C,3,)</f>
        <v>DOLLAR</v>
      </c>
      <c r="N133" s="25">
        <f t="shared" si="14"/>
        <v>88</v>
      </c>
    </row>
    <row r="134" spans="1:14" x14ac:dyDescent="0.25">
      <c r="A134" s="25" t="str">
        <v>EED115898</v>
      </c>
      <c r="B134" s="45">
        <v>45818</v>
      </c>
      <c r="C134" s="25">
        <v>323204</v>
      </c>
      <c r="D134" s="25">
        <f t="shared" si="10"/>
        <v>10533.6</v>
      </c>
      <c r="E134" s="25">
        <f>_xlfn.XLOOKUP(C134,MasterSheet!H:H,MasterSheet!E:E)</f>
        <v>119.7</v>
      </c>
      <c r="F134" s="26">
        <f>SUMIFS(MasterSheet!J:J, MasterSheet!B:B, A134, MasterSheet!D:D, B134, MasterSheet!H:H, C134)</f>
        <v>1</v>
      </c>
      <c r="G134" s="26">
        <f t="shared" si="11"/>
        <v>10533.6</v>
      </c>
      <c r="H134" s="30">
        <f>SUMIFS(MasterSheet!K:K, MasterSheet!B:B, A134, MasterSheet!D:D, B134, MasterSheet!H:H, C134)</f>
        <v>1</v>
      </c>
      <c r="I134" s="30">
        <f t="shared" si="12"/>
        <v>10533.6</v>
      </c>
      <c r="J134" s="32">
        <f>SUMIFS(MasterSheet!L:L, MasterSheet!B:B, A134, MasterSheet!D:D, B134, MasterSheet!H:H, C134)</f>
        <v>0</v>
      </c>
      <c r="K134" s="32">
        <f t="shared" si="13"/>
        <v>0</v>
      </c>
      <c r="L134" s="25" t="str">
        <f>VLOOKUP(C134,MasterSheet!H:U,14,)</f>
        <v>BioLegend</v>
      </c>
      <c r="M134" s="25" t="str">
        <f>VLOOKUP(L134,'Currency Sheet'!A:C,3,)</f>
        <v>DOLLAR</v>
      </c>
      <c r="N134" s="25">
        <f t="shared" si="14"/>
        <v>88</v>
      </c>
    </row>
    <row r="135" spans="1:14" x14ac:dyDescent="0.25">
      <c r="A135" s="25" t="str">
        <v>EED115898</v>
      </c>
      <c r="B135" s="45">
        <v>45818</v>
      </c>
      <c r="C135" s="25">
        <v>328610</v>
      </c>
      <c r="D135" s="25">
        <f t="shared" si="10"/>
        <v>16508.8</v>
      </c>
      <c r="E135" s="25">
        <f>_xlfn.XLOOKUP(C135,MasterSheet!H:H,MasterSheet!E:E)</f>
        <v>187.6</v>
      </c>
      <c r="F135" s="26">
        <f>SUMIFS(MasterSheet!J:J, MasterSheet!B:B, A135, MasterSheet!D:D, B135, MasterSheet!H:H, C135)</f>
        <v>1</v>
      </c>
      <c r="G135" s="26">
        <f t="shared" si="11"/>
        <v>16508.8</v>
      </c>
      <c r="H135" s="30">
        <f>SUMIFS(MasterSheet!K:K, MasterSheet!B:B, A135, MasterSheet!D:D, B135, MasterSheet!H:H, C135)</f>
        <v>1</v>
      </c>
      <c r="I135" s="30">
        <f t="shared" si="12"/>
        <v>16508.8</v>
      </c>
      <c r="J135" s="32">
        <f>SUMIFS(MasterSheet!L:L, MasterSheet!B:B, A135, MasterSheet!D:D, B135, MasterSheet!H:H, C135)</f>
        <v>0</v>
      </c>
      <c r="K135" s="32">
        <f t="shared" si="13"/>
        <v>0</v>
      </c>
      <c r="L135" s="25" t="str">
        <f>VLOOKUP(C135,MasterSheet!H:U,14,)</f>
        <v>BioLegend</v>
      </c>
      <c r="M135" s="25" t="str">
        <f>VLOOKUP(L135,'Currency Sheet'!A:C,3,)</f>
        <v>DOLLAR</v>
      </c>
      <c r="N135" s="25">
        <f t="shared" si="14"/>
        <v>88</v>
      </c>
    </row>
    <row r="136" spans="1:14" x14ac:dyDescent="0.25">
      <c r="A136" s="25" t="str">
        <v>EED115898</v>
      </c>
      <c r="B136" s="45">
        <v>45818</v>
      </c>
      <c r="C136" s="25">
        <v>329904</v>
      </c>
      <c r="D136" s="25">
        <f t="shared" si="10"/>
        <v>14106.400000000001</v>
      </c>
      <c r="E136" s="25">
        <f>_xlfn.XLOOKUP(C136,MasterSheet!H:H,MasterSheet!E:E)</f>
        <v>160.30000000000001</v>
      </c>
      <c r="F136" s="26">
        <f>SUMIFS(MasterSheet!J:J, MasterSheet!B:B, A136, MasterSheet!D:D, B136, MasterSheet!H:H, C136)</f>
        <v>1</v>
      </c>
      <c r="G136" s="26">
        <f t="shared" si="11"/>
        <v>14106.400000000001</v>
      </c>
      <c r="H136" s="30">
        <f>SUMIFS(MasterSheet!K:K, MasterSheet!B:B, A136, MasterSheet!D:D, B136, MasterSheet!H:H, C136)</f>
        <v>1</v>
      </c>
      <c r="I136" s="30">
        <f t="shared" si="12"/>
        <v>14106.400000000001</v>
      </c>
      <c r="J136" s="32">
        <f>SUMIFS(MasterSheet!L:L, MasterSheet!B:B, A136, MasterSheet!D:D, B136, MasterSheet!H:H, C136)</f>
        <v>0</v>
      </c>
      <c r="K136" s="32">
        <f t="shared" si="13"/>
        <v>0</v>
      </c>
      <c r="L136" s="25" t="str">
        <f>VLOOKUP(C136,MasterSheet!H:U,14,)</f>
        <v>BioLegend</v>
      </c>
      <c r="M136" s="25" t="str">
        <f>VLOOKUP(L136,'Currency Sheet'!A:C,3,)</f>
        <v>DOLLAR</v>
      </c>
      <c r="N136" s="25">
        <f t="shared" si="14"/>
        <v>88</v>
      </c>
    </row>
    <row r="137" spans="1:14" x14ac:dyDescent="0.25">
      <c r="A137" s="25" t="str">
        <v>EED115898</v>
      </c>
      <c r="B137" s="45">
        <v>45818</v>
      </c>
      <c r="C137" s="25">
        <v>329931</v>
      </c>
      <c r="D137" s="25">
        <f t="shared" si="10"/>
        <v>12566.400000000001</v>
      </c>
      <c r="E137" s="25">
        <f>_xlfn.XLOOKUP(C137,MasterSheet!H:H,MasterSheet!E:E)</f>
        <v>142.80000000000001</v>
      </c>
      <c r="F137" s="26">
        <f>SUMIFS(MasterSheet!J:J, MasterSheet!B:B, A137, MasterSheet!D:D, B137, MasterSheet!H:H, C137)</f>
        <v>1</v>
      </c>
      <c r="G137" s="26">
        <f t="shared" si="11"/>
        <v>12566.400000000001</v>
      </c>
      <c r="H137" s="30">
        <f>SUMIFS(MasterSheet!K:K, MasterSheet!B:B, A137, MasterSheet!D:D, B137, MasterSheet!H:H, C137)</f>
        <v>1</v>
      </c>
      <c r="I137" s="30">
        <f t="shared" si="12"/>
        <v>12566.400000000001</v>
      </c>
      <c r="J137" s="32">
        <f>SUMIFS(MasterSheet!L:L, MasterSheet!B:B, A137, MasterSheet!D:D, B137, MasterSheet!H:H, C137)</f>
        <v>0</v>
      </c>
      <c r="K137" s="32">
        <f t="shared" si="13"/>
        <v>0</v>
      </c>
      <c r="L137" s="25" t="str">
        <f>VLOOKUP(C137,MasterSheet!H:U,14,)</f>
        <v>BioLegend</v>
      </c>
      <c r="M137" s="25" t="str">
        <f>VLOOKUP(L137,'Currency Sheet'!A:C,3,)</f>
        <v>DOLLAR</v>
      </c>
      <c r="N137" s="25">
        <f t="shared" si="14"/>
        <v>88</v>
      </c>
    </row>
    <row r="138" spans="1:14" x14ac:dyDescent="0.25">
      <c r="A138" s="25" t="str">
        <v>EED115898</v>
      </c>
      <c r="B138" s="45">
        <v>45818</v>
      </c>
      <c r="C138" s="25">
        <v>331210</v>
      </c>
      <c r="D138" s="25">
        <f t="shared" si="10"/>
        <v>16508.8</v>
      </c>
      <c r="E138" s="25">
        <f>_xlfn.XLOOKUP(C138,MasterSheet!H:H,MasterSheet!E:E)</f>
        <v>187.6</v>
      </c>
      <c r="F138" s="26">
        <f>SUMIFS(MasterSheet!J:J, MasterSheet!B:B, A138, MasterSheet!D:D, B138, MasterSheet!H:H, C138)</f>
        <v>2</v>
      </c>
      <c r="G138" s="26">
        <f t="shared" si="11"/>
        <v>33017.599999999999</v>
      </c>
      <c r="H138" s="30">
        <f>SUMIFS(MasterSheet!K:K, MasterSheet!B:B, A138, MasterSheet!D:D, B138, MasterSheet!H:H, C138)</f>
        <v>2</v>
      </c>
      <c r="I138" s="30">
        <f t="shared" si="12"/>
        <v>33017.599999999999</v>
      </c>
      <c r="J138" s="32">
        <f>SUMIFS(MasterSheet!L:L, MasterSheet!B:B, A138, MasterSheet!D:D, B138, MasterSheet!H:H, C138)</f>
        <v>0</v>
      </c>
      <c r="K138" s="32">
        <f t="shared" si="13"/>
        <v>0</v>
      </c>
      <c r="L138" s="25" t="str">
        <f>VLOOKUP(C138,MasterSheet!H:U,14,)</f>
        <v>BioLegend</v>
      </c>
      <c r="M138" s="25" t="str">
        <f>VLOOKUP(L138,'Currency Sheet'!A:C,3,)</f>
        <v>DOLLAR</v>
      </c>
      <c r="N138" s="25">
        <f t="shared" si="14"/>
        <v>88</v>
      </c>
    </row>
    <row r="139" spans="1:14" x14ac:dyDescent="0.25">
      <c r="A139" s="25" t="str">
        <v>EED115898</v>
      </c>
      <c r="B139" s="45">
        <v>45818</v>
      </c>
      <c r="C139" s="25">
        <v>343616</v>
      </c>
      <c r="D139" s="25">
        <f t="shared" si="10"/>
        <v>22052.799999999999</v>
      </c>
      <c r="E139" s="25">
        <f>_xlfn.XLOOKUP(C139,MasterSheet!H:H,MasterSheet!E:E)</f>
        <v>250.6</v>
      </c>
      <c r="F139" s="26">
        <f>SUMIFS(MasterSheet!J:J, MasterSheet!B:B, A139, MasterSheet!D:D, B139, MasterSheet!H:H, C139)</f>
        <v>1</v>
      </c>
      <c r="G139" s="26">
        <f t="shared" si="11"/>
        <v>22052.799999999999</v>
      </c>
      <c r="H139" s="30">
        <f>SUMIFS(MasterSheet!K:K, MasterSheet!B:B, A139, MasterSheet!D:D, B139, MasterSheet!H:H, C139)</f>
        <v>1</v>
      </c>
      <c r="I139" s="30">
        <f t="shared" si="12"/>
        <v>22052.799999999999</v>
      </c>
      <c r="J139" s="32">
        <f>SUMIFS(MasterSheet!L:L, MasterSheet!B:B, A139, MasterSheet!D:D, B139, MasterSheet!H:H, C139)</f>
        <v>0</v>
      </c>
      <c r="K139" s="32">
        <f t="shared" si="13"/>
        <v>0</v>
      </c>
      <c r="L139" s="25" t="str">
        <f>VLOOKUP(C139,MasterSheet!H:U,14,)</f>
        <v>BioLegend</v>
      </c>
      <c r="M139" s="25" t="str">
        <f>VLOOKUP(L139,'Currency Sheet'!A:C,3,)</f>
        <v>DOLLAR</v>
      </c>
      <c r="N139" s="25">
        <f t="shared" si="14"/>
        <v>88</v>
      </c>
    </row>
    <row r="140" spans="1:14" x14ac:dyDescent="0.25">
      <c r="A140" s="25" t="str">
        <v>EED115898</v>
      </c>
      <c r="B140" s="45">
        <v>45818</v>
      </c>
      <c r="C140" s="25">
        <v>344604</v>
      </c>
      <c r="D140" s="25">
        <f t="shared" si="10"/>
        <v>3146</v>
      </c>
      <c r="E140" s="25">
        <f>_xlfn.XLOOKUP(C140,MasterSheet!H:H,MasterSheet!E:E)</f>
        <v>35.75</v>
      </c>
      <c r="F140" s="26">
        <f>SUMIFS(MasterSheet!J:J, MasterSheet!B:B, A140, MasterSheet!D:D, B140, MasterSheet!H:H, C140)</f>
        <v>1</v>
      </c>
      <c r="G140" s="26">
        <f t="shared" si="11"/>
        <v>3146</v>
      </c>
      <c r="H140" s="30">
        <f>SUMIFS(MasterSheet!K:K, MasterSheet!B:B, A140, MasterSheet!D:D, B140, MasterSheet!H:H, C140)</f>
        <v>1</v>
      </c>
      <c r="I140" s="30">
        <f t="shared" si="12"/>
        <v>3146</v>
      </c>
      <c r="J140" s="32">
        <f>SUMIFS(MasterSheet!L:L, MasterSheet!B:B, A140, MasterSheet!D:D, B140, MasterSheet!H:H, C140)</f>
        <v>0</v>
      </c>
      <c r="K140" s="32">
        <f t="shared" si="13"/>
        <v>0</v>
      </c>
      <c r="L140" s="25" t="str">
        <f>VLOOKUP(C140,MasterSheet!H:U,14,)</f>
        <v>BioLegend</v>
      </c>
      <c r="M140" s="25" t="str">
        <f>VLOOKUP(L140,'Currency Sheet'!A:C,3,)</f>
        <v>DOLLAR</v>
      </c>
      <c r="N140" s="25">
        <f t="shared" si="14"/>
        <v>88</v>
      </c>
    </row>
    <row r="141" spans="1:14" x14ac:dyDescent="0.25">
      <c r="A141" s="25" t="str">
        <v>EED115898</v>
      </c>
      <c r="B141" s="45">
        <v>45818</v>
      </c>
      <c r="C141" s="25">
        <v>348006</v>
      </c>
      <c r="D141" s="25">
        <f t="shared" si="10"/>
        <v>18048.8</v>
      </c>
      <c r="E141" s="25">
        <f>_xlfn.XLOOKUP(C141,MasterSheet!H:H,MasterSheet!E:E)</f>
        <v>205.1</v>
      </c>
      <c r="F141" s="26">
        <f>SUMIFS(MasterSheet!J:J, MasterSheet!B:B, A141, MasterSheet!D:D, B141, MasterSheet!H:H, C141)</f>
        <v>1</v>
      </c>
      <c r="G141" s="26">
        <f t="shared" si="11"/>
        <v>18048.8</v>
      </c>
      <c r="H141" s="30">
        <f>SUMIFS(MasterSheet!K:K, MasterSheet!B:B, A141, MasterSheet!D:D, B141, MasterSheet!H:H, C141)</f>
        <v>1</v>
      </c>
      <c r="I141" s="30">
        <f t="shared" si="12"/>
        <v>18048.8</v>
      </c>
      <c r="J141" s="32">
        <f>SUMIFS(MasterSheet!L:L, MasterSheet!B:B, A141, MasterSheet!D:D, B141, MasterSheet!H:H, C141)</f>
        <v>0</v>
      </c>
      <c r="K141" s="32">
        <f t="shared" si="13"/>
        <v>0</v>
      </c>
      <c r="L141" s="25" t="str">
        <f>VLOOKUP(C141,MasterSheet!H:U,14,)</f>
        <v>BioLegend</v>
      </c>
      <c r="M141" s="25" t="str">
        <f>VLOOKUP(L141,'Currency Sheet'!A:C,3,)</f>
        <v>DOLLAR</v>
      </c>
      <c r="N141" s="25">
        <f t="shared" si="14"/>
        <v>88</v>
      </c>
    </row>
    <row r="142" spans="1:14" x14ac:dyDescent="0.25">
      <c r="A142" s="25" t="str">
        <v>EED115898</v>
      </c>
      <c r="B142" s="45">
        <v>45818</v>
      </c>
      <c r="C142" s="25">
        <v>349509</v>
      </c>
      <c r="D142" s="25">
        <f t="shared" si="10"/>
        <v>6591.2000000000007</v>
      </c>
      <c r="E142" s="25">
        <f>_xlfn.XLOOKUP(C142,MasterSheet!H:H,MasterSheet!E:E)</f>
        <v>74.900000000000006</v>
      </c>
      <c r="F142" s="26">
        <f>SUMIFS(MasterSheet!J:J, MasterSheet!B:B, A142, MasterSheet!D:D, B142, MasterSheet!H:H, C142)</f>
        <v>1</v>
      </c>
      <c r="G142" s="26">
        <f t="shared" si="11"/>
        <v>6591.2000000000007</v>
      </c>
      <c r="H142" s="30">
        <f>SUMIFS(MasterSheet!K:K, MasterSheet!B:B, A142, MasterSheet!D:D, B142, MasterSheet!H:H, C142)</f>
        <v>1</v>
      </c>
      <c r="I142" s="30">
        <f t="shared" si="12"/>
        <v>6591.2000000000007</v>
      </c>
      <c r="J142" s="32">
        <f>SUMIFS(MasterSheet!L:L, MasterSheet!B:B, A142, MasterSheet!D:D, B142, MasterSheet!H:H, C142)</f>
        <v>0</v>
      </c>
      <c r="K142" s="32">
        <f t="shared" si="13"/>
        <v>0</v>
      </c>
      <c r="L142" s="25" t="str">
        <f>VLOOKUP(C142,MasterSheet!H:U,14,)</f>
        <v>BioLegend</v>
      </c>
      <c r="M142" s="25" t="str">
        <f>VLOOKUP(L142,'Currency Sheet'!A:C,3,)</f>
        <v>DOLLAR</v>
      </c>
      <c r="N142" s="25">
        <f t="shared" si="14"/>
        <v>88</v>
      </c>
    </row>
    <row r="143" spans="1:14" x14ac:dyDescent="0.25">
      <c r="A143" s="25" t="str">
        <v>EED115898</v>
      </c>
      <c r="B143" s="45">
        <v>45818</v>
      </c>
      <c r="C143" s="25">
        <v>351323</v>
      </c>
      <c r="D143" s="25">
        <f t="shared" si="10"/>
        <v>8408.4</v>
      </c>
      <c r="E143" s="25">
        <f>_xlfn.XLOOKUP(C143,MasterSheet!H:H,MasterSheet!E:E)</f>
        <v>95.55</v>
      </c>
      <c r="F143" s="26">
        <f>SUMIFS(MasterSheet!J:J, MasterSheet!B:B, A143, MasterSheet!D:D, B143, MasterSheet!H:H, C143)</f>
        <v>1</v>
      </c>
      <c r="G143" s="26">
        <f t="shared" si="11"/>
        <v>8408.4</v>
      </c>
      <c r="H143" s="30">
        <f>SUMIFS(MasterSheet!K:K, MasterSheet!B:B, A143, MasterSheet!D:D, B143, MasterSheet!H:H, C143)</f>
        <v>1</v>
      </c>
      <c r="I143" s="30">
        <f t="shared" si="12"/>
        <v>8408.4</v>
      </c>
      <c r="J143" s="32">
        <f>SUMIFS(MasterSheet!L:L, MasterSheet!B:B, A143, MasterSheet!D:D, B143, MasterSheet!H:H, C143)</f>
        <v>0</v>
      </c>
      <c r="K143" s="32">
        <f t="shared" si="13"/>
        <v>0</v>
      </c>
      <c r="L143" s="25" t="str">
        <f>VLOOKUP(C143,MasterSheet!H:U,14,)</f>
        <v>BioLegend</v>
      </c>
      <c r="M143" s="25" t="str">
        <f>VLOOKUP(L143,'Currency Sheet'!A:C,3,)</f>
        <v>DOLLAR</v>
      </c>
      <c r="N143" s="25">
        <f t="shared" si="14"/>
        <v>88</v>
      </c>
    </row>
    <row r="144" spans="1:14" x14ac:dyDescent="0.25">
      <c r="A144" s="25" t="str">
        <v>EED115898</v>
      </c>
      <c r="B144" s="45">
        <v>45818</v>
      </c>
      <c r="C144" s="25">
        <v>352908</v>
      </c>
      <c r="D144" s="25">
        <f t="shared" si="10"/>
        <v>21375.200000000001</v>
      </c>
      <c r="E144" s="25">
        <f>_xlfn.XLOOKUP(C144,MasterSheet!H:H,MasterSheet!E:E)</f>
        <v>242.9</v>
      </c>
      <c r="F144" s="26">
        <f>SUMIFS(MasterSheet!J:J, MasterSheet!B:B, A144, MasterSheet!D:D, B144, MasterSheet!H:H, C144)</f>
        <v>1</v>
      </c>
      <c r="G144" s="26">
        <f t="shared" si="11"/>
        <v>21375.200000000001</v>
      </c>
      <c r="H144" s="30">
        <f>SUMIFS(MasterSheet!K:K, MasterSheet!B:B, A144, MasterSheet!D:D, B144, MasterSheet!H:H, C144)</f>
        <v>1</v>
      </c>
      <c r="I144" s="30">
        <f t="shared" si="12"/>
        <v>21375.200000000001</v>
      </c>
      <c r="J144" s="32">
        <f>SUMIFS(MasterSheet!L:L, MasterSheet!B:B, A144, MasterSheet!D:D, B144, MasterSheet!H:H, C144)</f>
        <v>0</v>
      </c>
      <c r="K144" s="32">
        <f t="shared" si="13"/>
        <v>0</v>
      </c>
      <c r="L144" s="25" t="str">
        <f>VLOOKUP(C144,MasterSheet!H:U,14,)</f>
        <v>BioLegend</v>
      </c>
      <c r="M144" s="25" t="str">
        <f>VLOOKUP(L144,'Currency Sheet'!A:C,3,)</f>
        <v>DOLLAR</v>
      </c>
      <c r="N144" s="25">
        <f t="shared" si="14"/>
        <v>88</v>
      </c>
    </row>
    <row r="145" spans="1:14" x14ac:dyDescent="0.25">
      <c r="A145" s="25" t="str">
        <v>EED115898</v>
      </c>
      <c r="B145" s="45">
        <v>45818</v>
      </c>
      <c r="C145" s="25">
        <v>353224</v>
      </c>
      <c r="D145" s="25">
        <f t="shared" si="10"/>
        <v>29436</v>
      </c>
      <c r="E145" s="25">
        <f>_xlfn.XLOOKUP(C145,MasterSheet!H:H,MasterSheet!E:E)</f>
        <v>334.5</v>
      </c>
      <c r="F145" s="26">
        <f>SUMIFS(MasterSheet!J:J, MasterSheet!B:B, A145, MasterSheet!D:D, B145, MasterSheet!H:H, C145)</f>
        <v>1</v>
      </c>
      <c r="G145" s="26">
        <f t="shared" si="11"/>
        <v>29436</v>
      </c>
      <c r="H145" s="30">
        <f>SUMIFS(MasterSheet!K:K, MasterSheet!B:B, A145, MasterSheet!D:D, B145, MasterSheet!H:H, C145)</f>
        <v>1</v>
      </c>
      <c r="I145" s="30">
        <f t="shared" si="12"/>
        <v>29436</v>
      </c>
      <c r="J145" s="32">
        <f>SUMIFS(MasterSheet!L:L, MasterSheet!B:B, A145, MasterSheet!D:D, B145, MasterSheet!H:H, C145)</f>
        <v>0</v>
      </c>
      <c r="K145" s="32">
        <f t="shared" si="13"/>
        <v>0</v>
      </c>
      <c r="L145" s="25" t="str">
        <f>VLOOKUP(C145,MasterSheet!H:U,14,)</f>
        <v>BioLegend</v>
      </c>
      <c r="M145" s="25" t="str">
        <f>VLOOKUP(L145,'Currency Sheet'!A:C,3,)</f>
        <v>DOLLAR</v>
      </c>
      <c r="N145" s="25">
        <f t="shared" si="14"/>
        <v>88</v>
      </c>
    </row>
    <row r="146" spans="1:14" x14ac:dyDescent="0.25">
      <c r="A146" s="25" t="str">
        <v>EED115898</v>
      </c>
      <c r="B146" s="45">
        <v>45818</v>
      </c>
      <c r="C146" s="25">
        <v>353227</v>
      </c>
      <c r="D146" s="25">
        <f t="shared" si="10"/>
        <v>14907.2</v>
      </c>
      <c r="E146" s="25">
        <f>_xlfn.XLOOKUP(C146,MasterSheet!H:H,MasterSheet!E:E)</f>
        <v>169.4</v>
      </c>
      <c r="F146" s="26">
        <f>SUMIFS(MasterSheet!J:J, MasterSheet!B:B, A146, MasterSheet!D:D, B146, MasterSheet!H:H, C146)</f>
        <v>1</v>
      </c>
      <c r="G146" s="26">
        <f t="shared" si="11"/>
        <v>14907.2</v>
      </c>
      <c r="H146" s="30">
        <f>SUMIFS(MasterSheet!K:K, MasterSheet!B:B, A146, MasterSheet!D:D, B146, MasterSheet!H:H, C146)</f>
        <v>1</v>
      </c>
      <c r="I146" s="30">
        <f t="shared" si="12"/>
        <v>14907.2</v>
      </c>
      <c r="J146" s="32">
        <f>SUMIFS(MasterSheet!L:L, MasterSheet!B:B, A146, MasterSheet!D:D, B146, MasterSheet!H:H, C146)</f>
        <v>0</v>
      </c>
      <c r="K146" s="32">
        <f t="shared" si="13"/>
        <v>0</v>
      </c>
      <c r="L146" s="25" t="str">
        <f>VLOOKUP(C146,MasterSheet!H:U,14,)</f>
        <v>BioLegend</v>
      </c>
      <c r="M146" s="25" t="str">
        <f>VLOOKUP(L146,'Currency Sheet'!A:C,3,)</f>
        <v>DOLLAR</v>
      </c>
      <c r="N146" s="25">
        <f t="shared" si="14"/>
        <v>88</v>
      </c>
    </row>
    <row r="147" spans="1:14" x14ac:dyDescent="0.25">
      <c r="A147" s="25" t="str">
        <v>EED115898</v>
      </c>
      <c r="B147" s="45">
        <v>45818</v>
      </c>
      <c r="C147" s="25">
        <v>353419</v>
      </c>
      <c r="D147" s="25">
        <f t="shared" si="10"/>
        <v>15276.8</v>
      </c>
      <c r="E147" s="25">
        <f>_xlfn.XLOOKUP(C147,MasterSheet!H:H,MasterSheet!E:E)</f>
        <v>173.6</v>
      </c>
      <c r="F147" s="26">
        <f>SUMIFS(MasterSheet!J:J, MasterSheet!B:B, A147, MasterSheet!D:D, B147, MasterSheet!H:H, C147)</f>
        <v>1</v>
      </c>
      <c r="G147" s="26">
        <f t="shared" si="11"/>
        <v>15276.8</v>
      </c>
      <c r="H147" s="30">
        <f>SUMIFS(MasterSheet!K:K, MasterSheet!B:B, A147, MasterSheet!D:D, B147, MasterSheet!H:H, C147)</f>
        <v>1</v>
      </c>
      <c r="I147" s="30">
        <f t="shared" si="12"/>
        <v>15276.8</v>
      </c>
      <c r="J147" s="32">
        <f>SUMIFS(MasterSheet!L:L, MasterSheet!B:B, A147, MasterSheet!D:D, B147, MasterSheet!H:H, C147)</f>
        <v>0</v>
      </c>
      <c r="K147" s="32">
        <f t="shared" si="13"/>
        <v>0</v>
      </c>
      <c r="L147" s="25" t="str">
        <f>VLOOKUP(C147,MasterSheet!H:U,14,)</f>
        <v>BioLegend</v>
      </c>
      <c r="M147" s="25" t="str">
        <f>VLOOKUP(L147,'Currency Sheet'!A:C,3,)</f>
        <v>DOLLAR</v>
      </c>
      <c r="N147" s="25">
        <f t="shared" si="14"/>
        <v>88</v>
      </c>
    </row>
    <row r="148" spans="1:14" x14ac:dyDescent="0.25">
      <c r="A148" s="25" t="str">
        <v>EED115898</v>
      </c>
      <c r="B148" s="45">
        <v>45818</v>
      </c>
      <c r="C148" s="25">
        <v>353719</v>
      </c>
      <c r="D148" s="25">
        <f t="shared" si="10"/>
        <v>9094.7999999999993</v>
      </c>
      <c r="E148" s="25">
        <f>_xlfn.XLOOKUP(C148,MasterSheet!H:H,MasterSheet!E:E)</f>
        <v>103.35</v>
      </c>
      <c r="F148" s="26">
        <f>SUMIFS(MasterSheet!J:J, MasterSheet!B:B, A148, MasterSheet!D:D, B148, MasterSheet!H:H, C148)</f>
        <v>1</v>
      </c>
      <c r="G148" s="26">
        <f t="shared" si="11"/>
        <v>9094.7999999999993</v>
      </c>
      <c r="H148" s="30">
        <f>SUMIFS(MasterSheet!K:K, MasterSheet!B:B, A148, MasterSheet!D:D, B148, MasterSheet!H:H, C148)</f>
        <v>1</v>
      </c>
      <c r="I148" s="30">
        <f t="shared" si="12"/>
        <v>9094.7999999999993</v>
      </c>
      <c r="J148" s="32">
        <f>SUMIFS(MasterSheet!L:L, MasterSheet!B:B, A148, MasterSheet!D:D, B148, MasterSheet!H:H, C148)</f>
        <v>0</v>
      </c>
      <c r="K148" s="32">
        <f t="shared" si="13"/>
        <v>0</v>
      </c>
      <c r="L148" s="25" t="str">
        <f>VLOOKUP(C148,MasterSheet!H:U,14,)</f>
        <v>BioLegend</v>
      </c>
      <c r="M148" s="25" t="str">
        <f>VLOOKUP(L148,'Currency Sheet'!A:C,3,)</f>
        <v>DOLLAR</v>
      </c>
      <c r="N148" s="25">
        <f t="shared" si="14"/>
        <v>88</v>
      </c>
    </row>
    <row r="149" spans="1:14" x14ac:dyDescent="0.25">
      <c r="A149" s="25" t="str">
        <v>EED115898</v>
      </c>
      <c r="B149" s="45">
        <v>45818</v>
      </c>
      <c r="C149" s="25">
        <v>356907</v>
      </c>
      <c r="D149" s="25">
        <f t="shared" si="10"/>
        <v>8122.4</v>
      </c>
      <c r="E149" s="25">
        <f>_xlfn.XLOOKUP(C149,MasterSheet!H:H,MasterSheet!E:E)</f>
        <v>92.3</v>
      </c>
      <c r="F149" s="26">
        <f>SUMIFS(MasterSheet!J:J, MasterSheet!B:B, A149, MasterSheet!D:D, B149, MasterSheet!H:H, C149)</f>
        <v>1</v>
      </c>
      <c r="G149" s="26">
        <f t="shared" si="11"/>
        <v>8122.4</v>
      </c>
      <c r="H149" s="30">
        <f>SUMIFS(MasterSheet!K:K, MasterSheet!B:B, A149, MasterSheet!D:D, B149, MasterSheet!H:H, C149)</f>
        <v>1</v>
      </c>
      <c r="I149" s="30">
        <f t="shared" si="12"/>
        <v>8122.4</v>
      </c>
      <c r="J149" s="32">
        <f>SUMIFS(MasterSheet!L:L, MasterSheet!B:B, A149, MasterSheet!D:D, B149, MasterSheet!H:H, C149)</f>
        <v>0</v>
      </c>
      <c r="K149" s="32">
        <f t="shared" si="13"/>
        <v>0</v>
      </c>
      <c r="L149" s="25" t="str">
        <f>VLOOKUP(C149,MasterSheet!H:U,14,)</f>
        <v>BioLegend</v>
      </c>
      <c r="M149" s="25" t="str">
        <f>VLOOKUP(L149,'Currency Sheet'!A:C,3,)</f>
        <v>DOLLAR</v>
      </c>
      <c r="N149" s="25">
        <f t="shared" si="14"/>
        <v>88</v>
      </c>
    </row>
    <row r="150" spans="1:14" x14ac:dyDescent="0.25">
      <c r="A150" s="25" t="str">
        <v>EED115898</v>
      </c>
      <c r="B150" s="45">
        <v>45818</v>
      </c>
      <c r="C150" s="25">
        <v>356927</v>
      </c>
      <c r="D150" s="25">
        <f t="shared" si="10"/>
        <v>9094.7999999999993</v>
      </c>
      <c r="E150" s="25">
        <f>_xlfn.XLOOKUP(C150,MasterSheet!H:H,MasterSheet!E:E)</f>
        <v>103.35</v>
      </c>
      <c r="F150" s="26">
        <f>SUMIFS(MasterSheet!J:J, MasterSheet!B:B, A150, MasterSheet!D:D, B150, MasterSheet!H:H, C150)</f>
        <v>1</v>
      </c>
      <c r="G150" s="26">
        <f t="shared" si="11"/>
        <v>9094.7999999999993</v>
      </c>
      <c r="H150" s="30">
        <f>SUMIFS(MasterSheet!K:K, MasterSheet!B:B, A150, MasterSheet!D:D, B150, MasterSheet!H:H, C150)</f>
        <v>1</v>
      </c>
      <c r="I150" s="30">
        <f t="shared" si="12"/>
        <v>9094.7999999999993</v>
      </c>
      <c r="J150" s="32">
        <f>SUMIFS(MasterSheet!L:L, MasterSheet!B:B, A150, MasterSheet!D:D, B150, MasterSheet!H:H, C150)</f>
        <v>0</v>
      </c>
      <c r="K150" s="32">
        <f t="shared" si="13"/>
        <v>0</v>
      </c>
      <c r="L150" s="25" t="str">
        <f>VLOOKUP(C150,MasterSheet!H:U,14,)</f>
        <v>BioLegend</v>
      </c>
      <c r="M150" s="25" t="str">
        <f>VLOOKUP(L150,'Currency Sheet'!A:C,3,)</f>
        <v>DOLLAR</v>
      </c>
      <c r="N150" s="25">
        <f t="shared" si="14"/>
        <v>88</v>
      </c>
    </row>
    <row r="151" spans="1:14" x14ac:dyDescent="0.25">
      <c r="A151" s="25" t="str">
        <v>EED115898</v>
      </c>
      <c r="B151" s="45">
        <v>45818</v>
      </c>
      <c r="C151" s="25">
        <v>357506</v>
      </c>
      <c r="D151" s="25">
        <f t="shared" si="10"/>
        <v>23716</v>
      </c>
      <c r="E151" s="25">
        <f>_xlfn.XLOOKUP(C151,MasterSheet!H:H,MasterSheet!E:E)</f>
        <v>269.5</v>
      </c>
      <c r="F151" s="26">
        <f>SUMIFS(MasterSheet!J:J, MasterSheet!B:B, A151, MasterSheet!D:D, B151, MasterSheet!H:H, C151)</f>
        <v>2</v>
      </c>
      <c r="G151" s="26">
        <f t="shared" si="11"/>
        <v>47432</v>
      </c>
      <c r="H151" s="30">
        <f>SUMIFS(MasterSheet!K:K, MasterSheet!B:B, A151, MasterSheet!D:D, B151, MasterSheet!H:H, C151)</f>
        <v>2</v>
      </c>
      <c r="I151" s="30">
        <f t="shared" si="12"/>
        <v>47432</v>
      </c>
      <c r="J151" s="32">
        <f>SUMIFS(MasterSheet!L:L, MasterSheet!B:B, A151, MasterSheet!D:D, B151, MasterSheet!H:H, C151)</f>
        <v>0</v>
      </c>
      <c r="K151" s="32">
        <f t="shared" si="13"/>
        <v>0</v>
      </c>
      <c r="L151" s="25" t="str">
        <f>VLOOKUP(C151,MasterSheet!H:U,14,)</f>
        <v>BioLegend</v>
      </c>
      <c r="M151" s="25" t="str">
        <f>VLOOKUP(L151,'Currency Sheet'!A:C,3,)</f>
        <v>DOLLAR</v>
      </c>
      <c r="N151" s="25">
        <f t="shared" si="14"/>
        <v>88</v>
      </c>
    </row>
    <row r="152" spans="1:14" x14ac:dyDescent="0.25">
      <c r="A152" s="25" t="str">
        <v>EED115898</v>
      </c>
      <c r="B152" s="45">
        <v>45818</v>
      </c>
      <c r="C152" s="25">
        <v>363402</v>
      </c>
      <c r="D152" s="25">
        <f t="shared" si="10"/>
        <v>6899.2000000000007</v>
      </c>
      <c r="E152" s="25">
        <f>_xlfn.XLOOKUP(C152,MasterSheet!H:H,MasterSheet!E:E)</f>
        <v>78.400000000000006</v>
      </c>
      <c r="F152" s="26">
        <f>SUMIFS(MasterSheet!J:J, MasterSheet!B:B, A152, MasterSheet!D:D, B152, MasterSheet!H:H, C152)</f>
        <v>1</v>
      </c>
      <c r="G152" s="26">
        <f t="shared" si="11"/>
        <v>6899.2000000000007</v>
      </c>
      <c r="H152" s="30">
        <f>SUMIFS(MasterSheet!K:K, MasterSheet!B:B, A152, MasterSheet!D:D, B152, MasterSheet!H:H, C152)</f>
        <v>1</v>
      </c>
      <c r="I152" s="30">
        <f t="shared" si="12"/>
        <v>6899.2000000000007</v>
      </c>
      <c r="J152" s="32">
        <f>SUMIFS(MasterSheet!L:L, MasterSheet!B:B, A152, MasterSheet!D:D, B152, MasterSheet!H:H, C152)</f>
        <v>0</v>
      </c>
      <c r="K152" s="32">
        <f t="shared" si="13"/>
        <v>0</v>
      </c>
      <c r="L152" s="25" t="str">
        <f>VLOOKUP(C152,MasterSheet!H:U,14,)</f>
        <v>BioLegend</v>
      </c>
      <c r="M152" s="25" t="str">
        <f>VLOOKUP(L152,'Currency Sheet'!A:C,3,)</f>
        <v>DOLLAR</v>
      </c>
      <c r="N152" s="25">
        <f t="shared" si="14"/>
        <v>88</v>
      </c>
    </row>
    <row r="153" spans="1:14" x14ac:dyDescent="0.25">
      <c r="A153" s="25" t="str">
        <v>EED115898</v>
      </c>
      <c r="B153" s="45">
        <v>45818</v>
      </c>
      <c r="C153" s="25">
        <v>372214</v>
      </c>
      <c r="D153" s="25">
        <f t="shared" si="10"/>
        <v>22792</v>
      </c>
      <c r="E153" s="25">
        <f>_xlfn.XLOOKUP(C153,MasterSheet!H:H,MasterSheet!E:E)</f>
        <v>259</v>
      </c>
      <c r="F153" s="26">
        <f>SUMIFS(MasterSheet!J:J, MasterSheet!B:B, A153, MasterSheet!D:D, B153, MasterSheet!H:H, C153)</f>
        <v>1</v>
      </c>
      <c r="G153" s="26">
        <f t="shared" si="11"/>
        <v>22792</v>
      </c>
      <c r="H153" s="30">
        <f>SUMIFS(MasterSheet!K:K, MasterSheet!B:B, A153, MasterSheet!D:D, B153, MasterSheet!H:H, C153)</f>
        <v>1</v>
      </c>
      <c r="I153" s="30">
        <f t="shared" si="12"/>
        <v>22792</v>
      </c>
      <c r="J153" s="32">
        <f>SUMIFS(MasterSheet!L:L, MasterSheet!B:B, A153, MasterSheet!D:D, B153, MasterSheet!H:H, C153)</f>
        <v>0</v>
      </c>
      <c r="K153" s="32">
        <f t="shared" si="13"/>
        <v>0</v>
      </c>
      <c r="L153" s="25" t="str">
        <f>VLOOKUP(C153,MasterSheet!H:U,14,)</f>
        <v>BioLegend</v>
      </c>
      <c r="M153" s="25" t="str">
        <f>VLOOKUP(L153,'Currency Sheet'!A:C,3,)</f>
        <v>DOLLAR</v>
      </c>
      <c r="N153" s="25">
        <f t="shared" si="14"/>
        <v>88</v>
      </c>
    </row>
    <row r="154" spans="1:14" x14ac:dyDescent="0.25">
      <c r="A154" s="25" t="str">
        <v>EED115898</v>
      </c>
      <c r="B154" s="45">
        <v>45818</v>
      </c>
      <c r="C154" s="25">
        <v>372714</v>
      </c>
      <c r="D154" s="25">
        <f t="shared" si="10"/>
        <v>26426.400000000001</v>
      </c>
      <c r="E154" s="25">
        <f>_xlfn.XLOOKUP(C154,MasterSheet!H:H,MasterSheet!E:E)</f>
        <v>300.3</v>
      </c>
      <c r="F154" s="26">
        <f>SUMIFS(MasterSheet!J:J, MasterSheet!B:B, A154, MasterSheet!D:D, B154, MasterSheet!H:H, C154)</f>
        <v>1</v>
      </c>
      <c r="G154" s="26">
        <f t="shared" si="11"/>
        <v>26426.400000000001</v>
      </c>
      <c r="H154" s="30">
        <f>SUMIFS(MasterSheet!K:K, MasterSheet!B:B, A154, MasterSheet!D:D, B154, MasterSheet!H:H, C154)</f>
        <v>1</v>
      </c>
      <c r="I154" s="30">
        <f t="shared" si="12"/>
        <v>26426.400000000001</v>
      </c>
      <c r="J154" s="32">
        <f>SUMIFS(MasterSheet!L:L, MasterSheet!B:B, A154, MasterSheet!D:D, B154, MasterSheet!H:H, C154)</f>
        <v>0</v>
      </c>
      <c r="K154" s="32">
        <f t="shared" si="13"/>
        <v>0</v>
      </c>
      <c r="L154" s="25" t="str">
        <f>VLOOKUP(C154,MasterSheet!H:U,14,)</f>
        <v>BioLegend</v>
      </c>
      <c r="M154" s="25" t="str">
        <f>VLOOKUP(L154,'Currency Sheet'!A:C,3,)</f>
        <v>DOLLAR</v>
      </c>
      <c r="N154" s="25">
        <f t="shared" si="14"/>
        <v>88</v>
      </c>
    </row>
    <row r="155" spans="1:14" x14ac:dyDescent="0.25">
      <c r="A155" s="25" t="str">
        <v>EED115898</v>
      </c>
      <c r="B155" s="45">
        <v>45818</v>
      </c>
      <c r="C155" s="25">
        <v>388604</v>
      </c>
      <c r="D155" s="25">
        <f t="shared" si="10"/>
        <v>8008</v>
      </c>
      <c r="E155" s="25">
        <f>_xlfn.XLOOKUP(C155,MasterSheet!H:H,MasterSheet!E:E)</f>
        <v>91</v>
      </c>
      <c r="F155" s="26">
        <f>SUMIFS(MasterSheet!J:J, MasterSheet!B:B, A155, MasterSheet!D:D, B155, MasterSheet!H:H, C155)</f>
        <v>1</v>
      </c>
      <c r="G155" s="26">
        <f t="shared" si="11"/>
        <v>8008</v>
      </c>
      <c r="H155" s="30">
        <f>SUMIFS(MasterSheet!K:K, MasterSheet!B:B, A155, MasterSheet!D:D, B155, MasterSheet!H:H, C155)</f>
        <v>1</v>
      </c>
      <c r="I155" s="30">
        <f t="shared" si="12"/>
        <v>8008</v>
      </c>
      <c r="J155" s="32">
        <f>SUMIFS(MasterSheet!L:L, MasterSheet!B:B, A155, MasterSheet!D:D, B155, MasterSheet!H:H, C155)</f>
        <v>0</v>
      </c>
      <c r="K155" s="32">
        <f t="shared" si="13"/>
        <v>0</v>
      </c>
      <c r="L155" s="25" t="str">
        <f>VLOOKUP(C155,MasterSheet!H:U,14,)</f>
        <v>BioLegend</v>
      </c>
      <c r="M155" s="25" t="str">
        <f>VLOOKUP(L155,'Currency Sheet'!A:C,3,)</f>
        <v>DOLLAR</v>
      </c>
      <c r="N155" s="25">
        <f t="shared" si="14"/>
        <v>88</v>
      </c>
    </row>
    <row r="156" spans="1:14" x14ac:dyDescent="0.25">
      <c r="A156" s="25" t="str">
        <v>EED115898</v>
      </c>
      <c r="B156" s="45">
        <v>45818</v>
      </c>
      <c r="C156" s="25">
        <v>391501</v>
      </c>
      <c r="D156" s="25">
        <f t="shared" si="10"/>
        <v>35050.400000000001</v>
      </c>
      <c r="E156" s="25">
        <f>_xlfn.XLOOKUP(C156,MasterSheet!H:H,MasterSheet!E:E)</f>
        <v>398.3</v>
      </c>
      <c r="F156" s="26">
        <f>SUMIFS(MasterSheet!J:J, MasterSheet!B:B, A156, MasterSheet!D:D, B156, MasterSheet!H:H, C156)</f>
        <v>1</v>
      </c>
      <c r="G156" s="26">
        <f t="shared" si="11"/>
        <v>35050.400000000001</v>
      </c>
      <c r="H156" s="30">
        <f>SUMIFS(MasterSheet!K:K, MasterSheet!B:B, A156, MasterSheet!D:D, B156, MasterSheet!H:H, C156)</f>
        <v>1</v>
      </c>
      <c r="I156" s="30">
        <f t="shared" si="12"/>
        <v>35050.400000000001</v>
      </c>
      <c r="J156" s="32">
        <f>SUMIFS(MasterSheet!L:L, MasterSheet!B:B, A156, MasterSheet!D:D, B156, MasterSheet!H:H, C156)</f>
        <v>0</v>
      </c>
      <c r="K156" s="32">
        <f t="shared" si="13"/>
        <v>0</v>
      </c>
      <c r="L156" s="25" t="str">
        <f>VLOOKUP(C156,MasterSheet!H:U,14,)</f>
        <v>BioLegend</v>
      </c>
      <c r="M156" s="25" t="str">
        <f>VLOOKUP(L156,'Currency Sheet'!A:C,3,)</f>
        <v>DOLLAR</v>
      </c>
      <c r="N156" s="25">
        <f t="shared" si="14"/>
        <v>88</v>
      </c>
    </row>
    <row r="157" spans="1:14" x14ac:dyDescent="0.25">
      <c r="A157" s="25" t="str">
        <v>EED115898</v>
      </c>
      <c r="B157" s="45">
        <v>45818</v>
      </c>
      <c r="C157" s="25">
        <v>396434</v>
      </c>
      <c r="D157" s="25">
        <f t="shared" si="10"/>
        <v>28710</v>
      </c>
      <c r="E157" s="25">
        <f>_xlfn.XLOOKUP(C157,MasterSheet!H:H,MasterSheet!E:E)</f>
        <v>326.25</v>
      </c>
      <c r="F157" s="26">
        <f>SUMIFS(MasterSheet!J:J, MasterSheet!B:B, A157, MasterSheet!D:D, B157, MasterSheet!H:H, C157)</f>
        <v>1</v>
      </c>
      <c r="G157" s="26">
        <f t="shared" si="11"/>
        <v>28710</v>
      </c>
      <c r="H157" s="30">
        <f>SUMIFS(MasterSheet!K:K, MasterSheet!B:B, A157, MasterSheet!D:D, B157, MasterSheet!H:H, C157)</f>
        <v>1</v>
      </c>
      <c r="I157" s="30">
        <f t="shared" si="12"/>
        <v>28710</v>
      </c>
      <c r="J157" s="32">
        <f>SUMIFS(MasterSheet!L:L, MasterSheet!B:B, A157, MasterSheet!D:D, B157, MasterSheet!H:H, C157)</f>
        <v>0</v>
      </c>
      <c r="K157" s="32">
        <f t="shared" si="13"/>
        <v>0</v>
      </c>
      <c r="L157" s="25" t="str">
        <f>VLOOKUP(C157,MasterSheet!H:U,14,)</f>
        <v>BioLegend</v>
      </c>
      <c r="M157" s="25" t="str">
        <f>VLOOKUP(L157,'Currency Sheet'!A:C,3,)</f>
        <v>DOLLAR</v>
      </c>
      <c r="N157" s="25">
        <f t="shared" si="14"/>
        <v>88</v>
      </c>
    </row>
    <row r="158" spans="1:14" x14ac:dyDescent="0.25">
      <c r="A158" s="25" t="str">
        <v>EED115898</v>
      </c>
      <c r="B158" s="45">
        <v>45818</v>
      </c>
      <c r="C158" s="25">
        <v>400110</v>
      </c>
      <c r="D158" s="25">
        <f t="shared" si="10"/>
        <v>6591.2000000000007</v>
      </c>
      <c r="E158" s="25">
        <f>_xlfn.XLOOKUP(C158,MasterSheet!H:H,MasterSheet!E:E)</f>
        <v>74.900000000000006</v>
      </c>
      <c r="F158" s="26">
        <f>SUMIFS(MasterSheet!J:J, MasterSheet!B:B, A158, MasterSheet!D:D, B158, MasterSheet!H:H, C158)</f>
        <v>2</v>
      </c>
      <c r="G158" s="26">
        <f t="shared" si="11"/>
        <v>13182.400000000001</v>
      </c>
      <c r="H158" s="30">
        <f>SUMIFS(MasterSheet!K:K, MasterSheet!B:B, A158, MasterSheet!D:D, B158, MasterSheet!H:H, C158)</f>
        <v>2</v>
      </c>
      <c r="I158" s="30">
        <f t="shared" si="12"/>
        <v>13182.400000000001</v>
      </c>
      <c r="J158" s="32">
        <f>SUMIFS(MasterSheet!L:L, MasterSheet!B:B, A158, MasterSheet!D:D, B158, MasterSheet!H:H, C158)</f>
        <v>0</v>
      </c>
      <c r="K158" s="32">
        <f t="shared" si="13"/>
        <v>0</v>
      </c>
      <c r="L158" s="25" t="str">
        <f>VLOOKUP(C158,MasterSheet!H:U,14,)</f>
        <v>BioLegend</v>
      </c>
      <c r="M158" s="25" t="str">
        <f>VLOOKUP(L158,'Currency Sheet'!A:C,3,)</f>
        <v>DOLLAR</v>
      </c>
      <c r="N158" s="25">
        <f t="shared" si="14"/>
        <v>88</v>
      </c>
    </row>
    <row r="159" spans="1:14" x14ac:dyDescent="0.25">
      <c r="A159" s="25" t="str">
        <v>EED115898</v>
      </c>
      <c r="B159" s="45">
        <v>45818</v>
      </c>
      <c r="C159" s="25">
        <v>420302</v>
      </c>
      <c r="D159" s="25">
        <f t="shared" si="10"/>
        <v>11783.2</v>
      </c>
      <c r="E159" s="25">
        <f>_xlfn.XLOOKUP(C159,MasterSheet!H:H,MasterSheet!E:E)</f>
        <v>133.9</v>
      </c>
      <c r="F159" s="26">
        <f>SUMIFS(MasterSheet!J:J, MasterSheet!B:B, A159, MasterSheet!D:D, B159, MasterSheet!H:H, C159)</f>
        <v>1</v>
      </c>
      <c r="G159" s="26">
        <f t="shared" si="11"/>
        <v>11783.2</v>
      </c>
      <c r="H159" s="30">
        <f>SUMIFS(MasterSheet!K:K, MasterSheet!B:B, A159, MasterSheet!D:D, B159, MasterSheet!H:H, C159)</f>
        <v>1</v>
      </c>
      <c r="I159" s="30">
        <f t="shared" si="12"/>
        <v>11783.2</v>
      </c>
      <c r="J159" s="32">
        <f>SUMIFS(MasterSheet!L:L, MasterSheet!B:B, A159, MasterSheet!D:D, B159, MasterSheet!H:H, C159)</f>
        <v>0</v>
      </c>
      <c r="K159" s="32">
        <f t="shared" si="13"/>
        <v>0</v>
      </c>
      <c r="L159" s="25" t="str">
        <f>VLOOKUP(C159,MasterSheet!H:U,14,)</f>
        <v>BioLegend</v>
      </c>
      <c r="M159" s="25" t="str">
        <f>VLOOKUP(L159,'Currency Sheet'!A:C,3,)</f>
        <v>DOLLAR</v>
      </c>
      <c r="N159" s="25">
        <f t="shared" si="14"/>
        <v>88</v>
      </c>
    </row>
    <row r="160" spans="1:14" x14ac:dyDescent="0.25">
      <c r="A160" s="25" t="str">
        <v>EED115898</v>
      </c>
      <c r="B160" s="45">
        <v>45818</v>
      </c>
      <c r="C160" s="25">
        <v>420403</v>
      </c>
      <c r="D160" s="25">
        <f t="shared" si="10"/>
        <v>1848</v>
      </c>
      <c r="E160" s="25">
        <f>_xlfn.XLOOKUP(C160,MasterSheet!H:H,MasterSheet!E:E)</f>
        <v>21</v>
      </c>
      <c r="F160" s="26">
        <f>SUMIFS(MasterSheet!J:J, MasterSheet!B:B, A160, MasterSheet!D:D, B160, MasterSheet!H:H, C160)</f>
        <v>1</v>
      </c>
      <c r="G160" s="26">
        <f t="shared" si="11"/>
        <v>1848</v>
      </c>
      <c r="H160" s="30">
        <f>SUMIFS(MasterSheet!K:K, MasterSheet!B:B, A160, MasterSheet!D:D, B160, MasterSheet!H:H, C160)</f>
        <v>1</v>
      </c>
      <c r="I160" s="30">
        <f t="shared" si="12"/>
        <v>1848</v>
      </c>
      <c r="J160" s="32">
        <f>SUMIFS(MasterSheet!L:L, MasterSheet!B:B, A160, MasterSheet!D:D, B160, MasterSheet!H:H, C160)</f>
        <v>0</v>
      </c>
      <c r="K160" s="32">
        <f t="shared" si="13"/>
        <v>0</v>
      </c>
      <c r="L160" s="25" t="str">
        <f>VLOOKUP(C160,MasterSheet!H:U,14,)</f>
        <v>BioLegend</v>
      </c>
      <c r="M160" s="25" t="str">
        <f>VLOOKUP(L160,'Currency Sheet'!A:C,3,)</f>
        <v>DOLLAR</v>
      </c>
      <c r="N160" s="25">
        <f t="shared" si="14"/>
        <v>88</v>
      </c>
    </row>
    <row r="161" spans="1:14" x14ac:dyDescent="0.25">
      <c r="A161" s="25" t="str">
        <v>EED115898</v>
      </c>
      <c r="B161" s="45">
        <v>45818</v>
      </c>
      <c r="C161" s="25">
        <v>420601</v>
      </c>
      <c r="D161" s="25">
        <f t="shared" si="10"/>
        <v>4004</v>
      </c>
      <c r="E161" s="25">
        <f>_xlfn.XLOOKUP(C161,MasterSheet!H:H,MasterSheet!E:E)</f>
        <v>45.5</v>
      </c>
      <c r="F161" s="26">
        <f>SUMIFS(MasterSheet!J:J, MasterSheet!B:B, A161, MasterSheet!D:D, B161, MasterSheet!H:H, C161)</f>
        <v>2</v>
      </c>
      <c r="G161" s="26">
        <f t="shared" si="11"/>
        <v>8008</v>
      </c>
      <c r="H161" s="30">
        <f>SUMIFS(MasterSheet!K:K, MasterSheet!B:B, A161, MasterSheet!D:D, B161, MasterSheet!H:H, C161)</f>
        <v>2</v>
      </c>
      <c r="I161" s="30">
        <f t="shared" si="12"/>
        <v>8008</v>
      </c>
      <c r="J161" s="32">
        <f>SUMIFS(MasterSheet!L:L, MasterSheet!B:B, A161, MasterSheet!D:D, B161, MasterSheet!H:H, C161)</f>
        <v>0</v>
      </c>
      <c r="K161" s="32">
        <f t="shared" si="13"/>
        <v>0</v>
      </c>
      <c r="L161" s="25" t="str">
        <f>VLOOKUP(C161,MasterSheet!H:U,14,)</f>
        <v>BioLegend</v>
      </c>
      <c r="M161" s="25" t="str">
        <f>VLOOKUP(L161,'Currency Sheet'!A:C,3,)</f>
        <v>DOLLAR</v>
      </c>
      <c r="N161" s="25">
        <f t="shared" si="14"/>
        <v>88</v>
      </c>
    </row>
    <row r="162" spans="1:14" x14ac:dyDescent="0.25">
      <c r="A162" s="25" t="str">
        <v>EED115898</v>
      </c>
      <c r="B162" s="45">
        <v>45818</v>
      </c>
      <c r="C162" s="25">
        <v>420801</v>
      </c>
      <c r="D162" s="25">
        <f t="shared" si="10"/>
        <v>3374.8</v>
      </c>
      <c r="E162" s="25">
        <f>_xlfn.XLOOKUP(C162,MasterSheet!H:H,MasterSheet!E:E)</f>
        <v>38.35</v>
      </c>
      <c r="F162" s="26">
        <f>SUMIFS(MasterSheet!J:J, MasterSheet!B:B, A162, MasterSheet!D:D, B162, MasterSheet!H:H, C162)</f>
        <v>2</v>
      </c>
      <c r="G162" s="26">
        <f t="shared" si="11"/>
        <v>6749.6</v>
      </c>
      <c r="H162" s="30">
        <f>SUMIFS(MasterSheet!K:K, MasterSheet!B:B, A162, MasterSheet!D:D, B162, MasterSheet!H:H, C162)</f>
        <v>2</v>
      </c>
      <c r="I162" s="30">
        <f t="shared" si="12"/>
        <v>6749.6</v>
      </c>
      <c r="J162" s="32">
        <f>SUMIFS(MasterSheet!L:L, MasterSheet!B:B, A162, MasterSheet!D:D, B162, MasterSheet!H:H, C162)</f>
        <v>0</v>
      </c>
      <c r="K162" s="32">
        <f t="shared" si="13"/>
        <v>0</v>
      </c>
      <c r="L162" s="25" t="str">
        <f>VLOOKUP(C162,MasterSheet!H:U,14,)</f>
        <v>BioLegend</v>
      </c>
      <c r="M162" s="25" t="str">
        <f>VLOOKUP(L162,'Currency Sheet'!A:C,3,)</f>
        <v>DOLLAR</v>
      </c>
      <c r="N162" s="25">
        <f t="shared" si="14"/>
        <v>88</v>
      </c>
    </row>
    <row r="163" spans="1:14" x14ac:dyDescent="0.25">
      <c r="A163" s="25" t="str">
        <v>EED115898</v>
      </c>
      <c r="B163" s="45">
        <v>45818</v>
      </c>
      <c r="C163" s="25">
        <v>421002</v>
      </c>
      <c r="D163" s="25">
        <f t="shared" si="10"/>
        <v>5376.8</v>
      </c>
      <c r="E163" s="25">
        <f>_xlfn.XLOOKUP(C163,MasterSheet!H:H,MasterSheet!E:E)</f>
        <v>61.1</v>
      </c>
      <c r="F163" s="26">
        <f>SUMIFS(MasterSheet!J:J, MasterSheet!B:B, A163, MasterSheet!D:D, B163, MasterSheet!H:H, C163)</f>
        <v>2</v>
      </c>
      <c r="G163" s="26">
        <f t="shared" si="11"/>
        <v>10753.6</v>
      </c>
      <c r="H163" s="30">
        <f>SUMIFS(MasterSheet!K:K, MasterSheet!B:B, A163, MasterSheet!D:D, B163, MasterSheet!H:H, C163)</f>
        <v>2</v>
      </c>
      <c r="I163" s="30">
        <f t="shared" si="12"/>
        <v>10753.6</v>
      </c>
      <c r="J163" s="32">
        <f>SUMIFS(MasterSheet!L:L, MasterSheet!B:B, A163, MasterSheet!D:D, B163, MasterSheet!H:H, C163)</f>
        <v>0</v>
      </c>
      <c r="K163" s="32">
        <f t="shared" si="13"/>
        <v>0</v>
      </c>
      <c r="L163" s="25" t="str">
        <f>VLOOKUP(C163,MasterSheet!H:U,14,)</f>
        <v>BioLegend</v>
      </c>
      <c r="M163" s="25" t="str">
        <f>VLOOKUP(L163,'Currency Sheet'!A:C,3,)</f>
        <v>DOLLAR</v>
      </c>
      <c r="N163" s="25">
        <f t="shared" si="14"/>
        <v>88</v>
      </c>
    </row>
    <row r="164" spans="1:14" x14ac:dyDescent="0.25">
      <c r="A164" s="25" t="str">
        <v>EED115898</v>
      </c>
      <c r="B164" s="45">
        <v>45818</v>
      </c>
      <c r="C164" s="25">
        <v>422301</v>
      </c>
      <c r="D164" s="25">
        <f t="shared" si="10"/>
        <v>6221.6</v>
      </c>
      <c r="E164" s="25">
        <f>_xlfn.XLOOKUP(C164,MasterSheet!H:H,MasterSheet!E:E)</f>
        <v>70.7</v>
      </c>
      <c r="F164" s="26">
        <f>SUMIFS(MasterSheet!J:J, MasterSheet!B:B, A164, MasterSheet!D:D, B164, MasterSheet!H:H, C164)</f>
        <v>1</v>
      </c>
      <c r="G164" s="26">
        <f t="shared" si="11"/>
        <v>6221.6</v>
      </c>
      <c r="H164" s="30">
        <f>SUMIFS(MasterSheet!K:K, MasterSheet!B:B, A164, MasterSheet!D:D, B164, MasterSheet!H:H, C164)</f>
        <v>1</v>
      </c>
      <c r="I164" s="30">
        <f t="shared" si="12"/>
        <v>6221.6</v>
      </c>
      <c r="J164" s="32">
        <f>SUMIFS(MasterSheet!L:L, MasterSheet!B:B, A164, MasterSheet!D:D, B164, MasterSheet!H:H, C164)</f>
        <v>0</v>
      </c>
      <c r="K164" s="32">
        <f t="shared" si="13"/>
        <v>0</v>
      </c>
      <c r="L164" s="25" t="str">
        <f>VLOOKUP(C164,MasterSheet!H:U,14,)</f>
        <v>BioLegend</v>
      </c>
      <c r="M164" s="25" t="str">
        <f>VLOOKUP(L164,'Currency Sheet'!A:C,3,)</f>
        <v>DOLLAR</v>
      </c>
      <c r="N164" s="25">
        <f t="shared" si="14"/>
        <v>88</v>
      </c>
    </row>
    <row r="165" spans="1:14" x14ac:dyDescent="0.25">
      <c r="A165" s="25" t="str">
        <v>EED115898</v>
      </c>
      <c r="B165" s="45">
        <v>45818</v>
      </c>
      <c r="C165" s="25">
        <v>422401</v>
      </c>
      <c r="D165" s="25">
        <f t="shared" si="10"/>
        <v>8685.6</v>
      </c>
      <c r="E165" s="25">
        <f>_xlfn.XLOOKUP(C165,MasterSheet!H:H,MasterSheet!E:E)</f>
        <v>98.7</v>
      </c>
      <c r="F165" s="26">
        <f>SUMIFS(MasterSheet!J:J, MasterSheet!B:B, A165, MasterSheet!D:D, B165, MasterSheet!H:H, C165)</f>
        <v>1</v>
      </c>
      <c r="G165" s="26">
        <f t="shared" si="11"/>
        <v>8685.6</v>
      </c>
      <c r="H165" s="30">
        <f>SUMIFS(MasterSheet!K:K, MasterSheet!B:B, A165, MasterSheet!D:D, B165, MasterSheet!H:H, C165)</f>
        <v>1</v>
      </c>
      <c r="I165" s="30">
        <f t="shared" si="12"/>
        <v>8685.6</v>
      </c>
      <c r="J165" s="32">
        <f>SUMIFS(MasterSheet!L:L, MasterSheet!B:B, A165, MasterSheet!D:D, B165, MasterSheet!H:H, C165)</f>
        <v>0</v>
      </c>
      <c r="K165" s="32">
        <f t="shared" si="13"/>
        <v>0</v>
      </c>
      <c r="L165" s="25" t="str">
        <f>VLOOKUP(C165,MasterSheet!H:U,14,)</f>
        <v>BioLegend</v>
      </c>
      <c r="M165" s="25" t="str">
        <f>VLOOKUP(L165,'Currency Sheet'!A:C,3,)</f>
        <v>DOLLAR</v>
      </c>
      <c r="N165" s="25">
        <f t="shared" si="14"/>
        <v>88</v>
      </c>
    </row>
    <row r="166" spans="1:14" x14ac:dyDescent="0.25">
      <c r="A166" s="25" t="str">
        <v>EED115898</v>
      </c>
      <c r="B166" s="45">
        <v>45818</v>
      </c>
      <c r="C166" s="25">
        <v>423102</v>
      </c>
      <c r="D166" s="25">
        <f t="shared" si="10"/>
        <v>20636</v>
      </c>
      <c r="E166" s="25">
        <f>_xlfn.XLOOKUP(C166,MasterSheet!H:H,MasterSheet!E:E)</f>
        <v>234.5</v>
      </c>
      <c r="F166" s="26">
        <f>SUMIFS(MasterSheet!J:J, MasterSheet!B:B, A166, MasterSheet!D:D, B166, MasterSheet!H:H, C166)</f>
        <v>1</v>
      </c>
      <c r="G166" s="26">
        <f t="shared" si="11"/>
        <v>20636</v>
      </c>
      <c r="H166" s="30">
        <f>SUMIFS(MasterSheet!K:K, MasterSheet!B:B, A166, MasterSheet!D:D, B166, MasterSheet!H:H, C166)</f>
        <v>1</v>
      </c>
      <c r="I166" s="30">
        <f t="shared" si="12"/>
        <v>20636</v>
      </c>
      <c r="J166" s="32">
        <f>SUMIFS(MasterSheet!L:L, MasterSheet!B:B, A166, MasterSheet!D:D, B166, MasterSheet!H:H, C166)</f>
        <v>0</v>
      </c>
      <c r="K166" s="32">
        <f t="shared" si="13"/>
        <v>0</v>
      </c>
      <c r="L166" s="25" t="str">
        <f>VLOOKUP(C166,MasterSheet!H:U,14,)</f>
        <v>BioLegend</v>
      </c>
      <c r="M166" s="25" t="str">
        <f>VLOOKUP(L166,'Currency Sheet'!A:C,3,)</f>
        <v>DOLLAR</v>
      </c>
      <c r="N166" s="25">
        <f t="shared" si="14"/>
        <v>88</v>
      </c>
    </row>
    <row r="167" spans="1:14" x14ac:dyDescent="0.25">
      <c r="A167" s="25" t="str">
        <v>EED115898</v>
      </c>
      <c r="B167" s="45">
        <v>45818</v>
      </c>
      <c r="C167" s="25">
        <v>423106</v>
      </c>
      <c r="D167" s="25">
        <f t="shared" si="10"/>
        <v>20636</v>
      </c>
      <c r="E167" s="25">
        <f>_xlfn.XLOOKUP(C167,MasterSheet!H:H,MasterSheet!E:E)</f>
        <v>234.5</v>
      </c>
      <c r="F167" s="26">
        <f>SUMIFS(MasterSheet!J:J, MasterSheet!B:B, A167, MasterSheet!D:D, B167, MasterSheet!H:H, C167)</f>
        <v>1</v>
      </c>
      <c r="G167" s="26">
        <f t="shared" si="11"/>
        <v>20636</v>
      </c>
      <c r="H167" s="30">
        <f>SUMIFS(MasterSheet!K:K, MasterSheet!B:B, A167, MasterSheet!D:D, B167, MasterSheet!H:H, C167)</f>
        <v>1</v>
      </c>
      <c r="I167" s="30">
        <f t="shared" si="12"/>
        <v>20636</v>
      </c>
      <c r="J167" s="32">
        <f>SUMIFS(MasterSheet!L:L, MasterSheet!B:B, A167, MasterSheet!D:D, B167, MasterSheet!H:H, C167)</f>
        <v>0</v>
      </c>
      <c r="K167" s="32">
        <f t="shared" si="13"/>
        <v>0</v>
      </c>
      <c r="L167" s="25" t="str">
        <f>VLOOKUP(C167,MasterSheet!H:U,14,)</f>
        <v>BioLegend</v>
      </c>
      <c r="M167" s="25" t="str">
        <f>VLOOKUP(L167,'Currency Sheet'!A:C,3,)</f>
        <v>DOLLAR</v>
      </c>
      <c r="N167" s="25">
        <f t="shared" si="14"/>
        <v>88</v>
      </c>
    </row>
    <row r="168" spans="1:14" x14ac:dyDescent="0.25">
      <c r="A168" s="25" t="str">
        <v>EED115898</v>
      </c>
      <c r="B168" s="45">
        <v>45818</v>
      </c>
      <c r="C168" s="25">
        <v>424401</v>
      </c>
      <c r="D168" s="25">
        <f t="shared" si="10"/>
        <v>9438</v>
      </c>
      <c r="E168" s="25">
        <f>_xlfn.XLOOKUP(C168,MasterSheet!H:H,MasterSheet!E:E)</f>
        <v>107.25</v>
      </c>
      <c r="F168" s="26">
        <f>SUMIFS(MasterSheet!J:J, MasterSheet!B:B, A168, MasterSheet!D:D, B168, MasterSheet!H:H, C168)</f>
        <v>1</v>
      </c>
      <c r="G168" s="26">
        <f t="shared" si="11"/>
        <v>9438</v>
      </c>
      <c r="H168" s="30">
        <f>SUMIFS(MasterSheet!K:K, MasterSheet!B:B, A168, MasterSheet!D:D, B168, MasterSheet!H:H, C168)</f>
        <v>1</v>
      </c>
      <c r="I168" s="30">
        <f t="shared" si="12"/>
        <v>9438</v>
      </c>
      <c r="J168" s="32">
        <f>SUMIFS(MasterSheet!L:L, MasterSheet!B:B, A168, MasterSheet!D:D, B168, MasterSheet!H:H, C168)</f>
        <v>0</v>
      </c>
      <c r="K168" s="32">
        <f t="shared" si="13"/>
        <v>0</v>
      </c>
      <c r="L168" s="25" t="str">
        <f>VLOOKUP(C168,MasterSheet!H:U,14,)</f>
        <v>BioLegend</v>
      </c>
      <c r="M168" s="25" t="str">
        <f>VLOOKUP(L168,'Currency Sheet'!A:C,3,)</f>
        <v>DOLLAR</v>
      </c>
      <c r="N168" s="25">
        <f t="shared" si="14"/>
        <v>88</v>
      </c>
    </row>
    <row r="169" spans="1:14" x14ac:dyDescent="0.25">
      <c r="A169" s="25" t="str">
        <v>EED115898</v>
      </c>
      <c r="B169" s="45">
        <v>45818</v>
      </c>
      <c r="C169" s="25">
        <v>425003</v>
      </c>
      <c r="D169" s="25">
        <f t="shared" si="10"/>
        <v>5482.4</v>
      </c>
      <c r="E169" s="25">
        <f>_xlfn.XLOOKUP(C169,MasterSheet!H:H,MasterSheet!E:E)</f>
        <v>62.3</v>
      </c>
      <c r="F169" s="26">
        <f>SUMIFS(MasterSheet!J:J, MasterSheet!B:B, A169, MasterSheet!D:D, B169, MasterSheet!H:H, C169)</f>
        <v>1</v>
      </c>
      <c r="G169" s="26">
        <f t="shared" si="11"/>
        <v>5482.4</v>
      </c>
      <c r="H169" s="30">
        <f>SUMIFS(MasterSheet!K:K, MasterSheet!B:B, A169, MasterSheet!D:D, B169, MasterSheet!H:H, C169)</f>
        <v>1</v>
      </c>
      <c r="I169" s="30">
        <f t="shared" si="12"/>
        <v>5482.4</v>
      </c>
      <c r="J169" s="32">
        <f>SUMIFS(MasterSheet!L:L, MasterSheet!B:B, A169, MasterSheet!D:D, B169, MasterSheet!H:H, C169)</f>
        <v>0</v>
      </c>
      <c r="K169" s="32">
        <f t="shared" si="13"/>
        <v>0</v>
      </c>
      <c r="L169" s="25" t="str">
        <f>VLOOKUP(C169,MasterSheet!H:U,14,)</f>
        <v>BioLegend</v>
      </c>
      <c r="M169" s="25" t="str">
        <f>VLOOKUP(L169,'Currency Sheet'!A:C,3,)</f>
        <v>DOLLAR</v>
      </c>
      <c r="N169" s="25">
        <f t="shared" si="14"/>
        <v>88</v>
      </c>
    </row>
    <row r="170" spans="1:14" x14ac:dyDescent="0.25">
      <c r="A170" s="25" t="str">
        <v>EED115898</v>
      </c>
      <c r="B170" s="45">
        <v>45818</v>
      </c>
      <c r="C170" s="25">
        <v>430515</v>
      </c>
      <c r="D170" s="25">
        <f t="shared" si="10"/>
        <v>36097.599999999999</v>
      </c>
      <c r="E170" s="25">
        <f>_xlfn.XLOOKUP(C170,MasterSheet!H:H,MasterSheet!E:E)</f>
        <v>410.2</v>
      </c>
      <c r="F170" s="26">
        <f>SUMIFS(MasterSheet!J:J, MasterSheet!B:B, A170, MasterSheet!D:D, B170, MasterSheet!H:H, C170)</f>
        <v>1</v>
      </c>
      <c r="G170" s="26">
        <f t="shared" si="11"/>
        <v>36097.599999999999</v>
      </c>
      <c r="H170" s="30">
        <f>SUMIFS(MasterSheet!K:K, MasterSheet!B:B, A170, MasterSheet!D:D, B170, MasterSheet!H:H, C170)</f>
        <v>1</v>
      </c>
      <c r="I170" s="30">
        <f t="shared" si="12"/>
        <v>36097.599999999999</v>
      </c>
      <c r="J170" s="32">
        <f>SUMIFS(MasterSheet!L:L, MasterSheet!B:B, A170, MasterSheet!D:D, B170, MasterSheet!H:H, C170)</f>
        <v>0</v>
      </c>
      <c r="K170" s="32">
        <f t="shared" si="13"/>
        <v>0</v>
      </c>
      <c r="L170" s="25" t="str">
        <f>VLOOKUP(C170,MasterSheet!H:U,14,)</f>
        <v>BioLegend</v>
      </c>
      <c r="M170" s="25" t="str">
        <f>VLOOKUP(L170,'Currency Sheet'!A:C,3,)</f>
        <v>DOLLAR</v>
      </c>
      <c r="N170" s="25">
        <f t="shared" si="14"/>
        <v>88</v>
      </c>
    </row>
    <row r="171" spans="1:14" x14ac:dyDescent="0.25">
      <c r="A171" s="25" t="str">
        <v>EED115898</v>
      </c>
      <c r="B171" s="45">
        <v>45818</v>
      </c>
      <c r="C171" s="25">
        <v>503818</v>
      </c>
      <c r="D171" s="25">
        <f t="shared" si="10"/>
        <v>16324</v>
      </c>
      <c r="E171" s="25">
        <f>_xlfn.XLOOKUP(C171,MasterSheet!H:H,MasterSheet!E:E)</f>
        <v>185.5</v>
      </c>
      <c r="F171" s="26">
        <f>SUMIFS(MasterSheet!J:J, MasterSheet!B:B, A171, MasterSheet!D:D, B171, MasterSheet!H:H, C171)</f>
        <v>1</v>
      </c>
      <c r="G171" s="26">
        <f t="shared" si="11"/>
        <v>16324</v>
      </c>
      <c r="H171" s="30">
        <f>SUMIFS(MasterSheet!K:K, MasterSheet!B:B, A171, MasterSheet!D:D, B171, MasterSheet!H:H, C171)</f>
        <v>1</v>
      </c>
      <c r="I171" s="30">
        <f t="shared" si="12"/>
        <v>16324</v>
      </c>
      <c r="J171" s="32">
        <f>SUMIFS(MasterSheet!L:L, MasterSheet!B:B, A171, MasterSheet!D:D, B171, MasterSheet!H:H, C171)</f>
        <v>0</v>
      </c>
      <c r="K171" s="32">
        <f t="shared" si="13"/>
        <v>0</v>
      </c>
      <c r="L171" s="25" t="str">
        <f>VLOOKUP(C171,MasterSheet!H:U,14,)</f>
        <v>BioLegend</v>
      </c>
      <c r="M171" s="25" t="str">
        <f>VLOOKUP(L171,'Currency Sheet'!A:C,3,)</f>
        <v>DOLLAR</v>
      </c>
      <c r="N171" s="25">
        <f t="shared" si="14"/>
        <v>88</v>
      </c>
    </row>
    <row r="172" spans="1:14" x14ac:dyDescent="0.25">
      <c r="A172" s="25" t="str">
        <v>EED115898</v>
      </c>
      <c r="B172" s="45">
        <v>45818</v>
      </c>
      <c r="C172" s="25">
        <v>504104</v>
      </c>
      <c r="D172" s="25">
        <f t="shared" si="10"/>
        <v>15584.8</v>
      </c>
      <c r="E172" s="25">
        <f>_xlfn.XLOOKUP(C172,MasterSheet!H:H,MasterSheet!E:E)</f>
        <v>177.1</v>
      </c>
      <c r="F172" s="26">
        <f>SUMIFS(MasterSheet!J:J, MasterSheet!B:B, A172, MasterSheet!D:D, B172, MasterSheet!H:H, C172)</f>
        <v>2</v>
      </c>
      <c r="G172" s="26">
        <f t="shared" si="11"/>
        <v>31169.599999999999</v>
      </c>
      <c r="H172" s="30">
        <f>SUMIFS(MasterSheet!K:K, MasterSheet!B:B, A172, MasterSheet!D:D, B172, MasterSheet!H:H, C172)</f>
        <v>2</v>
      </c>
      <c r="I172" s="30">
        <f t="shared" si="12"/>
        <v>31169.599999999999</v>
      </c>
      <c r="J172" s="32">
        <f>SUMIFS(MasterSheet!L:L, MasterSheet!B:B, A172, MasterSheet!D:D, B172, MasterSheet!H:H, C172)</f>
        <v>0</v>
      </c>
      <c r="K172" s="32">
        <f t="shared" si="13"/>
        <v>0</v>
      </c>
      <c r="L172" s="25" t="str">
        <f>VLOOKUP(C172,MasterSheet!H:U,14,)</f>
        <v>BioLegend</v>
      </c>
      <c r="M172" s="25" t="str">
        <f>VLOOKUP(L172,'Currency Sheet'!A:C,3,)</f>
        <v>DOLLAR</v>
      </c>
      <c r="N172" s="25">
        <f t="shared" si="14"/>
        <v>88</v>
      </c>
    </row>
    <row r="173" spans="1:14" x14ac:dyDescent="0.25">
      <c r="A173" s="25" t="str">
        <v>EED115898</v>
      </c>
      <c r="B173" s="45">
        <v>45818</v>
      </c>
      <c r="C173" s="25">
        <v>504118</v>
      </c>
      <c r="D173" s="25">
        <f t="shared" si="10"/>
        <v>20636</v>
      </c>
      <c r="E173" s="25">
        <f>_xlfn.XLOOKUP(C173,MasterSheet!H:H,MasterSheet!E:E)</f>
        <v>234.5</v>
      </c>
      <c r="F173" s="26">
        <f>SUMIFS(MasterSheet!J:J, MasterSheet!B:B, A173, MasterSheet!D:D, B173, MasterSheet!H:H, C173)</f>
        <v>1</v>
      </c>
      <c r="G173" s="26">
        <f t="shared" si="11"/>
        <v>20636</v>
      </c>
      <c r="H173" s="30">
        <f>SUMIFS(MasterSheet!K:K, MasterSheet!B:B, A173, MasterSheet!D:D, B173, MasterSheet!H:H, C173)</f>
        <v>1</v>
      </c>
      <c r="I173" s="30">
        <f t="shared" si="12"/>
        <v>20636</v>
      </c>
      <c r="J173" s="32">
        <f>SUMIFS(MasterSheet!L:L, MasterSheet!B:B, A173, MasterSheet!D:D, B173, MasterSheet!H:H, C173)</f>
        <v>0</v>
      </c>
      <c r="K173" s="32">
        <f t="shared" si="13"/>
        <v>0</v>
      </c>
      <c r="L173" s="25" t="str">
        <f>VLOOKUP(C173,MasterSheet!H:U,14,)</f>
        <v>BioLegend</v>
      </c>
      <c r="M173" s="25" t="str">
        <f>VLOOKUP(L173,'Currency Sheet'!A:C,3,)</f>
        <v>DOLLAR</v>
      </c>
      <c r="N173" s="25">
        <f t="shared" si="14"/>
        <v>88</v>
      </c>
    </row>
    <row r="174" spans="1:14" x14ac:dyDescent="0.25">
      <c r="A174" s="25" t="str">
        <v>EED115898</v>
      </c>
      <c r="B174" s="45">
        <v>45818</v>
      </c>
      <c r="C174" s="25">
        <v>504124</v>
      </c>
      <c r="D174" s="25">
        <f t="shared" si="10"/>
        <v>20636</v>
      </c>
      <c r="E174" s="25">
        <f>_xlfn.XLOOKUP(C174,MasterSheet!H:H,MasterSheet!E:E)</f>
        <v>234.5</v>
      </c>
      <c r="F174" s="26">
        <f>SUMIFS(MasterSheet!J:J, MasterSheet!B:B, A174, MasterSheet!D:D, B174, MasterSheet!H:H, C174)</f>
        <v>1</v>
      </c>
      <c r="G174" s="26">
        <f t="shared" si="11"/>
        <v>20636</v>
      </c>
      <c r="H174" s="30">
        <f>SUMIFS(MasterSheet!K:K, MasterSheet!B:B, A174, MasterSheet!D:D, B174, MasterSheet!H:H, C174)</f>
        <v>1</v>
      </c>
      <c r="I174" s="30">
        <f t="shared" si="12"/>
        <v>20636</v>
      </c>
      <c r="J174" s="32">
        <f>SUMIFS(MasterSheet!L:L, MasterSheet!B:B, A174, MasterSheet!D:D, B174, MasterSheet!H:H, C174)</f>
        <v>0</v>
      </c>
      <c r="K174" s="32">
        <f t="shared" si="13"/>
        <v>0</v>
      </c>
      <c r="L174" s="25" t="str">
        <f>VLOOKUP(C174,MasterSheet!H:U,14,)</f>
        <v>BioLegend</v>
      </c>
      <c r="M174" s="25" t="str">
        <f>VLOOKUP(L174,'Currency Sheet'!A:C,3,)</f>
        <v>DOLLAR</v>
      </c>
      <c r="N174" s="25">
        <f t="shared" si="14"/>
        <v>88</v>
      </c>
    </row>
    <row r="175" spans="1:14" x14ac:dyDescent="0.25">
      <c r="A175" s="25" t="str">
        <v>EED115898</v>
      </c>
      <c r="B175" s="45">
        <v>45818</v>
      </c>
      <c r="C175" s="25">
        <v>505039</v>
      </c>
      <c r="D175" s="25">
        <f t="shared" si="10"/>
        <v>18150</v>
      </c>
      <c r="E175" s="25">
        <f>_xlfn.XLOOKUP(C175,MasterSheet!H:H,MasterSheet!E:E)</f>
        <v>206.25</v>
      </c>
      <c r="F175" s="26">
        <f>SUMIFS(MasterSheet!J:J, MasterSheet!B:B, A175, MasterSheet!D:D, B175, MasterSheet!H:H, C175)</f>
        <v>1</v>
      </c>
      <c r="G175" s="26">
        <f t="shared" si="11"/>
        <v>18150</v>
      </c>
      <c r="H175" s="30">
        <f>SUMIFS(MasterSheet!K:K, MasterSheet!B:B, A175, MasterSheet!D:D, B175, MasterSheet!H:H, C175)</f>
        <v>1</v>
      </c>
      <c r="I175" s="30">
        <f t="shared" si="12"/>
        <v>18150</v>
      </c>
      <c r="J175" s="32">
        <f>SUMIFS(MasterSheet!L:L, MasterSheet!B:B, A175, MasterSheet!D:D, B175, MasterSheet!H:H, C175)</f>
        <v>0</v>
      </c>
      <c r="K175" s="32">
        <f t="shared" si="13"/>
        <v>0</v>
      </c>
      <c r="L175" s="25" t="str">
        <f>VLOOKUP(C175,MasterSheet!H:U,14,)</f>
        <v>BioLegend</v>
      </c>
      <c r="M175" s="25" t="str">
        <f>VLOOKUP(L175,'Currency Sheet'!A:C,3,)</f>
        <v>DOLLAR</v>
      </c>
      <c r="N175" s="25">
        <f t="shared" si="14"/>
        <v>88</v>
      </c>
    </row>
    <row r="176" spans="1:14" x14ac:dyDescent="0.25">
      <c r="A176" s="25" t="str">
        <v>EED115898</v>
      </c>
      <c r="B176" s="45">
        <v>45818</v>
      </c>
      <c r="C176" s="25">
        <v>505808</v>
      </c>
      <c r="D176" s="25">
        <f t="shared" si="10"/>
        <v>6776</v>
      </c>
      <c r="E176" s="25">
        <f>_xlfn.XLOOKUP(C176,MasterSheet!H:H,MasterSheet!E:E)</f>
        <v>77</v>
      </c>
      <c r="F176" s="26">
        <f>SUMIFS(MasterSheet!J:J, MasterSheet!B:B, A176, MasterSheet!D:D, B176, MasterSheet!H:H, C176)</f>
        <v>1</v>
      </c>
      <c r="G176" s="26">
        <f t="shared" si="11"/>
        <v>6776</v>
      </c>
      <c r="H176" s="30">
        <f>SUMIFS(MasterSheet!K:K, MasterSheet!B:B, A176, MasterSheet!D:D, B176, MasterSheet!H:H, C176)</f>
        <v>1</v>
      </c>
      <c r="I176" s="30">
        <f t="shared" si="12"/>
        <v>6776</v>
      </c>
      <c r="J176" s="32">
        <f>SUMIFS(MasterSheet!L:L, MasterSheet!B:B, A176, MasterSheet!D:D, B176, MasterSheet!H:H, C176)</f>
        <v>0</v>
      </c>
      <c r="K176" s="32">
        <f t="shared" si="13"/>
        <v>0</v>
      </c>
      <c r="L176" s="25" t="str">
        <f>VLOOKUP(C176,MasterSheet!H:U,14,)</f>
        <v>BioLegend</v>
      </c>
      <c r="M176" s="25" t="str">
        <f>VLOOKUP(L176,'Currency Sheet'!A:C,3,)</f>
        <v>DOLLAR</v>
      </c>
      <c r="N176" s="25">
        <f t="shared" si="14"/>
        <v>88</v>
      </c>
    </row>
    <row r="177" spans="1:14" x14ac:dyDescent="0.25">
      <c r="A177" s="25" t="str">
        <v>EED115898</v>
      </c>
      <c r="B177" s="45">
        <v>45818</v>
      </c>
      <c r="C177" s="25">
        <v>505810</v>
      </c>
      <c r="D177" s="25">
        <f t="shared" si="10"/>
        <v>8131.2000000000007</v>
      </c>
      <c r="E177" s="25">
        <f>_xlfn.XLOOKUP(C177,MasterSheet!H:H,MasterSheet!E:E)</f>
        <v>92.4</v>
      </c>
      <c r="F177" s="26">
        <f>SUMIFS(MasterSheet!J:J, MasterSheet!B:B, A177, MasterSheet!D:D, B177, MasterSheet!H:H, C177)</f>
        <v>1</v>
      </c>
      <c r="G177" s="26">
        <f t="shared" si="11"/>
        <v>8131.2000000000007</v>
      </c>
      <c r="H177" s="30">
        <f>SUMIFS(MasterSheet!K:K, MasterSheet!B:B, A177, MasterSheet!D:D, B177, MasterSheet!H:H, C177)</f>
        <v>1</v>
      </c>
      <c r="I177" s="30">
        <f t="shared" si="12"/>
        <v>8131.2000000000007</v>
      </c>
      <c r="J177" s="32">
        <f>SUMIFS(MasterSheet!L:L, MasterSheet!B:B, A177, MasterSheet!D:D, B177, MasterSheet!H:H, C177)</f>
        <v>0</v>
      </c>
      <c r="K177" s="32">
        <f t="shared" si="13"/>
        <v>0</v>
      </c>
      <c r="L177" s="25" t="str">
        <f>VLOOKUP(C177,MasterSheet!H:U,14,)</f>
        <v>BioLegend</v>
      </c>
      <c r="M177" s="25" t="str">
        <f>VLOOKUP(L177,'Currency Sheet'!A:C,3,)</f>
        <v>DOLLAR</v>
      </c>
      <c r="N177" s="25">
        <f t="shared" si="14"/>
        <v>88</v>
      </c>
    </row>
    <row r="178" spans="1:14" x14ac:dyDescent="0.25">
      <c r="A178" s="25" t="str">
        <v>EED115898</v>
      </c>
      <c r="B178" s="45">
        <v>45818</v>
      </c>
      <c r="C178" s="25">
        <v>505842</v>
      </c>
      <c r="D178" s="25">
        <f t="shared" si="10"/>
        <v>17094</v>
      </c>
      <c r="E178" s="25">
        <f>_xlfn.XLOOKUP(C178,MasterSheet!H:H,MasterSheet!E:E)</f>
        <v>194.25</v>
      </c>
      <c r="F178" s="26">
        <f>SUMIFS(MasterSheet!J:J, MasterSheet!B:B, A178, MasterSheet!D:D, B178, MasterSheet!H:H, C178)</f>
        <v>1</v>
      </c>
      <c r="G178" s="26">
        <f t="shared" si="11"/>
        <v>17094</v>
      </c>
      <c r="H178" s="30">
        <f>SUMIFS(MasterSheet!K:K, MasterSheet!B:B, A178, MasterSheet!D:D, B178, MasterSheet!H:H, C178)</f>
        <v>1</v>
      </c>
      <c r="I178" s="30">
        <f t="shared" si="12"/>
        <v>17094</v>
      </c>
      <c r="J178" s="32">
        <f>SUMIFS(MasterSheet!L:L, MasterSheet!B:B, A178, MasterSheet!D:D, B178, MasterSheet!H:H, C178)</f>
        <v>0</v>
      </c>
      <c r="K178" s="32">
        <f t="shared" si="13"/>
        <v>0</v>
      </c>
      <c r="L178" s="25" t="str">
        <f>VLOOKUP(C178,MasterSheet!H:U,14,)</f>
        <v>BioLegend</v>
      </c>
      <c r="M178" s="25" t="str">
        <f>VLOOKUP(L178,'Currency Sheet'!A:C,3,)</f>
        <v>DOLLAR</v>
      </c>
      <c r="N178" s="25">
        <f t="shared" si="14"/>
        <v>88</v>
      </c>
    </row>
    <row r="179" spans="1:14" x14ac:dyDescent="0.25">
      <c r="A179" s="25" t="str">
        <v>EED115898</v>
      </c>
      <c r="B179" s="45">
        <v>45818</v>
      </c>
      <c r="C179" s="25">
        <v>506324</v>
      </c>
      <c r="D179" s="25">
        <f t="shared" si="10"/>
        <v>19527.2</v>
      </c>
      <c r="E179" s="25">
        <f>_xlfn.XLOOKUP(C179,MasterSheet!H:H,MasterSheet!E:E)</f>
        <v>221.9</v>
      </c>
      <c r="F179" s="26">
        <f>SUMIFS(MasterSheet!J:J, MasterSheet!B:B, A179, MasterSheet!D:D, B179, MasterSheet!H:H, C179)</f>
        <v>1</v>
      </c>
      <c r="G179" s="26">
        <f t="shared" si="11"/>
        <v>19527.2</v>
      </c>
      <c r="H179" s="30">
        <f>SUMIFS(MasterSheet!K:K, MasterSheet!B:B, A179, MasterSheet!D:D, B179, MasterSheet!H:H, C179)</f>
        <v>1</v>
      </c>
      <c r="I179" s="30">
        <f t="shared" si="12"/>
        <v>19527.2</v>
      </c>
      <c r="J179" s="32">
        <f>SUMIFS(MasterSheet!L:L, MasterSheet!B:B, A179, MasterSheet!D:D, B179, MasterSheet!H:H, C179)</f>
        <v>0</v>
      </c>
      <c r="K179" s="32">
        <f t="shared" si="13"/>
        <v>0</v>
      </c>
      <c r="L179" s="25" t="str">
        <f>VLOOKUP(C179,MasterSheet!H:U,14,)</f>
        <v>BioLegend</v>
      </c>
      <c r="M179" s="25" t="str">
        <f>VLOOKUP(L179,'Currency Sheet'!A:C,3,)</f>
        <v>DOLLAR</v>
      </c>
      <c r="N179" s="25">
        <f t="shared" si="14"/>
        <v>88</v>
      </c>
    </row>
    <row r="180" spans="1:14" x14ac:dyDescent="0.25">
      <c r="A180" s="25" t="str">
        <v>EED115898</v>
      </c>
      <c r="B180" s="45">
        <v>45818</v>
      </c>
      <c r="C180" s="25">
        <v>506904</v>
      </c>
      <c r="D180" s="25">
        <f t="shared" si="10"/>
        <v>17248</v>
      </c>
      <c r="E180" s="25">
        <f>_xlfn.XLOOKUP(C180,MasterSheet!H:H,MasterSheet!E:E)</f>
        <v>196</v>
      </c>
      <c r="F180" s="26">
        <f>SUMIFS(MasterSheet!J:J, MasterSheet!B:B, A180, MasterSheet!D:D, B180, MasterSheet!H:H, C180)</f>
        <v>1</v>
      </c>
      <c r="G180" s="26">
        <f t="shared" si="11"/>
        <v>17248</v>
      </c>
      <c r="H180" s="30">
        <f>SUMIFS(MasterSheet!K:K, MasterSheet!B:B, A180, MasterSheet!D:D, B180, MasterSheet!H:H, C180)</f>
        <v>1</v>
      </c>
      <c r="I180" s="30">
        <f t="shared" si="12"/>
        <v>17248</v>
      </c>
      <c r="J180" s="32">
        <f>SUMIFS(MasterSheet!L:L, MasterSheet!B:B, A180, MasterSheet!D:D, B180, MasterSheet!H:H, C180)</f>
        <v>0</v>
      </c>
      <c r="K180" s="32">
        <f t="shared" si="13"/>
        <v>0</v>
      </c>
      <c r="L180" s="25" t="str">
        <f>VLOOKUP(C180,MasterSheet!H:U,14,)</f>
        <v>BioLegend</v>
      </c>
      <c r="M180" s="25" t="str">
        <f>VLOOKUP(L180,'Currency Sheet'!A:C,3,)</f>
        <v>DOLLAR</v>
      </c>
      <c r="N180" s="25">
        <f t="shared" si="14"/>
        <v>88</v>
      </c>
    </row>
    <row r="181" spans="1:14" x14ac:dyDescent="0.25">
      <c r="A181" s="25" t="str">
        <v>EED115898</v>
      </c>
      <c r="B181" s="45">
        <v>45818</v>
      </c>
      <c r="C181" s="25">
        <v>506922</v>
      </c>
      <c r="D181" s="25">
        <f t="shared" si="10"/>
        <v>21375.200000000001</v>
      </c>
      <c r="E181" s="25">
        <f>_xlfn.XLOOKUP(C181,MasterSheet!H:H,MasterSheet!E:E)</f>
        <v>242.9</v>
      </c>
      <c r="F181" s="26">
        <f>SUMIFS(MasterSheet!J:J, MasterSheet!B:B, A181, MasterSheet!D:D, B181, MasterSheet!H:H, C181)</f>
        <v>1</v>
      </c>
      <c r="G181" s="26">
        <f t="shared" si="11"/>
        <v>21375.200000000001</v>
      </c>
      <c r="H181" s="30">
        <f>SUMIFS(MasterSheet!K:K, MasterSheet!B:B, A181, MasterSheet!D:D, B181, MasterSheet!H:H, C181)</f>
        <v>1</v>
      </c>
      <c r="I181" s="30">
        <f t="shared" si="12"/>
        <v>21375.200000000001</v>
      </c>
      <c r="J181" s="32">
        <f>SUMIFS(MasterSheet!L:L, MasterSheet!B:B, A181, MasterSheet!D:D, B181, MasterSheet!H:H, C181)</f>
        <v>0</v>
      </c>
      <c r="K181" s="32">
        <f t="shared" si="13"/>
        <v>0</v>
      </c>
      <c r="L181" s="25" t="str">
        <f>VLOOKUP(C181,MasterSheet!H:U,14,)</f>
        <v>BioLegend</v>
      </c>
      <c r="M181" s="25" t="str">
        <f>VLOOKUP(L181,'Currency Sheet'!A:C,3,)</f>
        <v>DOLLAR</v>
      </c>
      <c r="N181" s="25">
        <f t="shared" si="14"/>
        <v>88</v>
      </c>
    </row>
    <row r="182" spans="1:14" x14ac:dyDescent="0.25">
      <c r="A182" s="25" t="str">
        <v>EED115898</v>
      </c>
      <c r="B182" s="45">
        <v>45818</v>
      </c>
      <c r="C182" s="25">
        <v>514104</v>
      </c>
      <c r="D182" s="25">
        <f t="shared" si="10"/>
        <v>21375.200000000001</v>
      </c>
      <c r="E182" s="25">
        <f>_xlfn.XLOOKUP(C182,MasterSheet!H:H,MasterSheet!E:E)</f>
        <v>242.9</v>
      </c>
      <c r="F182" s="26">
        <f>SUMIFS(MasterSheet!J:J, MasterSheet!B:B, A182, MasterSheet!D:D, B182, MasterSheet!H:H, C182)</f>
        <v>1</v>
      </c>
      <c r="G182" s="26">
        <f t="shared" si="11"/>
        <v>21375.200000000001</v>
      </c>
      <c r="H182" s="30">
        <f>SUMIFS(MasterSheet!K:K, MasterSheet!B:B, A182, MasterSheet!D:D, B182, MasterSheet!H:H, C182)</f>
        <v>1</v>
      </c>
      <c r="I182" s="30">
        <f t="shared" si="12"/>
        <v>21375.200000000001</v>
      </c>
      <c r="J182" s="32">
        <f>SUMIFS(MasterSheet!L:L, MasterSheet!B:B, A182, MasterSheet!D:D, B182, MasterSheet!H:H, C182)</f>
        <v>0</v>
      </c>
      <c r="K182" s="32">
        <f t="shared" si="13"/>
        <v>0</v>
      </c>
      <c r="L182" s="25" t="str">
        <f>VLOOKUP(C182,MasterSheet!H:U,14,)</f>
        <v>BioLegend</v>
      </c>
      <c r="M182" s="25" t="str">
        <f>VLOOKUP(L182,'Currency Sheet'!A:C,3,)</f>
        <v>DOLLAR</v>
      </c>
      <c r="N182" s="25">
        <f t="shared" si="14"/>
        <v>88</v>
      </c>
    </row>
    <row r="183" spans="1:14" x14ac:dyDescent="0.25">
      <c r="A183" s="25" t="str">
        <v>EED115898</v>
      </c>
      <c r="B183" s="45">
        <v>45818</v>
      </c>
      <c r="C183" s="25">
        <v>552906</v>
      </c>
      <c r="D183" s="25">
        <f t="shared" si="10"/>
        <v>21375.200000000001</v>
      </c>
      <c r="E183" s="25">
        <f>_xlfn.XLOOKUP(C183,MasterSheet!H:H,MasterSheet!E:E)</f>
        <v>242.9</v>
      </c>
      <c r="F183" s="26">
        <f>SUMIFS(MasterSheet!J:J, MasterSheet!B:B, A183, MasterSheet!D:D, B183, MasterSheet!H:H, C183)</f>
        <v>1</v>
      </c>
      <c r="G183" s="26">
        <f t="shared" si="11"/>
        <v>21375.200000000001</v>
      </c>
      <c r="H183" s="30">
        <f>SUMIFS(MasterSheet!K:K, MasterSheet!B:B, A183, MasterSheet!D:D, B183, MasterSheet!H:H, C183)</f>
        <v>1</v>
      </c>
      <c r="I183" s="30">
        <f t="shared" si="12"/>
        <v>21375.200000000001</v>
      </c>
      <c r="J183" s="32">
        <f>SUMIFS(MasterSheet!L:L, MasterSheet!B:B, A183, MasterSheet!D:D, B183, MasterSheet!H:H, C183)</f>
        <v>0</v>
      </c>
      <c r="K183" s="32">
        <f t="shared" si="13"/>
        <v>0</v>
      </c>
      <c r="L183" s="25" t="str">
        <f>VLOOKUP(C183,MasterSheet!H:U,14,)</f>
        <v>BioLegend</v>
      </c>
      <c r="M183" s="25" t="str">
        <f>VLOOKUP(L183,'Currency Sheet'!A:C,3,)</f>
        <v>DOLLAR</v>
      </c>
      <c r="N183" s="25">
        <f t="shared" si="14"/>
        <v>88</v>
      </c>
    </row>
    <row r="184" spans="1:14" x14ac:dyDescent="0.25">
      <c r="A184" s="25" t="str">
        <v>EED115898</v>
      </c>
      <c r="B184" s="45">
        <v>45818</v>
      </c>
      <c r="C184" s="25">
        <v>570804</v>
      </c>
      <c r="D184" s="25">
        <f t="shared" si="10"/>
        <v>15584.8</v>
      </c>
      <c r="E184" s="25">
        <f>_xlfn.XLOOKUP(C184,MasterSheet!H:H,MasterSheet!E:E)</f>
        <v>177.1</v>
      </c>
      <c r="F184" s="26">
        <f>SUMIFS(MasterSheet!J:J, MasterSheet!B:B, A184, MasterSheet!D:D, B184, MasterSheet!H:H, C184)</f>
        <v>14</v>
      </c>
      <c r="G184" s="26">
        <f t="shared" si="11"/>
        <v>218187.19999999998</v>
      </c>
      <c r="H184" s="30">
        <f>SUMIFS(MasterSheet!K:K, MasterSheet!B:B, A184, MasterSheet!D:D, B184, MasterSheet!H:H, C184)</f>
        <v>14</v>
      </c>
      <c r="I184" s="30">
        <f t="shared" si="12"/>
        <v>218187.19999999998</v>
      </c>
      <c r="J184" s="32">
        <f>SUMIFS(MasterSheet!L:L, MasterSheet!B:B, A184, MasterSheet!D:D, B184, MasterSheet!H:H, C184)</f>
        <v>0</v>
      </c>
      <c r="K184" s="32">
        <f t="shared" si="13"/>
        <v>0</v>
      </c>
      <c r="L184" s="25" t="str">
        <f>VLOOKUP(C184,MasterSheet!H:U,14,)</f>
        <v>BioLegend</v>
      </c>
      <c r="M184" s="25" t="str">
        <f>VLOOKUP(L184,'Currency Sheet'!A:C,3,)</f>
        <v>DOLLAR</v>
      </c>
      <c r="N184" s="25">
        <f t="shared" si="14"/>
        <v>88</v>
      </c>
    </row>
    <row r="185" spans="1:14" x14ac:dyDescent="0.25">
      <c r="A185" s="25" t="str">
        <v>EED115898</v>
      </c>
      <c r="B185" s="45">
        <v>45818</v>
      </c>
      <c r="C185" s="25">
        <v>574306</v>
      </c>
      <c r="D185" s="25">
        <f t="shared" si="10"/>
        <v>46939.199999999997</v>
      </c>
      <c r="E185" s="25">
        <f>_xlfn.XLOOKUP(C185,MasterSheet!H:H,MasterSheet!E:E)</f>
        <v>533.4</v>
      </c>
      <c r="F185" s="26">
        <f>SUMIFS(MasterSheet!J:J, MasterSheet!B:B, A185, MasterSheet!D:D, B185, MasterSheet!H:H, C185)</f>
        <v>1</v>
      </c>
      <c r="G185" s="26">
        <f t="shared" si="11"/>
        <v>46939.199999999997</v>
      </c>
      <c r="H185" s="30">
        <f>SUMIFS(MasterSheet!K:K, MasterSheet!B:B, A185, MasterSheet!D:D, B185, MasterSheet!H:H, C185)</f>
        <v>1</v>
      </c>
      <c r="I185" s="30">
        <f t="shared" si="12"/>
        <v>46939.199999999997</v>
      </c>
      <c r="J185" s="32">
        <f>SUMIFS(MasterSheet!L:L, MasterSheet!B:B, A185, MasterSheet!D:D, B185, MasterSheet!H:H, C185)</f>
        <v>0</v>
      </c>
      <c r="K185" s="32">
        <f t="shared" si="13"/>
        <v>0</v>
      </c>
      <c r="L185" s="25" t="str">
        <f>VLOOKUP(C185,MasterSheet!H:U,14,)</f>
        <v>BioLegend</v>
      </c>
      <c r="M185" s="25" t="str">
        <f>VLOOKUP(L185,'Currency Sheet'!A:C,3,)</f>
        <v>DOLLAR</v>
      </c>
      <c r="N185" s="25">
        <f t="shared" si="14"/>
        <v>88</v>
      </c>
    </row>
    <row r="186" spans="1:14" x14ac:dyDescent="0.25">
      <c r="A186" s="25" t="str">
        <v>EED115898</v>
      </c>
      <c r="B186" s="45">
        <v>45818</v>
      </c>
      <c r="C186" s="25">
        <v>575804</v>
      </c>
      <c r="D186" s="25">
        <f t="shared" si="10"/>
        <v>21375.200000000001</v>
      </c>
      <c r="E186" s="25">
        <f>_xlfn.XLOOKUP(C186,MasterSheet!H:H,MasterSheet!E:E)</f>
        <v>242.9</v>
      </c>
      <c r="F186" s="26">
        <f>SUMIFS(MasterSheet!J:J, MasterSheet!B:B, A186, MasterSheet!D:D, B186, MasterSheet!H:H, C186)</f>
        <v>1</v>
      </c>
      <c r="G186" s="26">
        <f t="shared" si="11"/>
        <v>21375.200000000001</v>
      </c>
      <c r="H186" s="30">
        <f>SUMIFS(MasterSheet!K:K, MasterSheet!B:B, A186, MasterSheet!D:D, B186, MasterSheet!H:H, C186)</f>
        <v>1</v>
      </c>
      <c r="I186" s="30">
        <f t="shared" si="12"/>
        <v>21375.200000000001</v>
      </c>
      <c r="J186" s="32">
        <f>SUMIFS(MasterSheet!L:L, MasterSheet!B:B, A186, MasterSheet!D:D, B186, MasterSheet!H:H, C186)</f>
        <v>0</v>
      </c>
      <c r="K186" s="32">
        <f t="shared" si="13"/>
        <v>0</v>
      </c>
      <c r="L186" s="25" t="str">
        <f>VLOOKUP(C186,MasterSheet!H:U,14,)</f>
        <v>BioLegend</v>
      </c>
      <c r="M186" s="25" t="str">
        <f>VLOOKUP(L186,'Currency Sheet'!A:C,3,)</f>
        <v>DOLLAR</v>
      </c>
      <c r="N186" s="25">
        <f t="shared" si="14"/>
        <v>88</v>
      </c>
    </row>
    <row r="187" spans="1:14" x14ac:dyDescent="0.25">
      <c r="A187" s="25" t="str">
        <v>EED115898</v>
      </c>
      <c r="B187" s="45">
        <v>45818</v>
      </c>
      <c r="C187" s="25">
        <v>576306</v>
      </c>
      <c r="D187" s="25">
        <f t="shared" si="10"/>
        <v>46939.199999999997</v>
      </c>
      <c r="E187" s="25">
        <f>_xlfn.XLOOKUP(C187,MasterSheet!H:H,MasterSheet!E:E)</f>
        <v>533.4</v>
      </c>
      <c r="F187" s="26">
        <f>SUMIFS(MasterSheet!J:J, MasterSheet!B:B, A187, MasterSheet!D:D, B187, MasterSheet!H:H, C187)</f>
        <v>1</v>
      </c>
      <c r="G187" s="26">
        <f t="shared" si="11"/>
        <v>46939.199999999997</v>
      </c>
      <c r="H187" s="30">
        <f>SUMIFS(MasterSheet!K:K, MasterSheet!B:B, A187, MasterSheet!D:D, B187, MasterSheet!H:H, C187)</f>
        <v>1</v>
      </c>
      <c r="I187" s="30">
        <f t="shared" si="12"/>
        <v>46939.199999999997</v>
      </c>
      <c r="J187" s="32">
        <f>SUMIFS(MasterSheet!L:L, MasterSheet!B:B, A187, MasterSheet!D:D, B187, MasterSheet!H:H, C187)</f>
        <v>0</v>
      </c>
      <c r="K187" s="32">
        <f t="shared" si="13"/>
        <v>0</v>
      </c>
      <c r="L187" s="25" t="str">
        <f>VLOOKUP(C187,MasterSheet!H:U,14,)</f>
        <v>BioLegend</v>
      </c>
      <c r="M187" s="25" t="str">
        <f>VLOOKUP(L187,'Currency Sheet'!A:C,3,)</f>
        <v>DOLLAR</v>
      </c>
      <c r="N187" s="25">
        <f t="shared" si="14"/>
        <v>88</v>
      </c>
    </row>
    <row r="188" spans="1:14" x14ac:dyDescent="0.25">
      <c r="A188" s="25" t="str">
        <v>EED115898</v>
      </c>
      <c r="B188" s="45">
        <v>45818</v>
      </c>
      <c r="C188" s="25">
        <v>609551</v>
      </c>
      <c r="D188" s="25">
        <f t="shared" si="10"/>
        <v>9548</v>
      </c>
      <c r="E188" s="25">
        <f>_xlfn.XLOOKUP(C188,MasterSheet!H:H,MasterSheet!E:E)</f>
        <v>108.5</v>
      </c>
      <c r="F188" s="26">
        <f>SUMIFS(MasterSheet!J:J, MasterSheet!B:B, A188, MasterSheet!D:D, B188, MasterSheet!H:H, C188)</f>
        <v>1</v>
      </c>
      <c r="G188" s="26">
        <f t="shared" si="11"/>
        <v>9548</v>
      </c>
      <c r="H188" s="30">
        <f>SUMIFS(MasterSheet!K:K, MasterSheet!B:B, A188, MasterSheet!D:D, B188, MasterSheet!H:H, C188)</f>
        <v>1</v>
      </c>
      <c r="I188" s="30">
        <f t="shared" si="12"/>
        <v>9548</v>
      </c>
      <c r="J188" s="32">
        <f>SUMIFS(MasterSheet!L:L, MasterSheet!B:B, A188, MasterSheet!D:D, B188, MasterSheet!H:H, C188)</f>
        <v>0</v>
      </c>
      <c r="K188" s="32">
        <f t="shared" si="13"/>
        <v>0</v>
      </c>
      <c r="L188" s="25" t="str">
        <f>VLOOKUP(C188,MasterSheet!H:U,14,)</f>
        <v>BioLegend</v>
      </c>
      <c r="M188" s="25" t="str">
        <f>VLOOKUP(L188,'Currency Sheet'!A:C,3,)</f>
        <v>DOLLAR</v>
      </c>
      <c r="N188" s="25">
        <f t="shared" si="14"/>
        <v>88</v>
      </c>
    </row>
    <row r="189" spans="1:14" x14ac:dyDescent="0.25">
      <c r="A189" s="25" t="str">
        <v>EED115898</v>
      </c>
      <c r="B189" s="45">
        <v>45818</v>
      </c>
      <c r="C189" s="25">
        <v>640914</v>
      </c>
      <c r="D189" s="25">
        <f t="shared" si="10"/>
        <v>15584.8</v>
      </c>
      <c r="E189" s="25">
        <f>_xlfn.XLOOKUP(C189,MasterSheet!H:H,MasterSheet!E:E)</f>
        <v>177.1</v>
      </c>
      <c r="F189" s="26">
        <f>SUMIFS(MasterSheet!J:J, MasterSheet!B:B, A189, MasterSheet!D:D, B189, MasterSheet!H:H, C189)</f>
        <v>2</v>
      </c>
      <c r="G189" s="26">
        <f t="shared" si="11"/>
        <v>31169.599999999999</v>
      </c>
      <c r="H189" s="30">
        <f>SUMIFS(MasterSheet!K:K, MasterSheet!B:B, A189, MasterSheet!D:D, B189, MasterSheet!H:H, C189)</f>
        <v>2</v>
      </c>
      <c r="I189" s="30">
        <f t="shared" si="12"/>
        <v>31169.599999999999</v>
      </c>
      <c r="J189" s="32">
        <f>SUMIFS(MasterSheet!L:L, MasterSheet!B:B, A189, MasterSheet!D:D, B189, MasterSheet!H:H, C189)</f>
        <v>0</v>
      </c>
      <c r="K189" s="32">
        <f t="shared" si="13"/>
        <v>0</v>
      </c>
      <c r="L189" s="25" t="str">
        <f>VLOOKUP(C189,MasterSheet!H:U,14,)</f>
        <v>BioLegend</v>
      </c>
      <c r="M189" s="25" t="str">
        <f>VLOOKUP(L189,'Currency Sheet'!A:C,3,)</f>
        <v>DOLLAR</v>
      </c>
      <c r="N189" s="25">
        <f t="shared" si="14"/>
        <v>88</v>
      </c>
    </row>
    <row r="190" spans="1:14" x14ac:dyDescent="0.25">
      <c r="A190" s="25" t="str">
        <v>EED115898</v>
      </c>
      <c r="B190" s="45">
        <v>45818</v>
      </c>
      <c r="C190" s="25">
        <v>740715</v>
      </c>
      <c r="D190" s="25">
        <f t="shared" si="10"/>
        <v>43428</v>
      </c>
      <c r="E190" s="25">
        <f>_xlfn.XLOOKUP(C190,MasterSheet!H:H,MasterSheet!E:E)</f>
        <v>493.5</v>
      </c>
      <c r="F190" s="26">
        <f>SUMIFS(MasterSheet!J:J, MasterSheet!B:B, A190, MasterSheet!D:D, B190, MasterSheet!H:H, C190)</f>
        <v>3</v>
      </c>
      <c r="G190" s="26">
        <f t="shared" si="11"/>
        <v>130284</v>
      </c>
      <c r="H190" s="30">
        <f>SUMIFS(MasterSheet!K:K, MasterSheet!B:B, A190, MasterSheet!D:D, B190, MasterSheet!H:H, C190)</f>
        <v>3</v>
      </c>
      <c r="I190" s="30">
        <f t="shared" si="12"/>
        <v>130284</v>
      </c>
      <c r="J190" s="32">
        <f>SUMIFS(MasterSheet!L:L, MasterSheet!B:B, A190, MasterSheet!D:D, B190, MasterSheet!H:H, C190)</f>
        <v>0</v>
      </c>
      <c r="K190" s="32">
        <f t="shared" si="13"/>
        <v>0</v>
      </c>
      <c r="L190" s="25" t="str">
        <f>VLOOKUP(C190,MasterSheet!H:U,14,)</f>
        <v>BioLegend</v>
      </c>
      <c r="M190" s="25" t="str">
        <f>VLOOKUP(L190,'Currency Sheet'!A:C,3,)</f>
        <v>DOLLAR</v>
      </c>
      <c r="N190" s="25">
        <f t="shared" si="14"/>
        <v>88</v>
      </c>
    </row>
    <row r="191" spans="1:14" x14ac:dyDescent="0.25">
      <c r="A191" s="25" t="str">
        <v>EED115898</v>
      </c>
      <c r="B191" s="45">
        <v>45818</v>
      </c>
      <c r="C191" s="25">
        <v>741029</v>
      </c>
      <c r="D191" s="25">
        <f t="shared" si="10"/>
        <v>67152.800000000003</v>
      </c>
      <c r="E191" s="25">
        <f>_xlfn.XLOOKUP(C191,MasterSheet!H:H,MasterSheet!E:E)</f>
        <v>763.1</v>
      </c>
      <c r="F191" s="26">
        <f>SUMIFS(MasterSheet!J:J, MasterSheet!B:B, A191, MasterSheet!D:D, B191, MasterSheet!H:H, C191)</f>
        <v>1</v>
      </c>
      <c r="G191" s="26">
        <f t="shared" si="11"/>
        <v>67152.800000000003</v>
      </c>
      <c r="H191" s="30">
        <f>SUMIFS(MasterSheet!K:K, MasterSheet!B:B, A191, MasterSheet!D:D, B191, MasterSheet!H:H, C191)</f>
        <v>1</v>
      </c>
      <c r="I191" s="30">
        <f t="shared" si="12"/>
        <v>67152.800000000003</v>
      </c>
      <c r="J191" s="32">
        <f>SUMIFS(MasterSheet!L:L, MasterSheet!B:B, A191, MasterSheet!D:D, B191, MasterSheet!H:H, C191)</f>
        <v>0</v>
      </c>
      <c r="K191" s="32">
        <f t="shared" si="13"/>
        <v>0</v>
      </c>
      <c r="L191" s="25" t="str">
        <f>VLOOKUP(C191,MasterSheet!H:U,14,)</f>
        <v>BioLegend</v>
      </c>
      <c r="M191" s="25" t="str">
        <f>VLOOKUP(L191,'Currency Sheet'!A:C,3,)</f>
        <v>DOLLAR</v>
      </c>
      <c r="N191" s="25">
        <f t="shared" si="14"/>
        <v>88</v>
      </c>
    </row>
    <row r="192" spans="1:14" x14ac:dyDescent="0.25">
      <c r="A192" s="25" t="str">
        <v>EED115898</v>
      </c>
      <c r="B192" s="45">
        <v>45818</v>
      </c>
      <c r="C192" s="25">
        <v>803004</v>
      </c>
      <c r="D192" s="25">
        <f t="shared" si="10"/>
        <v>6899.2000000000007</v>
      </c>
      <c r="E192" s="25">
        <f>_xlfn.XLOOKUP(C192,MasterSheet!H:H,MasterSheet!E:E)</f>
        <v>78.400000000000006</v>
      </c>
      <c r="F192" s="26">
        <f>SUMIFS(MasterSheet!J:J, MasterSheet!B:B, A192, MasterSheet!D:D, B192, MasterSheet!H:H, C192)</f>
        <v>1</v>
      </c>
      <c r="G192" s="26">
        <f t="shared" si="11"/>
        <v>6899.2000000000007</v>
      </c>
      <c r="H192" s="30">
        <f>SUMIFS(MasterSheet!K:K, MasterSheet!B:B, A192, MasterSheet!D:D, B192, MasterSheet!H:H, C192)</f>
        <v>1</v>
      </c>
      <c r="I192" s="30">
        <f t="shared" si="12"/>
        <v>6899.2000000000007</v>
      </c>
      <c r="J192" s="32">
        <f>SUMIFS(MasterSheet!L:L, MasterSheet!B:B, A192, MasterSheet!D:D, B192, MasterSheet!H:H, C192)</f>
        <v>0</v>
      </c>
      <c r="K192" s="32">
        <f t="shared" si="13"/>
        <v>0</v>
      </c>
      <c r="L192" s="25" t="str">
        <f>VLOOKUP(C192,MasterSheet!H:U,14,)</f>
        <v>BioLegend</v>
      </c>
      <c r="M192" s="25" t="str">
        <f>VLOOKUP(L192,'Currency Sheet'!A:C,3,)</f>
        <v>DOLLAR</v>
      </c>
      <c r="N192" s="25">
        <f t="shared" si="14"/>
        <v>88</v>
      </c>
    </row>
    <row r="193" spans="1:14" x14ac:dyDescent="0.25">
      <c r="A193" s="25" t="str">
        <v>EED116107</v>
      </c>
      <c r="B193" s="45">
        <v>45821</v>
      </c>
      <c r="C193" s="25">
        <v>100204</v>
      </c>
      <c r="D193" s="25">
        <f t="shared" si="10"/>
        <v>8179.6</v>
      </c>
      <c r="E193" s="25">
        <f>_xlfn.XLOOKUP(C193,MasterSheet!H:H,MasterSheet!E:E)</f>
        <v>92.95</v>
      </c>
      <c r="F193" s="26">
        <f>SUMIFS(MasterSheet!J:J, MasterSheet!B:B, A193, MasterSheet!D:D, B193, MasterSheet!H:H, C193)</f>
        <v>1</v>
      </c>
      <c r="G193" s="26">
        <f t="shared" si="11"/>
        <v>8179.6</v>
      </c>
      <c r="H193" s="30">
        <f>SUMIFS(MasterSheet!K:K, MasterSheet!B:B, A193, MasterSheet!D:D, B193, MasterSheet!H:H, C193)</f>
        <v>1</v>
      </c>
      <c r="I193" s="30">
        <f t="shared" si="12"/>
        <v>8179.6</v>
      </c>
      <c r="J193" s="32">
        <f>SUMIFS(MasterSheet!L:L, MasterSheet!B:B, A193, MasterSheet!D:D, B193, MasterSheet!H:H, C193)</f>
        <v>0</v>
      </c>
      <c r="K193" s="32">
        <f t="shared" si="13"/>
        <v>0</v>
      </c>
      <c r="L193" s="25" t="str">
        <f>VLOOKUP(C193,MasterSheet!H:U,14,)</f>
        <v>BioLegend</v>
      </c>
      <c r="M193" s="25" t="str">
        <f>VLOOKUP(L193,'Currency Sheet'!A:C,3,)</f>
        <v>DOLLAR</v>
      </c>
      <c r="N193" s="25">
        <f t="shared" si="14"/>
        <v>88</v>
      </c>
    </row>
    <row r="194" spans="1:14" x14ac:dyDescent="0.25">
      <c r="A194" s="25" t="str">
        <v>EED116107</v>
      </c>
      <c r="B194" s="45">
        <v>45821</v>
      </c>
      <c r="C194" s="25">
        <v>100220</v>
      </c>
      <c r="D194" s="25">
        <f t="shared" si="10"/>
        <v>15276.8</v>
      </c>
      <c r="E194" s="25">
        <f>_xlfn.XLOOKUP(C194,MasterSheet!H:H,MasterSheet!E:E)</f>
        <v>173.6</v>
      </c>
      <c r="F194" s="26">
        <f>SUMIFS(MasterSheet!J:J, MasterSheet!B:B, A194, MasterSheet!D:D, B194, MasterSheet!H:H, C194)</f>
        <v>1</v>
      </c>
      <c r="G194" s="26">
        <f t="shared" si="11"/>
        <v>15276.8</v>
      </c>
      <c r="H194" s="30">
        <f>SUMIFS(MasterSheet!K:K, MasterSheet!B:B, A194, MasterSheet!D:D, B194, MasterSheet!H:H, C194)</f>
        <v>1</v>
      </c>
      <c r="I194" s="30">
        <f t="shared" si="12"/>
        <v>15276.8</v>
      </c>
      <c r="J194" s="32">
        <f>SUMIFS(MasterSheet!L:L, MasterSheet!B:B, A194, MasterSheet!D:D, B194, MasterSheet!H:H, C194)</f>
        <v>0</v>
      </c>
      <c r="K194" s="32">
        <f t="shared" si="13"/>
        <v>0</v>
      </c>
      <c r="L194" s="25" t="str">
        <f>VLOOKUP(C194,MasterSheet!H:U,14,)</f>
        <v>BioLegend</v>
      </c>
      <c r="M194" s="25" t="str">
        <f>VLOOKUP(L194,'Currency Sheet'!A:C,3,)</f>
        <v>DOLLAR</v>
      </c>
      <c r="N194" s="25">
        <f t="shared" si="14"/>
        <v>88</v>
      </c>
    </row>
    <row r="195" spans="1:14" x14ac:dyDescent="0.25">
      <c r="A195" s="25" t="str">
        <v>EED116107</v>
      </c>
      <c r="B195" s="45">
        <v>45821</v>
      </c>
      <c r="C195" s="25">
        <v>100236</v>
      </c>
      <c r="D195" s="25">
        <f t="shared" ref="D195:D258" si="15">E195*N195</f>
        <v>4743.2</v>
      </c>
      <c r="E195" s="25">
        <f>_xlfn.XLOOKUP(C195,MasterSheet!H:H,MasterSheet!E:E)</f>
        <v>53.9</v>
      </c>
      <c r="F195" s="26">
        <f>SUMIFS(MasterSheet!J:J, MasterSheet!B:B, A195, MasterSheet!D:D, B195, MasterSheet!H:H, C195)</f>
        <v>1</v>
      </c>
      <c r="G195" s="26">
        <f t="shared" ref="G195:G258" si="16">D195*F195</f>
        <v>4743.2</v>
      </c>
      <c r="H195" s="30">
        <f>SUMIFS(MasterSheet!K:K, MasterSheet!B:B, A195, MasterSheet!D:D, B195, MasterSheet!H:H, C195)</f>
        <v>1</v>
      </c>
      <c r="I195" s="30">
        <f t="shared" ref="I195:I258" si="17">H195*D195</f>
        <v>4743.2</v>
      </c>
      <c r="J195" s="32">
        <f>SUMIFS(MasterSheet!L:L, MasterSheet!B:B, A195, MasterSheet!D:D, B195, MasterSheet!H:H, C195)</f>
        <v>0</v>
      </c>
      <c r="K195" s="32">
        <f t="shared" ref="K195:K258" si="18">J195*D195</f>
        <v>0</v>
      </c>
      <c r="L195" s="25" t="str">
        <f>VLOOKUP(C195,MasterSheet!H:U,14,)</f>
        <v>BioLegend</v>
      </c>
      <c r="M195" s="25" t="str">
        <f>VLOOKUP(L195,'Currency Sheet'!A:C,3,)</f>
        <v>DOLLAR</v>
      </c>
      <c r="N195" s="25">
        <f t="shared" ref="N195:N258" si="19">IF(M195="DOLLAR",88,1)</f>
        <v>88</v>
      </c>
    </row>
    <row r="196" spans="1:14" x14ac:dyDescent="0.25">
      <c r="A196" s="25" t="str">
        <v>EED116107</v>
      </c>
      <c r="B196" s="45">
        <v>45821</v>
      </c>
      <c r="C196" s="25">
        <v>100434</v>
      </c>
      <c r="D196" s="25">
        <f t="shared" si="15"/>
        <v>19896.8</v>
      </c>
      <c r="E196" s="25">
        <f>_xlfn.XLOOKUP(C196,MasterSheet!H:H,MasterSheet!E:E)</f>
        <v>226.1</v>
      </c>
      <c r="F196" s="26">
        <f>SUMIFS(MasterSheet!J:J, MasterSheet!B:B, A196, MasterSheet!D:D, B196, MasterSheet!H:H, C196)</f>
        <v>1</v>
      </c>
      <c r="G196" s="26">
        <f t="shared" si="16"/>
        <v>19896.8</v>
      </c>
      <c r="H196" s="30">
        <f>SUMIFS(MasterSheet!K:K, MasterSheet!B:B, A196, MasterSheet!D:D, B196, MasterSheet!H:H, C196)</f>
        <v>1</v>
      </c>
      <c r="I196" s="30">
        <f t="shared" si="17"/>
        <v>19896.8</v>
      </c>
      <c r="J196" s="32">
        <f>SUMIFS(MasterSheet!L:L, MasterSheet!B:B, A196, MasterSheet!D:D, B196, MasterSheet!H:H, C196)</f>
        <v>0</v>
      </c>
      <c r="K196" s="32">
        <f t="shared" si="18"/>
        <v>0</v>
      </c>
      <c r="L196" s="25" t="str">
        <f>VLOOKUP(C196,MasterSheet!H:U,14,)</f>
        <v>BioLegend</v>
      </c>
      <c r="M196" s="25" t="str">
        <f>VLOOKUP(L196,'Currency Sheet'!A:C,3,)</f>
        <v>DOLLAR</v>
      </c>
      <c r="N196" s="25">
        <f t="shared" si="19"/>
        <v>88</v>
      </c>
    </row>
    <row r="197" spans="1:14" x14ac:dyDescent="0.25">
      <c r="A197" s="25" t="str">
        <v>EED116107</v>
      </c>
      <c r="B197" s="45">
        <v>45821</v>
      </c>
      <c r="C197" s="25">
        <v>101259</v>
      </c>
      <c r="D197" s="25">
        <f t="shared" si="15"/>
        <v>18018</v>
      </c>
      <c r="E197" s="25">
        <f>_xlfn.XLOOKUP(C197,MasterSheet!H:H,MasterSheet!E:E)</f>
        <v>204.75</v>
      </c>
      <c r="F197" s="26">
        <f>SUMIFS(MasterSheet!J:J, MasterSheet!B:B, A197, MasterSheet!D:D, B197, MasterSheet!H:H, C197)</f>
        <v>1</v>
      </c>
      <c r="G197" s="26">
        <f t="shared" si="16"/>
        <v>18018</v>
      </c>
      <c r="H197" s="30">
        <f>SUMIFS(MasterSheet!K:K, MasterSheet!B:B, A197, MasterSheet!D:D, B197, MasterSheet!H:H, C197)</f>
        <v>1</v>
      </c>
      <c r="I197" s="30">
        <f t="shared" si="17"/>
        <v>18018</v>
      </c>
      <c r="J197" s="32">
        <f>SUMIFS(MasterSheet!L:L, MasterSheet!B:B, A197, MasterSheet!D:D, B197, MasterSheet!H:H, C197)</f>
        <v>0</v>
      </c>
      <c r="K197" s="32">
        <f t="shared" si="18"/>
        <v>0</v>
      </c>
      <c r="L197" s="25" t="str">
        <f>VLOOKUP(C197,MasterSheet!H:U,14,)</f>
        <v>BioLegend</v>
      </c>
      <c r="M197" s="25" t="str">
        <f>VLOOKUP(L197,'Currency Sheet'!A:C,3,)</f>
        <v>DOLLAR</v>
      </c>
      <c r="N197" s="25">
        <f t="shared" si="19"/>
        <v>88</v>
      </c>
    </row>
    <row r="198" spans="1:14" x14ac:dyDescent="0.25">
      <c r="A198" s="25" t="str">
        <v>EED116107</v>
      </c>
      <c r="B198" s="45">
        <v>45821</v>
      </c>
      <c r="C198" s="25">
        <v>104445</v>
      </c>
      <c r="D198" s="25">
        <f t="shared" si="15"/>
        <v>19714.2</v>
      </c>
      <c r="E198" s="25">
        <f>_xlfn.XLOOKUP(C198,MasterSheet!H:H,MasterSheet!E:E)</f>
        <v>224.02500000000001</v>
      </c>
      <c r="F198" s="26">
        <f>SUMIFS(MasterSheet!J:J, MasterSheet!B:B, A198, MasterSheet!D:D, B198, MasterSheet!H:H, C198)</f>
        <v>2</v>
      </c>
      <c r="G198" s="26">
        <f t="shared" si="16"/>
        <v>39428.400000000001</v>
      </c>
      <c r="H198" s="30">
        <f>SUMIFS(MasterSheet!K:K, MasterSheet!B:B, A198, MasterSheet!D:D, B198, MasterSheet!H:H, C198)</f>
        <v>2</v>
      </c>
      <c r="I198" s="30">
        <f t="shared" si="17"/>
        <v>39428.400000000001</v>
      </c>
      <c r="J198" s="32">
        <f>SUMIFS(MasterSheet!L:L, MasterSheet!B:B, A198, MasterSheet!D:D, B198, MasterSheet!H:H, C198)</f>
        <v>0</v>
      </c>
      <c r="K198" s="32">
        <f t="shared" si="18"/>
        <v>0</v>
      </c>
      <c r="L198" s="25" t="str">
        <f>VLOOKUP(C198,MasterSheet!H:U,14,)</f>
        <v>BioLegend</v>
      </c>
      <c r="M198" s="25" t="str">
        <f>VLOOKUP(L198,'Currency Sheet'!A:C,3,)</f>
        <v>DOLLAR</v>
      </c>
      <c r="N198" s="25">
        <f t="shared" si="19"/>
        <v>88</v>
      </c>
    </row>
    <row r="199" spans="1:14" x14ac:dyDescent="0.25">
      <c r="A199" s="25" t="str">
        <v>EED116107</v>
      </c>
      <c r="B199" s="45">
        <v>45821</v>
      </c>
      <c r="C199" s="25">
        <v>118904</v>
      </c>
      <c r="D199" s="25">
        <f t="shared" si="15"/>
        <v>19712</v>
      </c>
      <c r="E199" s="25">
        <f>_xlfn.XLOOKUP(C199,MasterSheet!H:H,MasterSheet!E:E)</f>
        <v>224</v>
      </c>
      <c r="F199" s="26">
        <f>SUMIFS(MasterSheet!J:J, MasterSheet!B:B, A199, MasterSheet!D:D, B199, MasterSheet!H:H, C199)</f>
        <v>1</v>
      </c>
      <c r="G199" s="26">
        <f t="shared" si="16"/>
        <v>19712</v>
      </c>
      <c r="H199" s="30">
        <f>SUMIFS(MasterSheet!K:K, MasterSheet!B:B, A199, MasterSheet!D:D, B199, MasterSheet!H:H, C199)</f>
        <v>1</v>
      </c>
      <c r="I199" s="30">
        <f t="shared" si="17"/>
        <v>19712</v>
      </c>
      <c r="J199" s="32">
        <f>SUMIFS(MasterSheet!L:L, MasterSheet!B:B, A199, MasterSheet!D:D, B199, MasterSheet!H:H, C199)</f>
        <v>0</v>
      </c>
      <c r="K199" s="32">
        <f t="shared" si="18"/>
        <v>0</v>
      </c>
      <c r="L199" s="25" t="str">
        <f>VLOOKUP(C199,MasterSheet!H:U,14,)</f>
        <v>BioLegend</v>
      </c>
      <c r="M199" s="25" t="str">
        <f>VLOOKUP(L199,'Currency Sheet'!A:C,3,)</f>
        <v>DOLLAR</v>
      </c>
      <c r="N199" s="25">
        <f t="shared" si="19"/>
        <v>88</v>
      </c>
    </row>
    <row r="200" spans="1:14" x14ac:dyDescent="0.25">
      <c r="A200" s="25" t="str">
        <v>EED116107</v>
      </c>
      <c r="B200" s="45">
        <v>45821</v>
      </c>
      <c r="C200" s="25">
        <v>127525</v>
      </c>
      <c r="D200" s="25">
        <f t="shared" si="15"/>
        <v>10533.6</v>
      </c>
      <c r="E200" s="25">
        <f>_xlfn.XLOOKUP(C200,MasterSheet!H:H,MasterSheet!E:E)</f>
        <v>119.7</v>
      </c>
      <c r="F200" s="26">
        <f>SUMIFS(MasterSheet!J:J, MasterSheet!B:B, A200, MasterSheet!D:D, B200, MasterSheet!H:H, C200)</f>
        <v>1</v>
      </c>
      <c r="G200" s="26">
        <f t="shared" si="16"/>
        <v>10533.6</v>
      </c>
      <c r="H200" s="30">
        <f>SUMIFS(MasterSheet!K:K, MasterSheet!B:B, A200, MasterSheet!D:D, B200, MasterSheet!H:H, C200)</f>
        <v>1</v>
      </c>
      <c r="I200" s="30">
        <f t="shared" si="17"/>
        <v>10533.6</v>
      </c>
      <c r="J200" s="32">
        <f>SUMIFS(MasterSheet!L:L, MasterSheet!B:B, A200, MasterSheet!D:D, B200, MasterSheet!H:H, C200)</f>
        <v>0</v>
      </c>
      <c r="K200" s="32">
        <f t="shared" si="18"/>
        <v>0</v>
      </c>
      <c r="L200" s="25" t="str">
        <f>VLOOKUP(C200,MasterSheet!H:U,14,)</f>
        <v>BioLegend</v>
      </c>
      <c r="M200" s="25" t="str">
        <f>VLOOKUP(L200,'Currency Sheet'!A:C,3,)</f>
        <v>DOLLAR</v>
      </c>
      <c r="N200" s="25">
        <f t="shared" si="19"/>
        <v>88</v>
      </c>
    </row>
    <row r="201" spans="1:14" x14ac:dyDescent="0.25">
      <c r="A201" s="25" t="str">
        <v>EED116107</v>
      </c>
      <c r="B201" s="45">
        <v>45821</v>
      </c>
      <c r="C201" s="25">
        <v>129822</v>
      </c>
      <c r="D201" s="25">
        <f t="shared" si="15"/>
        <v>24948</v>
      </c>
      <c r="E201" s="25">
        <f>_xlfn.XLOOKUP(C201,MasterSheet!H:H,MasterSheet!E:E)</f>
        <v>283.5</v>
      </c>
      <c r="F201" s="26">
        <f>SUMIFS(MasterSheet!J:J, MasterSheet!B:B, A201, MasterSheet!D:D, B201, MasterSheet!H:H, C201)</f>
        <v>1</v>
      </c>
      <c r="G201" s="26">
        <f t="shared" si="16"/>
        <v>24948</v>
      </c>
      <c r="H201" s="30">
        <f>SUMIFS(MasterSheet!K:K, MasterSheet!B:B, A201, MasterSheet!D:D, B201, MasterSheet!H:H, C201)</f>
        <v>1</v>
      </c>
      <c r="I201" s="30">
        <f t="shared" si="17"/>
        <v>24948</v>
      </c>
      <c r="J201" s="32">
        <f>SUMIFS(MasterSheet!L:L, MasterSheet!B:B, A201, MasterSheet!D:D, B201, MasterSheet!H:H, C201)</f>
        <v>0</v>
      </c>
      <c r="K201" s="32">
        <f t="shared" si="18"/>
        <v>0</v>
      </c>
      <c r="L201" s="25" t="str">
        <f>VLOOKUP(C201,MasterSheet!H:U,14,)</f>
        <v>BioLegend</v>
      </c>
      <c r="M201" s="25" t="str">
        <f>VLOOKUP(L201,'Currency Sheet'!A:C,3,)</f>
        <v>DOLLAR</v>
      </c>
      <c r="N201" s="25">
        <f t="shared" si="19"/>
        <v>88</v>
      </c>
    </row>
    <row r="202" spans="1:14" x14ac:dyDescent="0.25">
      <c r="A202" s="25" t="str">
        <v>EED116107</v>
      </c>
      <c r="B202" s="45">
        <v>45821</v>
      </c>
      <c r="C202" s="25">
        <v>163002</v>
      </c>
      <c r="D202" s="25">
        <f t="shared" si="15"/>
        <v>6529.6</v>
      </c>
      <c r="E202" s="25">
        <f>_xlfn.XLOOKUP(C202,MasterSheet!H:H,MasterSheet!E:E)</f>
        <v>74.2</v>
      </c>
      <c r="F202" s="26">
        <f>SUMIFS(MasterSheet!J:J, MasterSheet!B:B, A202, MasterSheet!D:D, B202, MasterSheet!H:H, C202)</f>
        <v>1</v>
      </c>
      <c r="G202" s="26">
        <f t="shared" si="16"/>
        <v>6529.6</v>
      </c>
      <c r="H202" s="30">
        <f>SUMIFS(MasterSheet!K:K, MasterSheet!B:B, A202, MasterSheet!D:D, B202, MasterSheet!H:H, C202)</f>
        <v>1</v>
      </c>
      <c r="I202" s="30">
        <f t="shared" si="17"/>
        <v>6529.6</v>
      </c>
      <c r="J202" s="32">
        <f>SUMIFS(MasterSheet!L:L, MasterSheet!B:B, A202, MasterSheet!D:D, B202, MasterSheet!H:H, C202)</f>
        <v>0</v>
      </c>
      <c r="K202" s="32">
        <f t="shared" si="18"/>
        <v>0</v>
      </c>
      <c r="L202" s="25" t="str">
        <f>VLOOKUP(C202,MasterSheet!H:U,14,)</f>
        <v>BioLegend</v>
      </c>
      <c r="M202" s="25" t="str">
        <f>VLOOKUP(L202,'Currency Sheet'!A:C,3,)</f>
        <v>DOLLAR</v>
      </c>
      <c r="N202" s="25">
        <f t="shared" si="19"/>
        <v>88</v>
      </c>
    </row>
    <row r="203" spans="1:14" x14ac:dyDescent="0.25">
      <c r="A203" s="25" t="str">
        <v>EED116107</v>
      </c>
      <c r="B203" s="45">
        <v>45821</v>
      </c>
      <c r="C203" s="25">
        <v>300431</v>
      </c>
      <c r="D203" s="25">
        <f t="shared" si="15"/>
        <v>16262.400000000001</v>
      </c>
      <c r="E203" s="25">
        <f>_xlfn.XLOOKUP(C203,MasterSheet!H:H,MasterSheet!E:E)</f>
        <v>184.8</v>
      </c>
      <c r="F203" s="26">
        <f>SUMIFS(MasterSheet!J:J, MasterSheet!B:B, A203, MasterSheet!D:D, B203, MasterSheet!H:H, C203)</f>
        <v>1</v>
      </c>
      <c r="G203" s="26">
        <f t="shared" si="16"/>
        <v>16262.400000000001</v>
      </c>
      <c r="H203" s="30">
        <f>SUMIFS(MasterSheet!K:K, MasterSheet!B:B, A203, MasterSheet!D:D, B203, MasterSheet!H:H, C203)</f>
        <v>1</v>
      </c>
      <c r="I203" s="30">
        <f t="shared" si="17"/>
        <v>16262.400000000001</v>
      </c>
      <c r="J203" s="32">
        <f>SUMIFS(MasterSheet!L:L, MasterSheet!B:B, A203, MasterSheet!D:D, B203, MasterSheet!H:H, C203)</f>
        <v>0</v>
      </c>
      <c r="K203" s="32">
        <f t="shared" si="18"/>
        <v>0</v>
      </c>
      <c r="L203" s="25" t="str">
        <f>VLOOKUP(C203,MasterSheet!H:U,14,)</f>
        <v>BioLegend</v>
      </c>
      <c r="M203" s="25" t="str">
        <f>VLOOKUP(L203,'Currency Sheet'!A:C,3,)</f>
        <v>DOLLAR</v>
      </c>
      <c r="N203" s="25">
        <f t="shared" si="19"/>
        <v>88</v>
      </c>
    </row>
    <row r="204" spans="1:14" x14ac:dyDescent="0.25">
      <c r="A204" s="25" t="str">
        <v>EED116107</v>
      </c>
      <c r="B204" s="45">
        <v>45821</v>
      </c>
      <c r="C204" s="25">
        <v>300546</v>
      </c>
      <c r="D204" s="25">
        <f t="shared" si="15"/>
        <v>27984</v>
      </c>
      <c r="E204" s="25">
        <f>_xlfn.XLOOKUP(C204,MasterSheet!H:H,MasterSheet!E:E)</f>
        <v>318</v>
      </c>
      <c r="F204" s="26">
        <f>SUMIFS(MasterSheet!J:J, MasterSheet!B:B, A204, MasterSheet!D:D, B204, MasterSheet!H:H, C204)</f>
        <v>1</v>
      </c>
      <c r="G204" s="26">
        <f t="shared" si="16"/>
        <v>27984</v>
      </c>
      <c r="H204" s="30">
        <f>SUMIFS(MasterSheet!K:K, MasterSheet!B:B, A204, MasterSheet!D:D, B204, MasterSheet!H:H, C204)</f>
        <v>1</v>
      </c>
      <c r="I204" s="30">
        <f t="shared" si="17"/>
        <v>27984</v>
      </c>
      <c r="J204" s="32">
        <f>SUMIFS(MasterSheet!L:L, MasterSheet!B:B, A204, MasterSheet!D:D, B204, MasterSheet!H:H, C204)</f>
        <v>0</v>
      </c>
      <c r="K204" s="32">
        <f t="shared" si="18"/>
        <v>0</v>
      </c>
      <c r="L204" s="25" t="str">
        <f>VLOOKUP(C204,MasterSheet!H:U,14,)</f>
        <v>BioLegend</v>
      </c>
      <c r="M204" s="25" t="str">
        <f>VLOOKUP(L204,'Currency Sheet'!A:C,3,)</f>
        <v>DOLLAR</v>
      </c>
      <c r="N204" s="25">
        <f t="shared" si="19"/>
        <v>88</v>
      </c>
    </row>
    <row r="205" spans="1:14" x14ac:dyDescent="0.25">
      <c r="A205" s="25" t="str">
        <v>EED116107</v>
      </c>
      <c r="B205" s="45">
        <v>45821</v>
      </c>
      <c r="C205" s="25">
        <v>301046</v>
      </c>
      <c r="D205" s="25">
        <f t="shared" si="15"/>
        <v>26136</v>
      </c>
      <c r="E205" s="25">
        <f>_xlfn.XLOOKUP(C205,MasterSheet!H:H,MasterSheet!E:E)</f>
        <v>297</v>
      </c>
      <c r="F205" s="26">
        <f>SUMIFS(MasterSheet!J:J, MasterSheet!B:B, A205, MasterSheet!D:D, B205, MasterSheet!H:H, C205)</f>
        <v>1</v>
      </c>
      <c r="G205" s="26">
        <f t="shared" si="16"/>
        <v>26136</v>
      </c>
      <c r="H205" s="30">
        <f>SUMIFS(MasterSheet!K:K, MasterSheet!B:B, A205, MasterSheet!D:D, B205, MasterSheet!H:H, C205)</f>
        <v>1</v>
      </c>
      <c r="I205" s="30">
        <f t="shared" si="17"/>
        <v>26136</v>
      </c>
      <c r="J205" s="32">
        <f>SUMIFS(MasterSheet!L:L, MasterSheet!B:B, A205, MasterSheet!D:D, B205, MasterSheet!H:H, C205)</f>
        <v>0</v>
      </c>
      <c r="K205" s="32">
        <f t="shared" si="18"/>
        <v>0</v>
      </c>
      <c r="L205" s="25" t="str">
        <f>VLOOKUP(C205,MasterSheet!H:U,14,)</f>
        <v>BioLegend</v>
      </c>
      <c r="M205" s="25" t="str">
        <f>VLOOKUP(L205,'Currency Sheet'!A:C,3,)</f>
        <v>DOLLAR</v>
      </c>
      <c r="N205" s="25">
        <f t="shared" si="19"/>
        <v>88</v>
      </c>
    </row>
    <row r="206" spans="1:14" x14ac:dyDescent="0.25">
      <c r="A206" s="25" t="str">
        <v>EED116107</v>
      </c>
      <c r="B206" s="45">
        <v>45821</v>
      </c>
      <c r="C206" s="25">
        <v>301334</v>
      </c>
      <c r="D206" s="25">
        <f t="shared" si="15"/>
        <v>28710</v>
      </c>
      <c r="E206" s="25">
        <f>_xlfn.XLOOKUP(C206,MasterSheet!H:H,MasterSheet!E:E)</f>
        <v>326.25</v>
      </c>
      <c r="F206" s="26">
        <f>SUMIFS(MasterSheet!J:J, MasterSheet!B:B, A206, MasterSheet!D:D, B206, MasterSheet!H:H, C206)</f>
        <v>1</v>
      </c>
      <c r="G206" s="26">
        <f t="shared" si="16"/>
        <v>28710</v>
      </c>
      <c r="H206" s="30">
        <f>SUMIFS(MasterSheet!K:K, MasterSheet!B:B, A206, MasterSheet!D:D, B206, MasterSheet!H:H, C206)</f>
        <v>1</v>
      </c>
      <c r="I206" s="30">
        <f t="shared" si="17"/>
        <v>28710</v>
      </c>
      <c r="J206" s="32">
        <f>SUMIFS(MasterSheet!L:L, MasterSheet!B:B, A206, MasterSheet!D:D, B206, MasterSheet!H:H, C206)</f>
        <v>0</v>
      </c>
      <c r="K206" s="32">
        <f t="shared" si="18"/>
        <v>0</v>
      </c>
      <c r="L206" s="25" t="str">
        <f>VLOOKUP(C206,MasterSheet!H:U,14,)</f>
        <v>BioLegend</v>
      </c>
      <c r="M206" s="25" t="str">
        <f>VLOOKUP(L206,'Currency Sheet'!A:C,3,)</f>
        <v>DOLLAR</v>
      </c>
      <c r="N206" s="25">
        <f t="shared" si="19"/>
        <v>88</v>
      </c>
    </row>
    <row r="207" spans="1:14" x14ac:dyDescent="0.25">
      <c r="A207" s="25" t="str">
        <v>EED116107</v>
      </c>
      <c r="B207" s="45">
        <v>45821</v>
      </c>
      <c r="C207" s="25">
        <v>301344</v>
      </c>
      <c r="D207" s="25">
        <f t="shared" si="15"/>
        <v>28314</v>
      </c>
      <c r="E207" s="25">
        <f>_xlfn.XLOOKUP(C207,MasterSheet!H:H,MasterSheet!E:E)</f>
        <v>321.75</v>
      </c>
      <c r="F207" s="26">
        <f>SUMIFS(MasterSheet!J:J, MasterSheet!B:B, A207, MasterSheet!D:D, B207, MasterSheet!H:H, C207)</f>
        <v>2</v>
      </c>
      <c r="G207" s="26">
        <f t="shared" si="16"/>
        <v>56628</v>
      </c>
      <c r="H207" s="30">
        <f>SUMIFS(MasterSheet!K:K, MasterSheet!B:B, A207, MasterSheet!D:D, B207, MasterSheet!H:H, C207)</f>
        <v>2</v>
      </c>
      <c r="I207" s="30">
        <f t="shared" si="17"/>
        <v>56628</v>
      </c>
      <c r="J207" s="32">
        <f>SUMIFS(MasterSheet!L:L, MasterSheet!B:B, A207, MasterSheet!D:D, B207, MasterSheet!H:H, C207)</f>
        <v>0</v>
      </c>
      <c r="K207" s="32">
        <f t="shared" si="18"/>
        <v>0</v>
      </c>
      <c r="L207" s="25" t="str">
        <f>VLOOKUP(C207,MasterSheet!H:U,14,)</f>
        <v>BioLegend</v>
      </c>
      <c r="M207" s="25" t="str">
        <f>VLOOKUP(L207,'Currency Sheet'!A:C,3,)</f>
        <v>DOLLAR</v>
      </c>
      <c r="N207" s="25">
        <f t="shared" si="19"/>
        <v>88</v>
      </c>
    </row>
    <row r="208" spans="1:14" x14ac:dyDescent="0.25">
      <c r="A208" s="25" t="str">
        <v>EED116107</v>
      </c>
      <c r="B208" s="45">
        <v>45821</v>
      </c>
      <c r="C208" s="25">
        <v>301808</v>
      </c>
      <c r="D208" s="25">
        <f t="shared" si="15"/>
        <v>8316</v>
      </c>
      <c r="E208" s="25">
        <f>_xlfn.XLOOKUP(C208,MasterSheet!H:H,MasterSheet!E:E)</f>
        <v>94.5</v>
      </c>
      <c r="F208" s="26">
        <f>SUMIFS(MasterSheet!J:J, MasterSheet!B:B, A208, MasterSheet!D:D, B208, MasterSheet!H:H, C208)</f>
        <v>1</v>
      </c>
      <c r="G208" s="26">
        <f t="shared" si="16"/>
        <v>8316</v>
      </c>
      <c r="H208" s="30">
        <f>SUMIFS(MasterSheet!K:K, MasterSheet!B:B, A208, MasterSheet!D:D, B208, MasterSheet!H:H, C208)</f>
        <v>1</v>
      </c>
      <c r="I208" s="30">
        <f t="shared" si="17"/>
        <v>8316</v>
      </c>
      <c r="J208" s="32">
        <f>SUMIFS(MasterSheet!L:L, MasterSheet!B:B, A208, MasterSheet!D:D, B208, MasterSheet!H:H, C208)</f>
        <v>0</v>
      </c>
      <c r="K208" s="32">
        <f t="shared" si="18"/>
        <v>0</v>
      </c>
      <c r="L208" s="25" t="str">
        <f>VLOOKUP(C208,MasterSheet!H:U,14,)</f>
        <v>BioLegend</v>
      </c>
      <c r="M208" s="25" t="str">
        <f>VLOOKUP(L208,'Currency Sheet'!A:C,3,)</f>
        <v>DOLLAR</v>
      </c>
      <c r="N208" s="25">
        <f t="shared" si="19"/>
        <v>88</v>
      </c>
    </row>
    <row r="209" spans="1:14" x14ac:dyDescent="0.25">
      <c r="A209" s="25" t="str">
        <v>EED116107</v>
      </c>
      <c r="B209" s="45">
        <v>45821</v>
      </c>
      <c r="C209" s="25">
        <v>301814</v>
      </c>
      <c r="D209" s="25">
        <f t="shared" si="15"/>
        <v>17987.2</v>
      </c>
      <c r="E209" s="25">
        <f>_xlfn.XLOOKUP(C209,MasterSheet!H:H,MasterSheet!E:E)</f>
        <v>204.4</v>
      </c>
      <c r="F209" s="26">
        <f>SUMIFS(MasterSheet!J:J, MasterSheet!B:B, A209, MasterSheet!D:D, B209, MasterSheet!H:H, C209)</f>
        <v>1</v>
      </c>
      <c r="G209" s="26">
        <f t="shared" si="16"/>
        <v>17987.2</v>
      </c>
      <c r="H209" s="30">
        <f>SUMIFS(MasterSheet!K:K, MasterSheet!B:B, A209, MasterSheet!D:D, B209, MasterSheet!H:H, C209)</f>
        <v>1</v>
      </c>
      <c r="I209" s="30">
        <f t="shared" si="17"/>
        <v>17987.2</v>
      </c>
      <c r="J209" s="32">
        <f>SUMIFS(MasterSheet!L:L, MasterSheet!B:B, A209, MasterSheet!D:D, B209, MasterSheet!H:H, C209)</f>
        <v>0</v>
      </c>
      <c r="K209" s="32">
        <f t="shared" si="18"/>
        <v>0</v>
      </c>
      <c r="L209" s="25" t="str">
        <f>VLOOKUP(C209,MasterSheet!H:U,14,)</f>
        <v>BioLegend</v>
      </c>
      <c r="M209" s="25" t="str">
        <f>VLOOKUP(L209,'Currency Sheet'!A:C,3,)</f>
        <v>DOLLAR</v>
      </c>
      <c r="N209" s="25">
        <f t="shared" si="19"/>
        <v>88</v>
      </c>
    </row>
    <row r="210" spans="1:14" x14ac:dyDescent="0.25">
      <c r="A210" s="25" t="str">
        <v>EED116107</v>
      </c>
      <c r="B210" s="45">
        <v>45821</v>
      </c>
      <c r="C210" s="25">
        <v>302044</v>
      </c>
      <c r="D210" s="25">
        <f t="shared" si="15"/>
        <v>28710</v>
      </c>
      <c r="E210" s="25">
        <f>_xlfn.XLOOKUP(C210,MasterSheet!H:H,MasterSheet!E:E)</f>
        <v>326.25</v>
      </c>
      <c r="F210" s="26">
        <f>SUMIFS(MasterSheet!J:J, MasterSheet!B:B, A210, MasterSheet!D:D, B210, MasterSheet!H:H, C210)</f>
        <v>1</v>
      </c>
      <c r="G210" s="26">
        <f t="shared" si="16"/>
        <v>28710</v>
      </c>
      <c r="H210" s="30">
        <f>SUMIFS(MasterSheet!K:K, MasterSheet!B:B, A210, MasterSheet!D:D, B210, MasterSheet!H:H, C210)</f>
        <v>1</v>
      </c>
      <c r="I210" s="30">
        <f t="shared" si="17"/>
        <v>28710</v>
      </c>
      <c r="J210" s="32">
        <f>SUMIFS(MasterSheet!L:L, MasterSheet!B:B, A210, MasterSheet!D:D, B210, MasterSheet!H:H, C210)</f>
        <v>0</v>
      </c>
      <c r="K210" s="32">
        <f t="shared" si="18"/>
        <v>0</v>
      </c>
      <c r="L210" s="25" t="str">
        <f>VLOOKUP(C210,MasterSheet!H:U,14,)</f>
        <v>BioLegend</v>
      </c>
      <c r="M210" s="25" t="str">
        <f>VLOOKUP(L210,'Currency Sheet'!A:C,3,)</f>
        <v>DOLLAR</v>
      </c>
      <c r="N210" s="25">
        <f t="shared" si="19"/>
        <v>88</v>
      </c>
    </row>
    <row r="211" spans="1:14" x14ac:dyDescent="0.25">
      <c r="A211" s="25" t="str">
        <v>EED116107</v>
      </c>
      <c r="B211" s="45">
        <v>45821</v>
      </c>
      <c r="C211" s="25">
        <v>302106</v>
      </c>
      <c r="D211" s="25">
        <f t="shared" si="15"/>
        <v>14106.400000000001</v>
      </c>
      <c r="E211" s="25">
        <f>_xlfn.XLOOKUP(C211,MasterSheet!H:H,MasterSheet!E:E)</f>
        <v>160.30000000000001</v>
      </c>
      <c r="F211" s="26">
        <f>SUMIFS(MasterSheet!J:J, MasterSheet!B:B, A211, MasterSheet!D:D, B211, MasterSheet!H:H, C211)</f>
        <v>1</v>
      </c>
      <c r="G211" s="26">
        <f t="shared" si="16"/>
        <v>14106.400000000001</v>
      </c>
      <c r="H211" s="30">
        <f>SUMIFS(MasterSheet!K:K, MasterSheet!B:B, A211, MasterSheet!D:D, B211, MasterSheet!H:H, C211)</f>
        <v>1</v>
      </c>
      <c r="I211" s="30">
        <f t="shared" si="17"/>
        <v>14106.400000000001</v>
      </c>
      <c r="J211" s="32">
        <f>SUMIFS(MasterSheet!L:L, MasterSheet!B:B, A211, MasterSheet!D:D, B211, MasterSheet!H:H, C211)</f>
        <v>0</v>
      </c>
      <c r="K211" s="32">
        <f t="shared" si="18"/>
        <v>0</v>
      </c>
      <c r="L211" s="25" t="str">
        <f>VLOOKUP(C211,MasterSheet!H:U,14,)</f>
        <v>BioLegend</v>
      </c>
      <c r="M211" s="25" t="str">
        <f>VLOOKUP(L211,'Currency Sheet'!A:C,3,)</f>
        <v>DOLLAR</v>
      </c>
      <c r="N211" s="25">
        <f t="shared" si="19"/>
        <v>88</v>
      </c>
    </row>
    <row r="212" spans="1:14" x14ac:dyDescent="0.25">
      <c r="A212" s="25" t="str">
        <v>EED116107</v>
      </c>
      <c r="B212" s="45">
        <v>45821</v>
      </c>
      <c r="C212" s="25">
        <v>302206</v>
      </c>
      <c r="D212" s="25">
        <f t="shared" si="15"/>
        <v>6344.7999999999993</v>
      </c>
      <c r="E212" s="25">
        <f>_xlfn.XLOOKUP(C212,MasterSheet!H:H,MasterSheet!E:E)</f>
        <v>72.099999999999994</v>
      </c>
      <c r="F212" s="26">
        <f>SUMIFS(MasterSheet!J:J, MasterSheet!B:B, A212, MasterSheet!D:D, B212, MasterSheet!H:H, C212)</f>
        <v>1</v>
      </c>
      <c r="G212" s="26">
        <f t="shared" si="16"/>
        <v>6344.7999999999993</v>
      </c>
      <c r="H212" s="30">
        <f>SUMIFS(MasterSheet!K:K, MasterSheet!B:B, A212, MasterSheet!D:D, B212, MasterSheet!H:H, C212)</f>
        <v>1</v>
      </c>
      <c r="I212" s="30">
        <f t="shared" si="17"/>
        <v>6344.7999999999993</v>
      </c>
      <c r="J212" s="32">
        <f>SUMIFS(MasterSheet!L:L, MasterSheet!B:B, A212, MasterSheet!D:D, B212, MasterSheet!H:H, C212)</f>
        <v>0</v>
      </c>
      <c r="K212" s="32">
        <f t="shared" si="18"/>
        <v>0</v>
      </c>
      <c r="L212" s="25" t="str">
        <f>VLOOKUP(C212,MasterSheet!H:U,14,)</f>
        <v>BioLegend</v>
      </c>
      <c r="M212" s="25" t="str">
        <f>VLOOKUP(L212,'Currency Sheet'!A:C,3,)</f>
        <v>DOLLAR</v>
      </c>
      <c r="N212" s="25">
        <f t="shared" si="19"/>
        <v>88</v>
      </c>
    </row>
    <row r="213" spans="1:14" x14ac:dyDescent="0.25">
      <c r="A213" s="25" t="str">
        <v>EED116107</v>
      </c>
      <c r="B213" s="45">
        <v>45821</v>
      </c>
      <c r="C213" s="25">
        <v>302208</v>
      </c>
      <c r="D213" s="25">
        <f t="shared" si="15"/>
        <v>4065.6000000000004</v>
      </c>
      <c r="E213" s="25">
        <f>_xlfn.XLOOKUP(C213,MasterSheet!H:H,MasterSheet!E:E)</f>
        <v>46.2</v>
      </c>
      <c r="F213" s="26">
        <f>SUMIFS(MasterSheet!J:J, MasterSheet!B:B, A213, MasterSheet!D:D, B213, MasterSheet!H:H, C213)</f>
        <v>2</v>
      </c>
      <c r="G213" s="26">
        <f t="shared" si="16"/>
        <v>8131.2000000000007</v>
      </c>
      <c r="H213" s="30">
        <f>SUMIFS(MasterSheet!K:K, MasterSheet!B:B, A213, MasterSheet!D:D, B213, MasterSheet!H:H, C213)</f>
        <v>2</v>
      </c>
      <c r="I213" s="30">
        <f t="shared" si="17"/>
        <v>8131.2000000000007</v>
      </c>
      <c r="J213" s="32">
        <f>SUMIFS(MasterSheet!L:L, MasterSheet!B:B, A213, MasterSheet!D:D, B213, MasterSheet!H:H, C213)</f>
        <v>0</v>
      </c>
      <c r="K213" s="32">
        <f t="shared" si="18"/>
        <v>0</v>
      </c>
      <c r="L213" s="25" t="str">
        <f>VLOOKUP(C213,MasterSheet!H:U,14,)</f>
        <v>BioLegend</v>
      </c>
      <c r="M213" s="25" t="str">
        <f>VLOOKUP(L213,'Currency Sheet'!A:C,3,)</f>
        <v>DOLLAR</v>
      </c>
      <c r="N213" s="25">
        <f t="shared" si="19"/>
        <v>88</v>
      </c>
    </row>
    <row r="214" spans="1:14" x14ac:dyDescent="0.25">
      <c r="A214" s="25" t="str">
        <v>EED116107</v>
      </c>
      <c r="B214" s="45">
        <v>45821</v>
      </c>
      <c r="C214" s="25">
        <v>302220</v>
      </c>
      <c r="D214" s="25">
        <f t="shared" si="15"/>
        <v>16324</v>
      </c>
      <c r="E214" s="25">
        <f>_xlfn.XLOOKUP(C214,MasterSheet!H:H,MasterSheet!E:E)</f>
        <v>185.5</v>
      </c>
      <c r="F214" s="26">
        <f>SUMIFS(MasterSheet!J:J, MasterSheet!B:B, A214, MasterSheet!D:D, B214, MasterSheet!H:H, C214)</f>
        <v>1</v>
      </c>
      <c r="G214" s="26">
        <f t="shared" si="16"/>
        <v>16324</v>
      </c>
      <c r="H214" s="30">
        <f>SUMIFS(MasterSheet!K:K, MasterSheet!B:B, A214, MasterSheet!D:D, B214, MasterSheet!H:H, C214)</f>
        <v>1</v>
      </c>
      <c r="I214" s="30">
        <f t="shared" si="17"/>
        <v>16324</v>
      </c>
      <c r="J214" s="32">
        <f>SUMIFS(MasterSheet!L:L, MasterSheet!B:B, A214, MasterSheet!D:D, B214, MasterSheet!H:H, C214)</f>
        <v>0</v>
      </c>
      <c r="K214" s="32">
        <f t="shared" si="18"/>
        <v>0</v>
      </c>
      <c r="L214" s="25" t="str">
        <f>VLOOKUP(C214,MasterSheet!H:U,14,)</f>
        <v>BioLegend</v>
      </c>
      <c r="M214" s="25" t="str">
        <f>VLOOKUP(L214,'Currency Sheet'!A:C,3,)</f>
        <v>DOLLAR</v>
      </c>
      <c r="N214" s="25">
        <f t="shared" si="19"/>
        <v>88</v>
      </c>
    </row>
    <row r="215" spans="1:14" x14ac:dyDescent="0.25">
      <c r="A215" s="25" t="str">
        <v>EED116107</v>
      </c>
      <c r="B215" s="45">
        <v>45821</v>
      </c>
      <c r="C215" s="25">
        <v>302304</v>
      </c>
      <c r="D215" s="25">
        <f t="shared" si="15"/>
        <v>8131.2000000000007</v>
      </c>
      <c r="E215" s="25">
        <f>_xlfn.XLOOKUP(C215,MasterSheet!H:H,MasterSheet!E:E)</f>
        <v>92.4</v>
      </c>
      <c r="F215" s="26">
        <f>SUMIFS(MasterSheet!J:J, MasterSheet!B:B, A215, MasterSheet!D:D, B215, MasterSheet!H:H, C215)</f>
        <v>1</v>
      </c>
      <c r="G215" s="26">
        <f t="shared" si="16"/>
        <v>8131.2000000000007</v>
      </c>
      <c r="H215" s="30">
        <f>SUMIFS(MasterSheet!K:K, MasterSheet!B:B, A215, MasterSheet!D:D, B215, MasterSheet!H:H, C215)</f>
        <v>1</v>
      </c>
      <c r="I215" s="30">
        <f t="shared" si="17"/>
        <v>8131.2000000000007</v>
      </c>
      <c r="J215" s="32">
        <f>SUMIFS(MasterSheet!L:L, MasterSheet!B:B, A215, MasterSheet!D:D, B215, MasterSheet!H:H, C215)</f>
        <v>0</v>
      </c>
      <c r="K215" s="32">
        <f t="shared" si="18"/>
        <v>0</v>
      </c>
      <c r="L215" s="25" t="str">
        <f>VLOOKUP(C215,MasterSheet!H:U,14,)</f>
        <v>BioLegend</v>
      </c>
      <c r="M215" s="25" t="str">
        <f>VLOOKUP(L215,'Currency Sheet'!A:C,3,)</f>
        <v>DOLLAR</v>
      </c>
      <c r="N215" s="25">
        <f t="shared" si="19"/>
        <v>88</v>
      </c>
    </row>
    <row r="216" spans="1:14" x14ac:dyDescent="0.25">
      <c r="A216" s="25" t="str">
        <v>EED116107</v>
      </c>
      <c r="B216" s="45">
        <v>45821</v>
      </c>
      <c r="C216" s="25">
        <v>302506</v>
      </c>
      <c r="D216" s="25">
        <f t="shared" si="15"/>
        <v>15523.2</v>
      </c>
      <c r="E216" s="25">
        <f>_xlfn.XLOOKUP(C216,MasterSheet!H:H,MasterSheet!E:E)</f>
        <v>176.4</v>
      </c>
      <c r="F216" s="26">
        <f>SUMIFS(MasterSheet!J:J, MasterSheet!B:B, A216, MasterSheet!D:D, B216, MasterSheet!H:H, C216)</f>
        <v>1</v>
      </c>
      <c r="G216" s="26">
        <f t="shared" si="16"/>
        <v>15523.2</v>
      </c>
      <c r="H216" s="30">
        <f>SUMIFS(MasterSheet!K:K, MasterSheet!B:B, A216, MasterSheet!D:D, B216, MasterSheet!H:H, C216)</f>
        <v>1</v>
      </c>
      <c r="I216" s="30">
        <f t="shared" si="17"/>
        <v>15523.2</v>
      </c>
      <c r="J216" s="32">
        <f>SUMIFS(MasterSheet!L:L, MasterSheet!B:B, A216, MasterSheet!D:D, B216, MasterSheet!H:H, C216)</f>
        <v>0</v>
      </c>
      <c r="K216" s="32">
        <f t="shared" si="18"/>
        <v>0</v>
      </c>
      <c r="L216" s="25" t="str">
        <f>VLOOKUP(C216,MasterSheet!H:U,14,)</f>
        <v>BioLegend</v>
      </c>
      <c r="M216" s="25" t="str">
        <f>VLOOKUP(L216,'Currency Sheet'!A:C,3,)</f>
        <v>DOLLAR</v>
      </c>
      <c r="N216" s="25">
        <f t="shared" si="19"/>
        <v>88</v>
      </c>
    </row>
    <row r="217" spans="1:14" x14ac:dyDescent="0.25">
      <c r="A217" s="25" t="str">
        <v>EED116107</v>
      </c>
      <c r="B217" s="45">
        <v>45821</v>
      </c>
      <c r="C217" s="25">
        <v>303430</v>
      </c>
      <c r="D217" s="25">
        <f t="shared" si="15"/>
        <v>28710</v>
      </c>
      <c r="E217" s="25">
        <f>_xlfn.XLOOKUP(C217,MasterSheet!H:H,MasterSheet!E:E)</f>
        <v>326.25</v>
      </c>
      <c r="F217" s="26">
        <f>SUMIFS(MasterSheet!J:J, MasterSheet!B:B, A217, MasterSheet!D:D, B217, MasterSheet!H:H, C217)</f>
        <v>1</v>
      </c>
      <c r="G217" s="26">
        <f t="shared" si="16"/>
        <v>28710</v>
      </c>
      <c r="H217" s="30">
        <f>SUMIFS(MasterSheet!K:K, MasterSheet!B:B, A217, MasterSheet!D:D, B217, MasterSheet!H:H, C217)</f>
        <v>1</v>
      </c>
      <c r="I217" s="30">
        <f t="shared" si="17"/>
        <v>28710</v>
      </c>
      <c r="J217" s="32">
        <f>SUMIFS(MasterSheet!L:L, MasterSheet!B:B, A217, MasterSheet!D:D, B217, MasterSheet!H:H, C217)</f>
        <v>0</v>
      </c>
      <c r="K217" s="32">
        <f t="shared" si="18"/>
        <v>0</v>
      </c>
      <c r="L217" s="25" t="str">
        <f>VLOOKUP(C217,MasterSheet!H:U,14,)</f>
        <v>BioLegend</v>
      </c>
      <c r="M217" s="25" t="str">
        <f>VLOOKUP(L217,'Currency Sheet'!A:C,3,)</f>
        <v>DOLLAR</v>
      </c>
      <c r="N217" s="25">
        <f t="shared" si="19"/>
        <v>88</v>
      </c>
    </row>
    <row r="218" spans="1:14" x14ac:dyDescent="0.25">
      <c r="A218" s="25" t="str">
        <v>EED116107</v>
      </c>
      <c r="B218" s="45">
        <v>45821</v>
      </c>
      <c r="C218" s="25">
        <v>304006</v>
      </c>
      <c r="D218" s="25">
        <f t="shared" si="15"/>
        <v>4435.2</v>
      </c>
      <c r="E218" s="25">
        <f>_xlfn.XLOOKUP(C218,MasterSheet!H:H,MasterSheet!E:E)</f>
        <v>50.4</v>
      </c>
      <c r="F218" s="26">
        <f>SUMIFS(MasterSheet!J:J, MasterSheet!B:B, A218, MasterSheet!D:D, B218, MasterSheet!H:H, C218)</f>
        <v>1</v>
      </c>
      <c r="G218" s="26">
        <f t="shared" si="16"/>
        <v>4435.2</v>
      </c>
      <c r="H218" s="30">
        <f>SUMIFS(MasterSheet!K:K, MasterSheet!B:B, A218, MasterSheet!D:D, B218, MasterSheet!H:H, C218)</f>
        <v>1</v>
      </c>
      <c r="I218" s="30">
        <f t="shared" si="17"/>
        <v>4435.2</v>
      </c>
      <c r="J218" s="32">
        <f>SUMIFS(MasterSheet!L:L, MasterSheet!B:B, A218, MasterSheet!D:D, B218, MasterSheet!H:H, C218)</f>
        <v>0</v>
      </c>
      <c r="K218" s="32">
        <f t="shared" si="18"/>
        <v>0</v>
      </c>
      <c r="L218" s="25" t="str">
        <f>VLOOKUP(C218,MasterSheet!H:U,14,)</f>
        <v>BioLegend</v>
      </c>
      <c r="M218" s="25" t="str">
        <f>VLOOKUP(L218,'Currency Sheet'!A:C,3,)</f>
        <v>DOLLAR</v>
      </c>
      <c r="N218" s="25">
        <f t="shared" si="19"/>
        <v>88</v>
      </c>
    </row>
    <row r="219" spans="1:14" x14ac:dyDescent="0.25">
      <c r="A219" s="25" t="str">
        <v>EED116107</v>
      </c>
      <c r="B219" s="45">
        <v>45821</v>
      </c>
      <c r="C219" s="25">
        <v>304032</v>
      </c>
      <c r="D219" s="25">
        <f t="shared" si="15"/>
        <v>25146</v>
      </c>
      <c r="E219" s="25">
        <f>_xlfn.XLOOKUP(C219,MasterSheet!H:H,MasterSheet!E:E)</f>
        <v>285.75</v>
      </c>
      <c r="F219" s="26">
        <f>SUMIFS(MasterSheet!J:J, MasterSheet!B:B, A219, MasterSheet!D:D, B219, MasterSheet!H:H, C219)</f>
        <v>1</v>
      </c>
      <c r="G219" s="26">
        <f t="shared" si="16"/>
        <v>25146</v>
      </c>
      <c r="H219" s="30">
        <f>SUMIFS(MasterSheet!K:K, MasterSheet!B:B, A219, MasterSheet!D:D, B219, MasterSheet!H:H, C219)</f>
        <v>1</v>
      </c>
      <c r="I219" s="30">
        <f t="shared" si="17"/>
        <v>25146</v>
      </c>
      <c r="J219" s="32">
        <f>SUMIFS(MasterSheet!L:L, MasterSheet!B:B, A219, MasterSheet!D:D, B219, MasterSheet!H:H, C219)</f>
        <v>0</v>
      </c>
      <c r="K219" s="32">
        <f t="shared" si="18"/>
        <v>0</v>
      </c>
      <c r="L219" s="25" t="str">
        <f>VLOOKUP(C219,MasterSheet!H:U,14,)</f>
        <v>BioLegend</v>
      </c>
      <c r="M219" s="25" t="str">
        <f>VLOOKUP(L219,'Currency Sheet'!A:C,3,)</f>
        <v>DOLLAR</v>
      </c>
      <c r="N219" s="25">
        <f t="shared" si="19"/>
        <v>88</v>
      </c>
    </row>
    <row r="220" spans="1:14" x14ac:dyDescent="0.25">
      <c r="A220" s="25" t="str">
        <v>EED116107</v>
      </c>
      <c r="B220" s="45">
        <v>45821</v>
      </c>
      <c r="C220" s="25">
        <v>304122</v>
      </c>
      <c r="D220" s="25">
        <f t="shared" si="15"/>
        <v>16508.8</v>
      </c>
      <c r="E220" s="25">
        <f>_xlfn.XLOOKUP(C220,MasterSheet!H:H,MasterSheet!E:E)</f>
        <v>187.6</v>
      </c>
      <c r="F220" s="26">
        <f>SUMIFS(MasterSheet!J:J, MasterSheet!B:B, A220, MasterSheet!D:D, B220, MasterSheet!H:H, C220)</f>
        <v>2</v>
      </c>
      <c r="G220" s="26">
        <f t="shared" si="16"/>
        <v>33017.599999999999</v>
      </c>
      <c r="H220" s="30">
        <f>SUMIFS(MasterSheet!K:K, MasterSheet!B:B, A220, MasterSheet!D:D, B220, MasterSheet!H:H, C220)</f>
        <v>2</v>
      </c>
      <c r="I220" s="30">
        <f t="shared" si="17"/>
        <v>33017.599999999999</v>
      </c>
      <c r="J220" s="32">
        <f>SUMIFS(MasterSheet!L:L, MasterSheet!B:B, A220, MasterSheet!D:D, B220, MasterSheet!H:H, C220)</f>
        <v>0</v>
      </c>
      <c r="K220" s="32">
        <f t="shared" si="18"/>
        <v>0</v>
      </c>
      <c r="L220" s="25" t="str">
        <f>VLOOKUP(C220,MasterSheet!H:U,14,)</f>
        <v>BioLegend</v>
      </c>
      <c r="M220" s="25" t="str">
        <f>VLOOKUP(L220,'Currency Sheet'!A:C,3,)</f>
        <v>DOLLAR</v>
      </c>
      <c r="N220" s="25">
        <f t="shared" si="19"/>
        <v>88</v>
      </c>
    </row>
    <row r="221" spans="1:14" x14ac:dyDescent="0.25">
      <c r="A221" s="25" t="str">
        <v>EED116107</v>
      </c>
      <c r="B221" s="45">
        <v>45821</v>
      </c>
      <c r="C221" s="25">
        <v>304123</v>
      </c>
      <c r="D221" s="25">
        <f t="shared" si="15"/>
        <v>16262.400000000001</v>
      </c>
      <c r="E221" s="25">
        <f>_xlfn.XLOOKUP(C221,MasterSheet!H:H,MasterSheet!E:E)</f>
        <v>184.8</v>
      </c>
      <c r="F221" s="26">
        <f>SUMIFS(MasterSheet!J:J, MasterSheet!B:B, A221, MasterSheet!D:D, B221, MasterSheet!H:H, C221)</f>
        <v>1</v>
      </c>
      <c r="G221" s="26">
        <f t="shared" si="16"/>
        <v>16262.400000000001</v>
      </c>
      <c r="H221" s="30">
        <f>SUMIFS(MasterSheet!K:K, MasterSheet!B:B, A221, MasterSheet!D:D, B221, MasterSheet!H:H, C221)</f>
        <v>1</v>
      </c>
      <c r="I221" s="30">
        <f t="shared" si="17"/>
        <v>16262.400000000001</v>
      </c>
      <c r="J221" s="32">
        <f>SUMIFS(MasterSheet!L:L, MasterSheet!B:B, A221, MasterSheet!D:D, B221, MasterSheet!H:H, C221)</f>
        <v>0</v>
      </c>
      <c r="K221" s="32">
        <f t="shared" si="18"/>
        <v>0</v>
      </c>
      <c r="L221" s="25" t="str">
        <f>VLOOKUP(C221,MasterSheet!H:U,14,)</f>
        <v>BioLegend</v>
      </c>
      <c r="M221" s="25" t="str">
        <f>VLOOKUP(L221,'Currency Sheet'!A:C,3,)</f>
        <v>DOLLAR</v>
      </c>
      <c r="N221" s="25">
        <f t="shared" si="19"/>
        <v>88</v>
      </c>
    </row>
    <row r="222" spans="1:14" x14ac:dyDescent="0.25">
      <c r="A222" s="25" t="str">
        <v>EED116107</v>
      </c>
      <c r="B222" s="45">
        <v>45821</v>
      </c>
      <c r="C222" s="25">
        <v>304218</v>
      </c>
      <c r="D222" s="25">
        <f t="shared" si="15"/>
        <v>16324</v>
      </c>
      <c r="E222" s="25">
        <f>_xlfn.XLOOKUP(C222,MasterSheet!H:H,MasterSheet!E:E)</f>
        <v>185.5</v>
      </c>
      <c r="F222" s="26">
        <f>SUMIFS(MasterSheet!J:J, MasterSheet!B:B, A222, MasterSheet!D:D, B222, MasterSheet!H:H, C222)</f>
        <v>1</v>
      </c>
      <c r="G222" s="26">
        <f t="shared" si="16"/>
        <v>16324</v>
      </c>
      <c r="H222" s="30">
        <f>SUMIFS(MasterSheet!K:K, MasterSheet!B:B, A222, MasterSheet!D:D, B222, MasterSheet!H:H, C222)</f>
        <v>1</v>
      </c>
      <c r="I222" s="30">
        <f t="shared" si="17"/>
        <v>16324</v>
      </c>
      <c r="J222" s="32">
        <f>SUMIFS(MasterSheet!L:L, MasterSheet!B:B, A222, MasterSheet!D:D, B222, MasterSheet!H:H, C222)</f>
        <v>0</v>
      </c>
      <c r="K222" s="32">
        <f t="shared" si="18"/>
        <v>0</v>
      </c>
      <c r="L222" s="25" t="str">
        <f>VLOOKUP(C222,MasterSheet!H:U,14,)</f>
        <v>BioLegend</v>
      </c>
      <c r="M222" s="25" t="str">
        <f>VLOOKUP(L222,'Currency Sheet'!A:C,3,)</f>
        <v>DOLLAR</v>
      </c>
      <c r="N222" s="25">
        <f t="shared" si="19"/>
        <v>88</v>
      </c>
    </row>
    <row r="223" spans="1:14" x14ac:dyDescent="0.25">
      <c r="A223" s="25" t="str">
        <v>EED116107</v>
      </c>
      <c r="B223" s="45">
        <v>45821</v>
      </c>
      <c r="C223" s="25">
        <v>305044</v>
      </c>
      <c r="D223" s="25">
        <f t="shared" si="15"/>
        <v>28710</v>
      </c>
      <c r="E223" s="25">
        <f>_xlfn.XLOOKUP(C223,MasterSheet!H:H,MasterSheet!E:E)</f>
        <v>326.25</v>
      </c>
      <c r="F223" s="26">
        <f>SUMIFS(MasterSheet!J:J, MasterSheet!B:B, A223, MasterSheet!D:D, B223, MasterSheet!H:H, C223)</f>
        <v>1</v>
      </c>
      <c r="G223" s="26">
        <f t="shared" si="16"/>
        <v>28710</v>
      </c>
      <c r="H223" s="30">
        <f>SUMIFS(MasterSheet!K:K, MasterSheet!B:B, A223, MasterSheet!D:D, B223, MasterSheet!H:H, C223)</f>
        <v>1</v>
      </c>
      <c r="I223" s="30">
        <f t="shared" si="17"/>
        <v>28710</v>
      </c>
      <c r="J223" s="32">
        <f>SUMIFS(MasterSheet!L:L, MasterSheet!B:B, A223, MasterSheet!D:D, B223, MasterSheet!H:H, C223)</f>
        <v>0</v>
      </c>
      <c r="K223" s="32">
        <f t="shared" si="18"/>
        <v>0</v>
      </c>
      <c r="L223" s="25" t="str">
        <f>VLOOKUP(C223,MasterSheet!H:U,14,)</f>
        <v>BioLegend</v>
      </c>
      <c r="M223" s="25" t="str">
        <f>VLOOKUP(L223,'Currency Sheet'!A:C,3,)</f>
        <v>DOLLAR</v>
      </c>
      <c r="N223" s="25">
        <f t="shared" si="19"/>
        <v>88</v>
      </c>
    </row>
    <row r="224" spans="1:14" x14ac:dyDescent="0.25">
      <c r="A224" s="25" t="str">
        <v>EED116107</v>
      </c>
      <c r="B224" s="45">
        <v>45821</v>
      </c>
      <c r="C224" s="25">
        <v>305116</v>
      </c>
      <c r="D224" s="25">
        <f t="shared" si="15"/>
        <v>22792</v>
      </c>
      <c r="E224" s="25">
        <f>_xlfn.XLOOKUP(C224,MasterSheet!H:H,MasterSheet!E:E)</f>
        <v>259</v>
      </c>
      <c r="F224" s="26">
        <f>SUMIFS(MasterSheet!J:J, MasterSheet!B:B, A224, MasterSheet!D:D, B224, MasterSheet!H:H, C224)</f>
        <v>1</v>
      </c>
      <c r="G224" s="26">
        <f t="shared" si="16"/>
        <v>22792</v>
      </c>
      <c r="H224" s="30">
        <f>SUMIFS(MasterSheet!K:K, MasterSheet!B:B, A224, MasterSheet!D:D, B224, MasterSheet!H:H, C224)</f>
        <v>1</v>
      </c>
      <c r="I224" s="30">
        <f t="shared" si="17"/>
        <v>22792</v>
      </c>
      <c r="J224" s="32">
        <f>SUMIFS(MasterSheet!L:L, MasterSheet!B:B, A224, MasterSheet!D:D, B224, MasterSheet!H:H, C224)</f>
        <v>0</v>
      </c>
      <c r="K224" s="32">
        <f t="shared" si="18"/>
        <v>0</v>
      </c>
      <c r="L224" s="25" t="str">
        <f>VLOOKUP(C224,MasterSheet!H:U,14,)</f>
        <v>BioLegend</v>
      </c>
      <c r="M224" s="25" t="str">
        <f>VLOOKUP(L224,'Currency Sheet'!A:C,3,)</f>
        <v>DOLLAR</v>
      </c>
      <c r="N224" s="25">
        <f t="shared" si="19"/>
        <v>88</v>
      </c>
    </row>
    <row r="225" spans="1:14" x14ac:dyDescent="0.25">
      <c r="A225" s="25" t="str">
        <v>EED116107</v>
      </c>
      <c r="B225" s="45">
        <v>45821</v>
      </c>
      <c r="C225" s="25">
        <v>307654</v>
      </c>
      <c r="D225" s="25">
        <f t="shared" si="15"/>
        <v>21375.200000000001</v>
      </c>
      <c r="E225" s="25">
        <f>_xlfn.XLOOKUP(C225,MasterSheet!H:H,MasterSheet!E:E)</f>
        <v>242.9</v>
      </c>
      <c r="F225" s="26">
        <f>SUMIFS(MasterSheet!J:J, MasterSheet!B:B, A225, MasterSheet!D:D, B225, MasterSheet!H:H, C225)</f>
        <v>1</v>
      </c>
      <c r="G225" s="26">
        <f t="shared" si="16"/>
        <v>21375.200000000001</v>
      </c>
      <c r="H225" s="30">
        <f>SUMIFS(MasterSheet!K:K, MasterSheet!B:B, A225, MasterSheet!D:D, B225, MasterSheet!H:H, C225)</f>
        <v>1</v>
      </c>
      <c r="I225" s="30">
        <f t="shared" si="17"/>
        <v>21375.200000000001</v>
      </c>
      <c r="J225" s="32">
        <f>SUMIFS(MasterSheet!L:L, MasterSheet!B:B, A225, MasterSheet!D:D, B225, MasterSheet!H:H, C225)</f>
        <v>0</v>
      </c>
      <c r="K225" s="32">
        <f t="shared" si="18"/>
        <v>0</v>
      </c>
      <c r="L225" s="25" t="str">
        <f>VLOOKUP(C225,MasterSheet!H:U,14,)</f>
        <v>BioLegend</v>
      </c>
      <c r="M225" s="25" t="str">
        <f>VLOOKUP(L225,'Currency Sheet'!A:C,3,)</f>
        <v>DOLLAR</v>
      </c>
      <c r="N225" s="25">
        <f t="shared" si="19"/>
        <v>88</v>
      </c>
    </row>
    <row r="226" spans="1:14" x14ac:dyDescent="0.25">
      <c r="A226" s="25" t="str">
        <v>EED116107</v>
      </c>
      <c r="B226" s="45">
        <v>45821</v>
      </c>
      <c r="C226" s="25">
        <v>311504</v>
      </c>
      <c r="D226" s="25">
        <f t="shared" si="15"/>
        <v>17248</v>
      </c>
      <c r="E226" s="25">
        <f>_xlfn.XLOOKUP(C226,MasterSheet!H:H,MasterSheet!E:E)</f>
        <v>196</v>
      </c>
      <c r="F226" s="26">
        <f>SUMIFS(MasterSheet!J:J, MasterSheet!B:B, A226, MasterSheet!D:D, B226, MasterSheet!H:H, C226)</f>
        <v>2</v>
      </c>
      <c r="G226" s="26">
        <f t="shared" si="16"/>
        <v>34496</v>
      </c>
      <c r="H226" s="30">
        <f>SUMIFS(MasterSheet!K:K, MasterSheet!B:B, A226, MasterSheet!D:D, B226, MasterSheet!H:H, C226)</f>
        <v>2</v>
      </c>
      <c r="I226" s="30">
        <f t="shared" si="17"/>
        <v>34496</v>
      </c>
      <c r="J226" s="32">
        <f>SUMIFS(MasterSheet!L:L, MasterSheet!B:B, A226, MasterSheet!D:D, B226, MasterSheet!H:H, C226)</f>
        <v>0</v>
      </c>
      <c r="K226" s="32">
        <f t="shared" si="18"/>
        <v>0</v>
      </c>
      <c r="L226" s="25" t="str">
        <f>VLOOKUP(C226,MasterSheet!H:U,14,)</f>
        <v>BioLegend</v>
      </c>
      <c r="M226" s="25" t="str">
        <f>VLOOKUP(L226,'Currency Sheet'!A:C,3,)</f>
        <v>DOLLAR</v>
      </c>
      <c r="N226" s="25">
        <f t="shared" si="19"/>
        <v>88</v>
      </c>
    </row>
    <row r="227" spans="1:14" x14ac:dyDescent="0.25">
      <c r="A227" s="25" t="str">
        <v>EED116107</v>
      </c>
      <c r="B227" s="45">
        <v>45821</v>
      </c>
      <c r="C227" s="25">
        <v>312108</v>
      </c>
      <c r="D227" s="25">
        <f t="shared" si="15"/>
        <v>16447.2</v>
      </c>
      <c r="E227" s="25">
        <f>_xlfn.XLOOKUP(C227,MasterSheet!H:H,MasterSheet!E:E)</f>
        <v>186.9</v>
      </c>
      <c r="F227" s="26">
        <f>SUMIFS(MasterSheet!J:J, MasterSheet!B:B, A227, MasterSheet!D:D, B227, MasterSheet!H:H, C227)</f>
        <v>1</v>
      </c>
      <c r="G227" s="26">
        <f t="shared" si="16"/>
        <v>16447.2</v>
      </c>
      <c r="H227" s="30">
        <f>SUMIFS(MasterSheet!K:K, MasterSheet!B:B, A227, MasterSheet!D:D, B227, MasterSheet!H:H, C227)</f>
        <v>1</v>
      </c>
      <c r="I227" s="30">
        <f t="shared" si="17"/>
        <v>16447.2</v>
      </c>
      <c r="J227" s="32">
        <f>SUMIFS(MasterSheet!L:L, MasterSheet!B:B, A227, MasterSheet!D:D, B227, MasterSheet!H:H, C227)</f>
        <v>0</v>
      </c>
      <c r="K227" s="32">
        <f t="shared" si="18"/>
        <v>0</v>
      </c>
      <c r="L227" s="25" t="str">
        <f>VLOOKUP(C227,MasterSheet!H:U,14,)</f>
        <v>BioLegend</v>
      </c>
      <c r="M227" s="25" t="str">
        <f>VLOOKUP(L227,'Currency Sheet'!A:C,3,)</f>
        <v>DOLLAR</v>
      </c>
      <c r="N227" s="25">
        <f t="shared" si="19"/>
        <v>88</v>
      </c>
    </row>
    <row r="228" spans="1:14" x14ac:dyDescent="0.25">
      <c r="A228" s="25" t="str">
        <v>EED116107</v>
      </c>
      <c r="B228" s="45">
        <v>45821</v>
      </c>
      <c r="C228" s="25">
        <v>314510</v>
      </c>
      <c r="D228" s="25">
        <f t="shared" si="15"/>
        <v>17925.599999999999</v>
      </c>
      <c r="E228" s="25">
        <f>_xlfn.XLOOKUP(C228,MasterSheet!H:H,MasterSheet!E:E)</f>
        <v>203.7</v>
      </c>
      <c r="F228" s="26">
        <f>SUMIFS(MasterSheet!J:J, MasterSheet!B:B, A228, MasterSheet!D:D, B228, MasterSheet!H:H, C228)</f>
        <v>1</v>
      </c>
      <c r="G228" s="26">
        <f t="shared" si="16"/>
        <v>17925.599999999999</v>
      </c>
      <c r="H228" s="30">
        <f>SUMIFS(MasterSheet!K:K, MasterSheet!B:B, A228, MasterSheet!D:D, B228, MasterSheet!H:H, C228)</f>
        <v>1</v>
      </c>
      <c r="I228" s="30">
        <f t="shared" si="17"/>
        <v>17925.599999999999</v>
      </c>
      <c r="J228" s="32">
        <f>SUMIFS(MasterSheet!L:L, MasterSheet!B:B, A228, MasterSheet!D:D, B228, MasterSheet!H:H, C228)</f>
        <v>0</v>
      </c>
      <c r="K228" s="32">
        <f t="shared" si="18"/>
        <v>0</v>
      </c>
      <c r="L228" s="25" t="str">
        <f>VLOOKUP(C228,MasterSheet!H:U,14,)</f>
        <v>BioLegend</v>
      </c>
      <c r="M228" s="25" t="str">
        <f>VLOOKUP(L228,'Currency Sheet'!A:C,3,)</f>
        <v>DOLLAR</v>
      </c>
      <c r="N228" s="25">
        <f t="shared" si="19"/>
        <v>88</v>
      </c>
    </row>
    <row r="229" spans="1:14" x14ac:dyDescent="0.25">
      <c r="A229" s="25" t="str">
        <v>EED116107</v>
      </c>
      <c r="B229" s="45">
        <v>45821</v>
      </c>
      <c r="C229" s="25">
        <v>316317</v>
      </c>
      <c r="D229" s="25">
        <f t="shared" si="15"/>
        <v>10841.6</v>
      </c>
      <c r="E229" s="25">
        <f>_xlfn.XLOOKUP(C229,MasterSheet!H:H,MasterSheet!E:E)</f>
        <v>123.2</v>
      </c>
      <c r="F229" s="26">
        <f>SUMIFS(MasterSheet!J:J, MasterSheet!B:B, A229, MasterSheet!D:D, B229, MasterSheet!H:H, C229)</f>
        <v>2</v>
      </c>
      <c r="G229" s="26">
        <f t="shared" si="16"/>
        <v>21683.200000000001</v>
      </c>
      <c r="H229" s="30">
        <f>SUMIFS(MasterSheet!K:K, MasterSheet!B:B, A229, MasterSheet!D:D, B229, MasterSheet!H:H, C229)</f>
        <v>2</v>
      </c>
      <c r="I229" s="30">
        <f t="shared" si="17"/>
        <v>21683.200000000001</v>
      </c>
      <c r="J229" s="32">
        <f>SUMIFS(MasterSheet!L:L, MasterSheet!B:B, A229, MasterSheet!D:D, B229, MasterSheet!H:H, C229)</f>
        <v>0</v>
      </c>
      <c r="K229" s="32">
        <f t="shared" si="18"/>
        <v>0</v>
      </c>
      <c r="L229" s="25" t="str">
        <f>VLOOKUP(C229,MasterSheet!H:U,14,)</f>
        <v>BioLegend</v>
      </c>
      <c r="M229" s="25" t="str">
        <f>VLOOKUP(L229,'Currency Sheet'!A:C,3,)</f>
        <v>DOLLAR</v>
      </c>
      <c r="N229" s="25">
        <f t="shared" si="19"/>
        <v>88</v>
      </c>
    </row>
    <row r="230" spans="1:14" x14ac:dyDescent="0.25">
      <c r="A230" s="25" t="str">
        <v>EED116107</v>
      </c>
      <c r="B230" s="45">
        <v>45821</v>
      </c>
      <c r="C230" s="25">
        <v>317352</v>
      </c>
      <c r="D230" s="25">
        <f t="shared" si="15"/>
        <v>21375.200000000001</v>
      </c>
      <c r="E230" s="25">
        <f>_xlfn.XLOOKUP(C230,MasterSheet!H:H,MasterSheet!E:E)</f>
        <v>242.9</v>
      </c>
      <c r="F230" s="26">
        <f>SUMIFS(MasterSheet!J:J, MasterSheet!B:B, A230, MasterSheet!D:D, B230, MasterSheet!H:H, C230)</f>
        <v>1</v>
      </c>
      <c r="G230" s="26">
        <f t="shared" si="16"/>
        <v>21375.200000000001</v>
      </c>
      <c r="H230" s="30">
        <f>SUMIFS(MasterSheet!K:K, MasterSheet!B:B, A230, MasterSheet!D:D, B230, MasterSheet!H:H, C230)</f>
        <v>1</v>
      </c>
      <c r="I230" s="30">
        <f t="shared" si="17"/>
        <v>21375.200000000001</v>
      </c>
      <c r="J230" s="32">
        <f>SUMIFS(MasterSheet!L:L, MasterSheet!B:B, A230, MasterSheet!D:D, B230, MasterSheet!H:H, C230)</f>
        <v>0</v>
      </c>
      <c r="K230" s="32">
        <f t="shared" si="18"/>
        <v>0</v>
      </c>
      <c r="L230" s="25" t="str">
        <f>VLOOKUP(C230,MasterSheet!H:U,14,)</f>
        <v>BioLegend</v>
      </c>
      <c r="M230" s="25" t="str">
        <f>VLOOKUP(L230,'Currency Sheet'!A:C,3,)</f>
        <v>DOLLAR</v>
      </c>
      <c r="N230" s="25">
        <f t="shared" si="19"/>
        <v>88</v>
      </c>
    </row>
    <row r="231" spans="1:14" x14ac:dyDescent="0.25">
      <c r="A231" s="25" t="str">
        <v>EED116107</v>
      </c>
      <c r="B231" s="45">
        <v>45821</v>
      </c>
      <c r="C231" s="25">
        <v>321140</v>
      </c>
      <c r="D231" s="25">
        <f t="shared" si="15"/>
        <v>27588</v>
      </c>
      <c r="E231" s="25">
        <f>_xlfn.XLOOKUP(C231,MasterSheet!H:H,MasterSheet!E:E)</f>
        <v>313.5</v>
      </c>
      <c r="F231" s="26">
        <f>SUMIFS(MasterSheet!J:J, MasterSheet!B:B, A231, MasterSheet!D:D, B231, MasterSheet!H:H, C231)</f>
        <v>1</v>
      </c>
      <c r="G231" s="26">
        <f t="shared" si="16"/>
        <v>27588</v>
      </c>
      <c r="H231" s="30">
        <f>SUMIFS(MasterSheet!K:K, MasterSheet!B:B, A231, MasterSheet!D:D, B231, MasterSheet!H:H, C231)</f>
        <v>1</v>
      </c>
      <c r="I231" s="30">
        <f t="shared" si="17"/>
        <v>27588</v>
      </c>
      <c r="J231" s="32">
        <f>SUMIFS(MasterSheet!L:L, MasterSheet!B:B, A231, MasterSheet!D:D, B231, MasterSheet!H:H, C231)</f>
        <v>0</v>
      </c>
      <c r="K231" s="32">
        <f t="shared" si="18"/>
        <v>0</v>
      </c>
      <c r="L231" s="25" t="str">
        <f>VLOOKUP(C231,MasterSheet!H:U,14,)</f>
        <v>BioLegend</v>
      </c>
      <c r="M231" s="25" t="str">
        <f>VLOOKUP(L231,'Currency Sheet'!A:C,3,)</f>
        <v>DOLLAR</v>
      </c>
      <c r="N231" s="25">
        <f t="shared" si="19"/>
        <v>88</v>
      </c>
    </row>
    <row r="232" spans="1:14" x14ac:dyDescent="0.25">
      <c r="A232" s="25" t="str">
        <v>EED116107</v>
      </c>
      <c r="B232" s="45">
        <v>45821</v>
      </c>
      <c r="C232" s="25">
        <v>322008</v>
      </c>
      <c r="D232" s="25">
        <f t="shared" si="15"/>
        <v>18726.400000000001</v>
      </c>
      <c r="E232" s="25">
        <f>_xlfn.XLOOKUP(C232,MasterSheet!H:H,MasterSheet!E:E)</f>
        <v>212.8</v>
      </c>
      <c r="F232" s="26">
        <f>SUMIFS(MasterSheet!J:J, MasterSheet!B:B, A232, MasterSheet!D:D, B232, MasterSheet!H:H, C232)</f>
        <v>1</v>
      </c>
      <c r="G232" s="26">
        <f t="shared" si="16"/>
        <v>18726.400000000001</v>
      </c>
      <c r="H232" s="30">
        <f>SUMIFS(MasterSheet!K:K, MasterSheet!B:B, A232, MasterSheet!D:D, B232, MasterSheet!H:H, C232)</f>
        <v>1</v>
      </c>
      <c r="I232" s="30">
        <f t="shared" si="17"/>
        <v>18726.400000000001</v>
      </c>
      <c r="J232" s="32">
        <f>SUMIFS(MasterSheet!L:L, MasterSheet!B:B, A232, MasterSheet!D:D, B232, MasterSheet!H:H, C232)</f>
        <v>0</v>
      </c>
      <c r="K232" s="32">
        <f t="shared" si="18"/>
        <v>0</v>
      </c>
      <c r="L232" s="25" t="str">
        <f>VLOOKUP(C232,MasterSheet!H:U,14,)</f>
        <v>BioLegend</v>
      </c>
      <c r="M232" s="25" t="str">
        <f>VLOOKUP(L232,'Currency Sheet'!A:C,3,)</f>
        <v>DOLLAR</v>
      </c>
      <c r="N232" s="25">
        <f t="shared" si="19"/>
        <v>88</v>
      </c>
    </row>
    <row r="233" spans="1:14" x14ac:dyDescent="0.25">
      <c r="A233" s="25" t="str">
        <v>EED116107</v>
      </c>
      <c r="B233" s="45">
        <v>45821</v>
      </c>
      <c r="C233" s="25">
        <v>325227</v>
      </c>
      <c r="D233" s="25">
        <f t="shared" si="15"/>
        <v>11616</v>
      </c>
      <c r="E233" s="25">
        <f>_xlfn.XLOOKUP(C233,MasterSheet!H:H,MasterSheet!E:E)</f>
        <v>132</v>
      </c>
      <c r="F233" s="26">
        <f>SUMIFS(MasterSheet!J:J, MasterSheet!B:B, A233, MasterSheet!D:D, B233, MasterSheet!H:H, C233)</f>
        <v>1</v>
      </c>
      <c r="G233" s="26">
        <f t="shared" si="16"/>
        <v>11616</v>
      </c>
      <c r="H233" s="30">
        <f>SUMIFS(MasterSheet!K:K, MasterSheet!B:B, A233, MasterSheet!D:D, B233, MasterSheet!H:H, C233)</f>
        <v>1</v>
      </c>
      <c r="I233" s="30">
        <f t="shared" si="17"/>
        <v>11616</v>
      </c>
      <c r="J233" s="32">
        <f>SUMIFS(MasterSheet!L:L, MasterSheet!B:B, A233, MasterSheet!D:D, B233, MasterSheet!H:H, C233)</f>
        <v>0</v>
      </c>
      <c r="K233" s="32">
        <f t="shared" si="18"/>
        <v>0</v>
      </c>
      <c r="L233" s="25" t="str">
        <f>VLOOKUP(C233,MasterSheet!H:U,14,)</f>
        <v>BioLegend</v>
      </c>
      <c r="M233" s="25" t="str">
        <f>VLOOKUP(L233,'Currency Sheet'!A:C,3,)</f>
        <v>DOLLAR</v>
      </c>
      <c r="N233" s="25">
        <f t="shared" si="19"/>
        <v>88</v>
      </c>
    </row>
    <row r="234" spans="1:14" x14ac:dyDescent="0.25">
      <c r="A234" s="25" t="str">
        <v>EED116107</v>
      </c>
      <c r="B234" s="45">
        <v>45821</v>
      </c>
      <c r="C234" s="25">
        <v>331917</v>
      </c>
      <c r="D234" s="25">
        <f t="shared" si="15"/>
        <v>8747.2000000000007</v>
      </c>
      <c r="E234" s="25">
        <f>_xlfn.XLOOKUP(C234,MasterSheet!H:H,MasterSheet!E:E)</f>
        <v>99.4</v>
      </c>
      <c r="F234" s="26">
        <f>SUMIFS(MasterSheet!J:J, MasterSheet!B:B, A234, MasterSheet!D:D, B234, MasterSheet!H:H, C234)</f>
        <v>1</v>
      </c>
      <c r="G234" s="26">
        <f t="shared" si="16"/>
        <v>8747.2000000000007</v>
      </c>
      <c r="H234" s="30">
        <f>SUMIFS(MasterSheet!K:K, MasterSheet!B:B, A234, MasterSheet!D:D, B234, MasterSheet!H:H, C234)</f>
        <v>1</v>
      </c>
      <c r="I234" s="30">
        <f t="shared" si="17"/>
        <v>8747.2000000000007</v>
      </c>
      <c r="J234" s="32">
        <f>SUMIFS(MasterSheet!L:L, MasterSheet!B:B, A234, MasterSheet!D:D, B234, MasterSheet!H:H, C234)</f>
        <v>0</v>
      </c>
      <c r="K234" s="32">
        <f t="shared" si="18"/>
        <v>0</v>
      </c>
      <c r="L234" s="25" t="str">
        <f>VLOOKUP(C234,MasterSheet!H:U,14,)</f>
        <v>BioLegend</v>
      </c>
      <c r="M234" s="25" t="str">
        <f>VLOOKUP(L234,'Currency Sheet'!A:C,3,)</f>
        <v>DOLLAR</v>
      </c>
      <c r="N234" s="25">
        <f t="shared" si="19"/>
        <v>88</v>
      </c>
    </row>
    <row r="235" spans="1:14" x14ac:dyDescent="0.25">
      <c r="A235" s="25" t="str">
        <v>EED116107</v>
      </c>
      <c r="B235" s="45">
        <v>45821</v>
      </c>
      <c r="C235" s="25">
        <v>333634</v>
      </c>
      <c r="D235" s="25">
        <f t="shared" si="15"/>
        <v>21375.200000000001</v>
      </c>
      <c r="E235" s="25">
        <f>_xlfn.XLOOKUP(C235,MasterSheet!H:H,MasterSheet!E:E)</f>
        <v>242.9</v>
      </c>
      <c r="F235" s="26">
        <f>SUMIFS(MasterSheet!J:J, MasterSheet!B:B, A235, MasterSheet!D:D, B235, MasterSheet!H:H, C235)</f>
        <v>1</v>
      </c>
      <c r="G235" s="26">
        <f t="shared" si="16"/>
        <v>21375.200000000001</v>
      </c>
      <c r="H235" s="30">
        <f>SUMIFS(MasterSheet!K:K, MasterSheet!B:B, A235, MasterSheet!D:D, B235, MasterSheet!H:H, C235)</f>
        <v>1</v>
      </c>
      <c r="I235" s="30">
        <f t="shared" si="17"/>
        <v>21375.200000000001</v>
      </c>
      <c r="J235" s="32">
        <f>SUMIFS(MasterSheet!L:L, MasterSheet!B:B, A235, MasterSheet!D:D, B235, MasterSheet!H:H, C235)</f>
        <v>0</v>
      </c>
      <c r="K235" s="32">
        <f t="shared" si="18"/>
        <v>0</v>
      </c>
      <c r="L235" s="25" t="str">
        <f>VLOOKUP(C235,MasterSheet!H:U,14,)</f>
        <v>BioLegend</v>
      </c>
      <c r="M235" s="25" t="str">
        <f>VLOOKUP(L235,'Currency Sheet'!A:C,3,)</f>
        <v>DOLLAR</v>
      </c>
      <c r="N235" s="25">
        <f t="shared" si="19"/>
        <v>88</v>
      </c>
    </row>
    <row r="236" spans="1:14" x14ac:dyDescent="0.25">
      <c r="A236" s="25" t="str">
        <v>EED116107</v>
      </c>
      <c r="B236" s="45">
        <v>45821</v>
      </c>
      <c r="C236" s="25">
        <v>337248</v>
      </c>
      <c r="D236" s="25">
        <f t="shared" si="15"/>
        <v>23531.199999999997</v>
      </c>
      <c r="E236" s="25">
        <f>_xlfn.XLOOKUP(C236,MasterSheet!H:H,MasterSheet!E:E)</f>
        <v>267.39999999999998</v>
      </c>
      <c r="F236" s="26">
        <f>SUMIFS(MasterSheet!J:J, MasterSheet!B:B, A236, MasterSheet!D:D, B236, MasterSheet!H:H, C236)</f>
        <v>1</v>
      </c>
      <c r="G236" s="26">
        <f t="shared" si="16"/>
        <v>23531.199999999997</v>
      </c>
      <c r="H236" s="30">
        <f>SUMIFS(MasterSheet!K:K, MasterSheet!B:B, A236, MasterSheet!D:D, B236, MasterSheet!H:H, C236)</f>
        <v>1</v>
      </c>
      <c r="I236" s="30">
        <f t="shared" si="17"/>
        <v>23531.199999999997</v>
      </c>
      <c r="J236" s="32">
        <f>SUMIFS(MasterSheet!L:L, MasterSheet!B:B, A236, MasterSheet!D:D, B236, MasterSheet!H:H, C236)</f>
        <v>0</v>
      </c>
      <c r="K236" s="32">
        <f t="shared" si="18"/>
        <v>0</v>
      </c>
      <c r="L236" s="25" t="str">
        <f>VLOOKUP(C236,MasterSheet!H:U,14,)</f>
        <v>BioLegend</v>
      </c>
      <c r="M236" s="25" t="str">
        <f>VLOOKUP(L236,'Currency Sheet'!A:C,3,)</f>
        <v>DOLLAR</v>
      </c>
      <c r="N236" s="25">
        <f t="shared" si="19"/>
        <v>88</v>
      </c>
    </row>
    <row r="237" spans="1:14" x14ac:dyDescent="0.25">
      <c r="A237" s="25" t="str">
        <v>EED116107</v>
      </c>
      <c r="B237" s="45">
        <v>45821</v>
      </c>
      <c r="C237" s="25">
        <v>344722</v>
      </c>
      <c r="D237" s="25">
        <f t="shared" si="15"/>
        <v>20020</v>
      </c>
      <c r="E237" s="25">
        <f>_xlfn.XLOOKUP(C237,MasterSheet!H:H,MasterSheet!E:E)</f>
        <v>227.5</v>
      </c>
      <c r="F237" s="26">
        <f>SUMIFS(MasterSheet!J:J, MasterSheet!B:B, A237, MasterSheet!D:D, B237, MasterSheet!H:H, C237)</f>
        <v>1</v>
      </c>
      <c r="G237" s="26">
        <f t="shared" si="16"/>
        <v>20020</v>
      </c>
      <c r="H237" s="30">
        <f>SUMIFS(MasterSheet!K:K, MasterSheet!B:B, A237, MasterSheet!D:D, B237, MasterSheet!H:H, C237)</f>
        <v>1</v>
      </c>
      <c r="I237" s="30">
        <f t="shared" si="17"/>
        <v>20020</v>
      </c>
      <c r="J237" s="32">
        <f>SUMIFS(MasterSheet!L:L, MasterSheet!B:B, A237, MasterSheet!D:D, B237, MasterSheet!H:H, C237)</f>
        <v>0</v>
      </c>
      <c r="K237" s="32">
        <f t="shared" si="18"/>
        <v>0</v>
      </c>
      <c r="L237" s="25" t="str">
        <f>VLOOKUP(C237,MasterSheet!H:U,14,)</f>
        <v>BioLegend</v>
      </c>
      <c r="M237" s="25" t="str">
        <f>VLOOKUP(L237,'Currency Sheet'!A:C,3,)</f>
        <v>DOLLAR</v>
      </c>
      <c r="N237" s="25">
        <f t="shared" si="19"/>
        <v>88</v>
      </c>
    </row>
    <row r="238" spans="1:14" x14ac:dyDescent="0.25">
      <c r="A238" s="25" t="str">
        <v>EED116107</v>
      </c>
      <c r="B238" s="45">
        <v>45821</v>
      </c>
      <c r="C238" s="25">
        <v>344804</v>
      </c>
      <c r="D238" s="25">
        <f t="shared" si="15"/>
        <v>9856</v>
      </c>
      <c r="E238" s="25">
        <f>_xlfn.XLOOKUP(C238,MasterSheet!H:H,MasterSheet!E:E)</f>
        <v>112</v>
      </c>
      <c r="F238" s="26">
        <f>SUMIFS(MasterSheet!J:J, MasterSheet!B:B, A238, MasterSheet!D:D, B238, MasterSheet!H:H, C238)</f>
        <v>1</v>
      </c>
      <c r="G238" s="26">
        <f t="shared" si="16"/>
        <v>9856</v>
      </c>
      <c r="H238" s="30">
        <f>SUMIFS(MasterSheet!K:K, MasterSheet!B:B, A238, MasterSheet!D:D, B238, MasterSheet!H:H, C238)</f>
        <v>1</v>
      </c>
      <c r="I238" s="30">
        <f t="shared" si="17"/>
        <v>9856</v>
      </c>
      <c r="J238" s="32">
        <f>SUMIFS(MasterSheet!L:L, MasterSheet!B:B, A238, MasterSheet!D:D, B238, MasterSheet!H:H, C238)</f>
        <v>0</v>
      </c>
      <c r="K238" s="32">
        <f t="shared" si="18"/>
        <v>0</v>
      </c>
      <c r="L238" s="25" t="str">
        <f>VLOOKUP(C238,MasterSheet!H:U,14,)</f>
        <v>BioLegend</v>
      </c>
      <c r="M238" s="25" t="str">
        <f>VLOOKUP(L238,'Currency Sheet'!A:C,3,)</f>
        <v>DOLLAR</v>
      </c>
      <c r="N238" s="25">
        <f t="shared" si="19"/>
        <v>88</v>
      </c>
    </row>
    <row r="239" spans="1:14" x14ac:dyDescent="0.25">
      <c r="A239" s="25" t="str">
        <v>EED116107</v>
      </c>
      <c r="B239" s="45">
        <v>45821</v>
      </c>
      <c r="C239" s="25">
        <v>344812</v>
      </c>
      <c r="D239" s="25">
        <f t="shared" si="15"/>
        <v>15276.8</v>
      </c>
      <c r="E239" s="25">
        <f>_xlfn.XLOOKUP(C239,MasterSheet!H:H,MasterSheet!E:E)</f>
        <v>173.6</v>
      </c>
      <c r="F239" s="26">
        <f>SUMIFS(MasterSheet!J:J, MasterSheet!B:B, A239, MasterSheet!D:D, B239, MasterSheet!H:H, C239)</f>
        <v>1</v>
      </c>
      <c r="G239" s="26">
        <f t="shared" si="16"/>
        <v>15276.8</v>
      </c>
      <c r="H239" s="30">
        <f>SUMIFS(MasterSheet!K:K, MasterSheet!B:B, A239, MasterSheet!D:D, B239, MasterSheet!H:H, C239)</f>
        <v>1</v>
      </c>
      <c r="I239" s="30">
        <f t="shared" si="17"/>
        <v>15276.8</v>
      </c>
      <c r="J239" s="32">
        <f>SUMIFS(MasterSheet!L:L, MasterSheet!B:B, A239, MasterSheet!D:D, B239, MasterSheet!H:H, C239)</f>
        <v>0</v>
      </c>
      <c r="K239" s="32">
        <f t="shared" si="18"/>
        <v>0</v>
      </c>
      <c r="L239" s="25" t="str">
        <f>VLOOKUP(C239,MasterSheet!H:U,14,)</f>
        <v>BioLegend</v>
      </c>
      <c r="M239" s="25" t="str">
        <f>VLOOKUP(L239,'Currency Sheet'!A:C,3,)</f>
        <v>DOLLAR</v>
      </c>
      <c r="N239" s="25">
        <f t="shared" si="19"/>
        <v>88</v>
      </c>
    </row>
    <row r="240" spans="1:14" x14ac:dyDescent="0.25">
      <c r="A240" s="25" t="str">
        <v>EED116107</v>
      </c>
      <c r="B240" s="45">
        <v>45821</v>
      </c>
      <c r="C240" s="25">
        <v>345041</v>
      </c>
      <c r="D240" s="25">
        <f t="shared" si="15"/>
        <v>8377.6</v>
      </c>
      <c r="E240" s="25">
        <f>_xlfn.XLOOKUP(C240,MasterSheet!H:H,MasterSheet!E:E)</f>
        <v>95.2</v>
      </c>
      <c r="F240" s="26">
        <f>SUMIFS(MasterSheet!J:J, MasterSheet!B:B, A240, MasterSheet!D:D, B240, MasterSheet!H:H, C240)</f>
        <v>1</v>
      </c>
      <c r="G240" s="26">
        <f t="shared" si="16"/>
        <v>8377.6</v>
      </c>
      <c r="H240" s="30">
        <f>SUMIFS(MasterSheet!K:K, MasterSheet!B:B, A240, MasterSheet!D:D, B240, MasterSheet!H:H, C240)</f>
        <v>1</v>
      </c>
      <c r="I240" s="30">
        <f t="shared" si="17"/>
        <v>8377.6</v>
      </c>
      <c r="J240" s="32">
        <f>SUMIFS(MasterSheet!L:L, MasterSheet!B:B, A240, MasterSheet!D:D, B240, MasterSheet!H:H, C240)</f>
        <v>0</v>
      </c>
      <c r="K240" s="32">
        <f t="shared" si="18"/>
        <v>0</v>
      </c>
      <c r="L240" s="25" t="str">
        <f>VLOOKUP(C240,MasterSheet!H:U,14,)</f>
        <v>BioLegend</v>
      </c>
      <c r="M240" s="25" t="str">
        <f>VLOOKUP(L240,'Currency Sheet'!A:C,3,)</f>
        <v>DOLLAR</v>
      </c>
      <c r="N240" s="25">
        <f t="shared" si="19"/>
        <v>88</v>
      </c>
    </row>
    <row r="241" spans="1:14" x14ac:dyDescent="0.25">
      <c r="A241" s="25" t="str">
        <v>EED116107</v>
      </c>
      <c r="B241" s="45">
        <v>45821</v>
      </c>
      <c r="C241" s="25">
        <v>348206</v>
      </c>
      <c r="D241" s="25">
        <f t="shared" si="15"/>
        <v>15523.2</v>
      </c>
      <c r="E241" s="25">
        <f>_xlfn.XLOOKUP(C241,MasterSheet!H:H,MasterSheet!E:E)</f>
        <v>176.4</v>
      </c>
      <c r="F241" s="26">
        <f>SUMIFS(MasterSheet!J:J, MasterSheet!B:B, A241, MasterSheet!D:D, B241, MasterSheet!H:H, C241)</f>
        <v>1</v>
      </c>
      <c r="G241" s="26">
        <f t="shared" si="16"/>
        <v>15523.2</v>
      </c>
      <c r="H241" s="30">
        <f>SUMIFS(MasterSheet!K:K, MasterSheet!B:B, A241, MasterSheet!D:D, B241, MasterSheet!H:H, C241)</f>
        <v>1</v>
      </c>
      <c r="I241" s="30">
        <f t="shared" si="17"/>
        <v>15523.2</v>
      </c>
      <c r="J241" s="32">
        <f>SUMIFS(MasterSheet!L:L, MasterSheet!B:B, A241, MasterSheet!D:D, B241, MasterSheet!H:H, C241)</f>
        <v>0</v>
      </c>
      <c r="K241" s="32">
        <f t="shared" si="18"/>
        <v>0</v>
      </c>
      <c r="L241" s="25" t="str">
        <f>VLOOKUP(C241,MasterSheet!H:U,14,)</f>
        <v>BioLegend</v>
      </c>
      <c r="M241" s="25" t="str">
        <f>VLOOKUP(L241,'Currency Sheet'!A:C,3,)</f>
        <v>DOLLAR</v>
      </c>
      <c r="N241" s="25">
        <f t="shared" si="19"/>
        <v>88</v>
      </c>
    </row>
    <row r="242" spans="1:14" x14ac:dyDescent="0.25">
      <c r="A242" s="25" t="str">
        <v>EED116107</v>
      </c>
      <c r="B242" s="45">
        <v>45821</v>
      </c>
      <c r="C242" s="25">
        <v>348801</v>
      </c>
      <c r="D242" s="25">
        <f t="shared" si="15"/>
        <v>39362.400000000001</v>
      </c>
      <c r="E242" s="25">
        <f>_xlfn.XLOOKUP(C242,MasterSheet!H:H,MasterSheet!E:E)</f>
        <v>447.3</v>
      </c>
      <c r="F242" s="26">
        <f>SUMIFS(MasterSheet!J:J, MasterSheet!B:B, A242, MasterSheet!D:D, B242, MasterSheet!H:H, C242)</f>
        <v>1</v>
      </c>
      <c r="G242" s="26">
        <f t="shared" si="16"/>
        <v>39362.400000000001</v>
      </c>
      <c r="H242" s="30">
        <f>SUMIFS(MasterSheet!K:K, MasterSheet!B:B, A242, MasterSheet!D:D, B242, MasterSheet!H:H, C242)</f>
        <v>1</v>
      </c>
      <c r="I242" s="30">
        <f t="shared" si="17"/>
        <v>39362.400000000001</v>
      </c>
      <c r="J242" s="32">
        <f>SUMIFS(MasterSheet!L:L, MasterSheet!B:B, A242, MasterSheet!D:D, B242, MasterSheet!H:H, C242)</f>
        <v>0</v>
      </c>
      <c r="K242" s="32">
        <f t="shared" si="18"/>
        <v>0</v>
      </c>
      <c r="L242" s="25" t="str">
        <f>VLOOKUP(C242,MasterSheet!H:U,14,)</f>
        <v>BioLegend</v>
      </c>
      <c r="M242" s="25" t="str">
        <f>VLOOKUP(L242,'Currency Sheet'!A:C,3,)</f>
        <v>DOLLAR</v>
      </c>
      <c r="N242" s="25">
        <f t="shared" si="19"/>
        <v>88</v>
      </c>
    </row>
    <row r="243" spans="1:14" x14ac:dyDescent="0.25">
      <c r="A243" s="25" t="str">
        <v>EED116107</v>
      </c>
      <c r="B243" s="45">
        <v>45821</v>
      </c>
      <c r="C243" s="25">
        <v>358512</v>
      </c>
      <c r="D243" s="25">
        <f t="shared" si="15"/>
        <v>23531.199999999997</v>
      </c>
      <c r="E243" s="25">
        <f>_xlfn.XLOOKUP(C243,MasterSheet!H:H,MasterSheet!E:E)</f>
        <v>267.39999999999998</v>
      </c>
      <c r="F243" s="26">
        <f>SUMIFS(MasterSheet!J:J, MasterSheet!B:B, A243, MasterSheet!D:D, B243, MasterSheet!H:H, C243)</f>
        <v>1</v>
      </c>
      <c r="G243" s="26">
        <f t="shared" si="16"/>
        <v>23531.199999999997</v>
      </c>
      <c r="H243" s="30">
        <f>SUMIFS(MasterSheet!K:K, MasterSheet!B:B, A243, MasterSheet!D:D, B243, MasterSheet!H:H, C243)</f>
        <v>1</v>
      </c>
      <c r="I243" s="30">
        <f t="shared" si="17"/>
        <v>23531.199999999997</v>
      </c>
      <c r="J243" s="32">
        <f>SUMIFS(MasterSheet!L:L, MasterSheet!B:B, A243, MasterSheet!D:D, B243, MasterSheet!H:H, C243)</f>
        <v>0</v>
      </c>
      <c r="K243" s="32">
        <f t="shared" si="18"/>
        <v>0</v>
      </c>
      <c r="L243" s="25" t="str">
        <f>VLOOKUP(C243,MasterSheet!H:U,14,)</f>
        <v>BioLegend</v>
      </c>
      <c r="M243" s="25" t="str">
        <f>VLOOKUP(L243,'Currency Sheet'!A:C,3,)</f>
        <v>DOLLAR</v>
      </c>
      <c r="N243" s="25">
        <f t="shared" si="19"/>
        <v>88</v>
      </c>
    </row>
    <row r="244" spans="1:14" x14ac:dyDescent="0.25">
      <c r="A244" s="25" t="str">
        <v>EED116107</v>
      </c>
      <c r="B244" s="45">
        <v>45821</v>
      </c>
      <c r="C244" s="25">
        <v>359122</v>
      </c>
      <c r="D244" s="25">
        <f t="shared" si="15"/>
        <v>19342.400000000001</v>
      </c>
      <c r="E244" s="25">
        <f>_xlfn.XLOOKUP(C244,MasterSheet!H:H,MasterSheet!E:E)</f>
        <v>219.8</v>
      </c>
      <c r="F244" s="26">
        <f>SUMIFS(MasterSheet!J:J, MasterSheet!B:B, A244, MasterSheet!D:D, B244, MasterSheet!H:H, C244)</f>
        <v>1</v>
      </c>
      <c r="G244" s="26">
        <f t="shared" si="16"/>
        <v>19342.400000000001</v>
      </c>
      <c r="H244" s="30">
        <f>SUMIFS(MasterSheet!K:K, MasterSheet!B:B, A244, MasterSheet!D:D, B244, MasterSheet!H:H, C244)</f>
        <v>1</v>
      </c>
      <c r="I244" s="30">
        <f t="shared" si="17"/>
        <v>19342.400000000001</v>
      </c>
      <c r="J244" s="32">
        <f>SUMIFS(MasterSheet!L:L, MasterSheet!B:B, A244, MasterSheet!D:D, B244, MasterSheet!H:H, C244)</f>
        <v>0</v>
      </c>
      <c r="K244" s="32">
        <f t="shared" si="18"/>
        <v>0</v>
      </c>
      <c r="L244" s="25" t="str">
        <f>VLOOKUP(C244,MasterSheet!H:U,14,)</f>
        <v>BioLegend</v>
      </c>
      <c r="M244" s="25" t="str">
        <f>VLOOKUP(L244,'Currency Sheet'!A:C,3,)</f>
        <v>DOLLAR</v>
      </c>
      <c r="N244" s="25">
        <f t="shared" si="19"/>
        <v>88</v>
      </c>
    </row>
    <row r="245" spans="1:14" x14ac:dyDescent="0.25">
      <c r="A245" s="25" t="str">
        <v>EED116107</v>
      </c>
      <c r="B245" s="45">
        <v>45821</v>
      </c>
      <c r="C245" s="25">
        <v>369607</v>
      </c>
      <c r="D245" s="25">
        <f t="shared" si="15"/>
        <v>8377.6</v>
      </c>
      <c r="E245" s="25">
        <f>_xlfn.XLOOKUP(C245,MasterSheet!H:H,MasterSheet!E:E)</f>
        <v>95.2</v>
      </c>
      <c r="F245" s="26">
        <f>SUMIFS(MasterSheet!J:J, MasterSheet!B:B, A245, MasterSheet!D:D, B245, MasterSheet!H:H, C245)</f>
        <v>1</v>
      </c>
      <c r="G245" s="26">
        <f t="shared" si="16"/>
        <v>8377.6</v>
      </c>
      <c r="H245" s="30">
        <f>SUMIFS(MasterSheet!K:K, MasterSheet!B:B, A245, MasterSheet!D:D, B245, MasterSheet!H:H, C245)</f>
        <v>1</v>
      </c>
      <c r="I245" s="30">
        <f t="shared" si="17"/>
        <v>8377.6</v>
      </c>
      <c r="J245" s="32">
        <f>SUMIFS(MasterSheet!L:L, MasterSheet!B:B, A245, MasterSheet!D:D, B245, MasterSheet!H:H, C245)</f>
        <v>0</v>
      </c>
      <c r="K245" s="32">
        <f t="shared" si="18"/>
        <v>0</v>
      </c>
      <c r="L245" s="25" t="str">
        <f>VLOOKUP(C245,MasterSheet!H:U,14,)</f>
        <v>BioLegend</v>
      </c>
      <c r="M245" s="25" t="str">
        <f>VLOOKUP(L245,'Currency Sheet'!A:C,3,)</f>
        <v>DOLLAR</v>
      </c>
      <c r="N245" s="25">
        <f t="shared" si="19"/>
        <v>88</v>
      </c>
    </row>
    <row r="246" spans="1:14" x14ac:dyDescent="0.25">
      <c r="A246" s="25" t="str">
        <v>EED116107</v>
      </c>
      <c r="B246" s="45">
        <v>45821</v>
      </c>
      <c r="C246" s="25">
        <v>374209</v>
      </c>
      <c r="D246" s="25">
        <f t="shared" si="15"/>
        <v>8377.6</v>
      </c>
      <c r="E246" s="25">
        <f>_xlfn.XLOOKUP(C246,MasterSheet!H:H,MasterSheet!E:E)</f>
        <v>95.2</v>
      </c>
      <c r="F246" s="26">
        <f>SUMIFS(MasterSheet!J:J, MasterSheet!B:B, A246, MasterSheet!D:D, B246, MasterSheet!H:H, C246)</f>
        <v>1</v>
      </c>
      <c r="G246" s="26">
        <f t="shared" si="16"/>
        <v>8377.6</v>
      </c>
      <c r="H246" s="30">
        <f>SUMIFS(MasterSheet!K:K, MasterSheet!B:B, A246, MasterSheet!D:D, B246, MasterSheet!H:H, C246)</f>
        <v>1</v>
      </c>
      <c r="I246" s="30">
        <f t="shared" si="17"/>
        <v>8377.6</v>
      </c>
      <c r="J246" s="32">
        <f>SUMIFS(MasterSheet!L:L, MasterSheet!B:B, A246, MasterSheet!D:D, B246, MasterSheet!H:H, C246)</f>
        <v>0</v>
      </c>
      <c r="K246" s="32">
        <f t="shared" si="18"/>
        <v>0</v>
      </c>
      <c r="L246" s="25" t="str">
        <f>VLOOKUP(C246,MasterSheet!H:U,14,)</f>
        <v>BioLegend</v>
      </c>
      <c r="M246" s="25" t="str">
        <f>VLOOKUP(L246,'Currency Sheet'!A:C,3,)</f>
        <v>DOLLAR</v>
      </c>
      <c r="N246" s="25">
        <f t="shared" si="19"/>
        <v>88</v>
      </c>
    </row>
    <row r="247" spans="1:14" x14ac:dyDescent="0.25">
      <c r="A247" s="25" t="str">
        <v>EED116107</v>
      </c>
      <c r="B247" s="45">
        <v>45821</v>
      </c>
      <c r="C247" s="25">
        <v>375403</v>
      </c>
      <c r="D247" s="25">
        <f t="shared" si="15"/>
        <v>6591.2000000000007</v>
      </c>
      <c r="E247" s="25">
        <f>_xlfn.XLOOKUP(C247,MasterSheet!H:H,MasterSheet!E:E)</f>
        <v>74.900000000000006</v>
      </c>
      <c r="F247" s="26">
        <f>SUMIFS(MasterSheet!J:J, MasterSheet!B:B, A247, MasterSheet!D:D, B247, MasterSheet!H:H, C247)</f>
        <v>1</v>
      </c>
      <c r="G247" s="26">
        <f t="shared" si="16"/>
        <v>6591.2000000000007</v>
      </c>
      <c r="H247" s="30">
        <f>SUMIFS(MasterSheet!K:K, MasterSheet!B:B, A247, MasterSheet!D:D, B247, MasterSheet!H:H, C247)</f>
        <v>1</v>
      </c>
      <c r="I247" s="30">
        <f t="shared" si="17"/>
        <v>6591.2000000000007</v>
      </c>
      <c r="J247" s="32">
        <f>SUMIFS(MasterSheet!L:L, MasterSheet!B:B, A247, MasterSheet!D:D, B247, MasterSheet!H:H, C247)</f>
        <v>0</v>
      </c>
      <c r="K247" s="32">
        <f t="shared" si="18"/>
        <v>0</v>
      </c>
      <c r="L247" s="25" t="str">
        <f>VLOOKUP(C247,MasterSheet!H:U,14,)</f>
        <v>BioLegend</v>
      </c>
      <c r="M247" s="25" t="str">
        <f>VLOOKUP(L247,'Currency Sheet'!A:C,3,)</f>
        <v>DOLLAR</v>
      </c>
      <c r="N247" s="25">
        <f t="shared" si="19"/>
        <v>88</v>
      </c>
    </row>
    <row r="248" spans="1:14" x14ac:dyDescent="0.25">
      <c r="A248" s="25" t="str">
        <v>EED116107</v>
      </c>
      <c r="B248" s="45">
        <v>45821</v>
      </c>
      <c r="C248" s="25">
        <v>392114</v>
      </c>
      <c r="D248" s="25">
        <f t="shared" si="15"/>
        <v>20636</v>
      </c>
      <c r="E248" s="25">
        <f>_xlfn.XLOOKUP(C248,MasterSheet!H:H,MasterSheet!E:E)</f>
        <v>234.5</v>
      </c>
      <c r="F248" s="26">
        <f>SUMIFS(MasterSheet!J:J, MasterSheet!B:B, A248, MasterSheet!D:D, B248, MasterSheet!H:H, C248)</f>
        <v>1</v>
      </c>
      <c r="G248" s="26">
        <f t="shared" si="16"/>
        <v>20636</v>
      </c>
      <c r="H248" s="30">
        <f>SUMIFS(MasterSheet!K:K, MasterSheet!B:B, A248, MasterSheet!D:D, B248, MasterSheet!H:H, C248)</f>
        <v>1</v>
      </c>
      <c r="I248" s="30">
        <f t="shared" si="17"/>
        <v>20636</v>
      </c>
      <c r="J248" s="32">
        <f>SUMIFS(MasterSheet!L:L, MasterSheet!B:B, A248, MasterSheet!D:D, B248, MasterSheet!H:H, C248)</f>
        <v>0</v>
      </c>
      <c r="K248" s="32">
        <f t="shared" si="18"/>
        <v>0</v>
      </c>
      <c r="L248" s="25" t="str">
        <f>VLOOKUP(C248,MasterSheet!H:U,14,)</f>
        <v>BioLegend</v>
      </c>
      <c r="M248" s="25" t="str">
        <f>VLOOKUP(L248,'Currency Sheet'!A:C,3,)</f>
        <v>DOLLAR</v>
      </c>
      <c r="N248" s="25">
        <f t="shared" si="19"/>
        <v>88</v>
      </c>
    </row>
    <row r="249" spans="1:14" x14ac:dyDescent="0.25">
      <c r="A249" s="25" t="str">
        <v>EED116107</v>
      </c>
      <c r="B249" s="45">
        <v>45821</v>
      </c>
      <c r="C249" s="25">
        <v>393607</v>
      </c>
      <c r="D249" s="25">
        <f t="shared" si="15"/>
        <v>9424.7999999999993</v>
      </c>
      <c r="E249" s="25">
        <f>_xlfn.XLOOKUP(C249,MasterSheet!H:H,MasterSheet!E:E)</f>
        <v>107.1</v>
      </c>
      <c r="F249" s="26">
        <f>SUMIFS(MasterSheet!J:J, MasterSheet!B:B, A249, MasterSheet!D:D, B249, MasterSheet!H:H, C249)</f>
        <v>1</v>
      </c>
      <c r="G249" s="26">
        <f t="shared" si="16"/>
        <v>9424.7999999999993</v>
      </c>
      <c r="H249" s="30">
        <f>SUMIFS(MasterSheet!K:K, MasterSheet!B:B, A249, MasterSheet!D:D, B249, MasterSheet!H:H, C249)</f>
        <v>1</v>
      </c>
      <c r="I249" s="30">
        <f t="shared" si="17"/>
        <v>9424.7999999999993</v>
      </c>
      <c r="J249" s="32">
        <f>SUMIFS(MasterSheet!L:L, MasterSheet!B:B, A249, MasterSheet!D:D, B249, MasterSheet!H:H, C249)</f>
        <v>0</v>
      </c>
      <c r="K249" s="32">
        <f t="shared" si="18"/>
        <v>0</v>
      </c>
      <c r="L249" s="25" t="str">
        <f>VLOOKUP(C249,MasterSheet!H:U,14,)</f>
        <v>BioLegend</v>
      </c>
      <c r="M249" s="25" t="str">
        <f>VLOOKUP(L249,'Currency Sheet'!A:C,3,)</f>
        <v>DOLLAR</v>
      </c>
      <c r="N249" s="25">
        <f t="shared" si="19"/>
        <v>88</v>
      </c>
    </row>
    <row r="250" spans="1:14" x14ac:dyDescent="0.25">
      <c r="A250" s="25" t="str">
        <v>EED116107</v>
      </c>
      <c r="B250" s="45">
        <v>45821</v>
      </c>
      <c r="C250" s="25">
        <v>400329</v>
      </c>
      <c r="D250" s="25">
        <f t="shared" si="15"/>
        <v>12689.599999999999</v>
      </c>
      <c r="E250" s="25">
        <f>_xlfn.XLOOKUP(C250,MasterSheet!H:H,MasterSheet!E:E)</f>
        <v>144.19999999999999</v>
      </c>
      <c r="F250" s="26">
        <f>SUMIFS(MasterSheet!J:J, MasterSheet!B:B, A250, MasterSheet!D:D, B250, MasterSheet!H:H, C250)</f>
        <v>1</v>
      </c>
      <c r="G250" s="26">
        <f t="shared" si="16"/>
        <v>12689.599999999999</v>
      </c>
      <c r="H250" s="30">
        <f>SUMIFS(MasterSheet!K:K, MasterSheet!B:B, A250, MasterSheet!D:D, B250, MasterSheet!H:H, C250)</f>
        <v>1</v>
      </c>
      <c r="I250" s="30">
        <f t="shared" si="17"/>
        <v>12689.599999999999</v>
      </c>
      <c r="J250" s="32">
        <f>SUMIFS(MasterSheet!L:L, MasterSheet!B:B, A250, MasterSheet!D:D, B250, MasterSheet!H:H, C250)</f>
        <v>0</v>
      </c>
      <c r="K250" s="32">
        <f t="shared" si="18"/>
        <v>0</v>
      </c>
      <c r="L250" s="25" t="str">
        <f>VLOOKUP(C250,MasterSheet!H:U,14,)</f>
        <v>BioLegend</v>
      </c>
      <c r="M250" s="25" t="str">
        <f>VLOOKUP(L250,'Currency Sheet'!A:C,3,)</f>
        <v>DOLLAR</v>
      </c>
      <c r="N250" s="25">
        <f t="shared" si="19"/>
        <v>88</v>
      </c>
    </row>
    <row r="251" spans="1:14" x14ac:dyDescent="0.25">
      <c r="A251" s="25" t="str">
        <v>EED116107</v>
      </c>
      <c r="B251" s="45">
        <v>45821</v>
      </c>
      <c r="C251" s="25">
        <v>405201</v>
      </c>
      <c r="D251" s="25">
        <f t="shared" si="15"/>
        <v>2587.1999999999998</v>
      </c>
      <c r="E251" s="25">
        <f>_xlfn.XLOOKUP(C251,MasterSheet!H:H,MasterSheet!E:E)</f>
        <v>29.4</v>
      </c>
      <c r="F251" s="26">
        <f>SUMIFS(MasterSheet!J:J, MasterSheet!B:B, A251, MasterSheet!D:D, B251, MasterSheet!H:H, C251)</f>
        <v>1</v>
      </c>
      <c r="G251" s="26">
        <f t="shared" si="16"/>
        <v>2587.1999999999998</v>
      </c>
      <c r="H251" s="30">
        <f>SUMIFS(MasterSheet!K:K, MasterSheet!B:B, A251, MasterSheet!D:D, B251, MasterSheet!H:H, C251)</f>
        <v>1</v>
      </c>
      <c r="I251" s="30">
        <f t="shared" si="17"/>
        <v>2587.1999999999998</v>
      </c>
      <c r="J251" s="32">
        <f>SUMIFS(MasterSheet!L:L, MasterSheet!B:B, A251, MasterSheet!D:D, B251, MasterSheet!H:H, C251)</f>
        <v>0</v>
      </c>
      <c r="K251" s="32">
        <f t="shared" si="18"/>
        <v>0</v>
      </c>
      <c r="L251" s="25" t="str">
        <f>VLOOKUP(C251,MasterSheet!H:U,14,)</f>
        <v>BioLegend</v>
      </c>
      <c r="M251" s="25" t="str">
        <f>VLOOKUP(L251,'Currency Sheet'!A:C,3,)</f>
        <v>DOLLAR</v>
      </c>
      <c r="N251" s="25">
        <f t="shared" si="19"/>
        <v>88</v>
      </c>
    </row>
    <row r="252" spans="1:14" x14ac:dyDescent="0.25">
      <c r="A252" s="25" t="str">
        <v>EED116107</v>
      </c>
      <c r="B252" s="45">
        <v>45821</v>
      </c>
      <c r="C252" s="25">
        <v>422302</v>
      </c>
      <c r="D252" s="25">
        <f t="shared" si="15"/>
        <v>14106.400000000001</v>
      </c>
      <c r="E252" s="25">
        <f>_xlfn.XLOOKUP(C252,MasterSheet!H:H,MasterSheet!E:E)</f>
        <v>160.30000000000001</v>
      </c>
      <c r="F252" s="26">
        <f>SUMIFS(MasterSheet!J:J, MasterSheet!B:B, A252, MasterSheet!D:D, B252, MasterSheet!H:H, C252)</f>
        <v>1</v>
      </c>
      <c r="G252" s="26">
        <f t="shared" si="16"/>
        <v>14106.400000000001</v>
      </c>
      <c r="H252" s="30">
        <f>SUMIFS(MasterSheet!K:K, MasterSheet!B:B, A252, MasterSheet!D:D, B252, MasterSheet!H:H, C252)</f>
        <v>1</v>
      </c>
      <c r="I252" s="30">
        <f t="shared" si="17"/>
        <v>14106.400000000001</v>
      </c>
      <c r="J252" s="32">
        <f>SUMIFS(MasterSheet!L:L, MasterSheet!B:B, A252, MasterSheet!D:D, B252, MasterSheet!H:H, C252)</f>
        <v>0</v>
      </c>
      <c r="K252" s="32">
        <f t="shared" si="18"/>
        <v>0</v>
      </c>
      <c r="L252" s="25" t="str">
        <f>VLOOKUP(C252,MasterSheet!H:U,14,)</f>
        <v>BioLegend</v>
      </c>
      <c r="M252" s="25" t="str">
        <f>VLOOKUP(L252,'Currency Sheet'!A:C,3,)</f>
        <v>DOLLAR</v>
      </c>
      <c r="N252" s="25">
        <f t="shared" si="19"/>
        <v>88</v>
      </c>
    </row>
    <row r="253" spans="1:14" x14ac:dyDescent="0.25">
      <c r="A253" s="25" t="str">
        <v>EED116107</v>
      </c>
      <c r="B253" s="45">
        <v>45821</v>
      </c>
      <c r="C253" s="25">
        <v>423105</v>
      </c>
      <c r="D253" s="25">
        <f t="shared" si="15"/>
        <v>5482.4</v>
      </c>
      <c r="E253" s="25">
        <f>_xlfn.XLOOKUP(C253,MasterSheet!H:H,MasterSheet!E:E)</f>
        <v>62.3</v>
      </c>
      <c r="F253" s="26">
        <f>SUMIFS(MasterSheet!J:J, MasterSheet!B:B, A253, MasterSheet!D:D, B253, MasterSheet!H:H, C253)</f>
        <v>1</v>
      </c>
      <c r="G253" s="26">
        <f t="shared" si="16"/>
        <v>5482.4</v>
      </c>
      <c r="H253" s="30">
        <f>SUMIFS(MasterSheet!K:K, MasterSheet!B:B, A253, MasterSheet!D:D, B253, MasterSheet!H:H, C253)</f>
        <v>1</v>
      </c>
      <c r="I253" s="30">
        <f t="shared" si="17"/>
        <v>5482.4</v>
      </c>
      <c r="J253" s="32">
        <f>SUMIFS(MasterSheet!L:L, MasterSheet!B:B, A253, MasterSheet!D:D, B253, MasterSheet!H:H, C253)</f>
        <v>0</v>
      </c>
      <c r="K253" s="32">
        <f t="shared" si="18"/>
        <v>0</v>
      </c>
      <c r="L253" s="25" t="str">
        <f>VLOOKUP(C253,MasterSheet!H:U,14,)</f>
        <v>BioLegend</v>
      </c>
      <c r="M253" s="25" t="str">
        <f>VLOOKUP(L253,'Currency Sheet'!A:C,3,)</f>
        <v>DOLLAR</v>
      </c>
      <c r="N253" s="25">
        <f t="shared" si="19"/>
        <v>88</v>
      </c>
    </row>
    <row r="254" spans="1:14" x14ac:dyDescent="0.25">
      <c r="A254" s="25" t="str">
        <v>EED116107</v>
      </c>
      <c r="B254" s="45">
        <v>45821</v>
      </c>
      <c r="C254" s="25">
        <v>430115</v>
      </c>
      <c r="D254" s="25">
        <f t="shared" si="15"/>
        <v>36097.599999999999</v>
      </c>
      <c r="E254" s="25">
        <f>_xlfn.XLOOKUP(C254,MasterSheet!H:H,MasterSheet!E:E)</f>
        <v>410.2</v>
      </c>
      <c r="F254" s="26">
        <f>SUMIFS(MasterSheet!J:J, MasterSheet!B:B, A254, MasterSheet!D:D, B254, MasterSheet!H:H, C254)</f>
        <v>1</v>
      </c>
      <c r="G254" s="26">
        <f t="shared" si="16"/>
        <v>36097.599999999999</v>
      </c>
      <c r="H254" s="30">
        <f>SUMIFS(MasterSheet!K:K, MasterSheet!B:B, A254, MasterSheet!D:D, B254, MasterSheet!H:H, C254)</f>
        <v>1</v>
      </c>
      <c r="I254" s="30">
        <f t="shared" si="17"/>
        <v>36097.599999999999</v>
      </c>
      <c r="J254" s="32">
        <f>SUMIFS(MasterSheet!L:L, MasterSheet!B:B, A254, MasterSheet!D:D, B254, MasterSheet!H:H, C254)</f>
        <v>0</v>
      </c>
      <c r="K254" s="32">
        <f t="shared" si="18"/>
        <v>0</v>
      </c>
      <c r="L254" s="25" t="str">
        <f>VLOOKUP(C254,MasterSheet!H:U,14,)</f>
        <v>BioLegend</v>
      </c>
      <c r="M254" s="25" t="str">
        <f>VLOOKUP(L254,'Currency Sheet'!A:C,3,)</f>
        <v>DOLLAR</v>
      </c>
      <c r="N254" s="25">
        <f t="shared" si="19"/>
        <v>88</v>
      </c>
    </row>
    <row r="255" spans="1:14" x14ac:dyDescent="0.25">
      <c r="A255" s="25" t="str">
        <v>EED116107</v>
      </c>
      <c r="B255" s="45">
        <v>45821</v>
      </c>
      <c r="C255" s="25">
        <v>480090</v>
      </c>
      <c r="D255" s="25">
        <f t="shared" si="15"/>
        <v>43560</v>
      </c>
      <c r="E255" s="25">
        <f>_xlfn.XLOOKUP(C255,MasterSheet!H:H,MasterSheet!E:E)</f>
        <v>495</v>
      </c>
      <c r="F255" s="26">
        <f>SUMIFS(MasterSheet!J:J, MasterSheet!B:B, A255, MasterSheet!D:D, B255, MasterSheet!H:H, C255)</f>
        <v>1</v>
      </c>
      <c r="G255" s="26">
        <f t="shared" si="16"/>
        <v>43560</v>
      </c>
      <c r="H255" s="30">
        <f>SUMIFS(MasterSheet!K:K, MasterSheet!B:B, A255, MasterSheet!D:D, B255, MasterSheet!H:H, C255)</f>
        <v>1</v>
      </c>
      <c r="I255" s="30">
        <f t="shared" si="17"/>
        <v>43560</v>
      </c>
      <c r="J255" s="32">
        <f>SUMIFS(MasterSheet!L:L, MasterSheet!B:B, A255, MasterSheet!D:D, B255, MasterSheet!H:H, C255)</f>
        <v>0</v>
      </c>
      <c r="K255" s="32">
        <f t="shared" si="18"/>
        <v>0</v>
      </c>
      <c r="L255" s="25" t="str">
        <f>VLOOKUP(C255,MasterSheet!H:U,14,)</f>
        <v>BioLegend</v>
      </c>
      <c r="M255" s="25" t="str">
        <f>VLOOKUP(L255,'Currency Sheet'!A:C,3,)</f>
        <v>DOLLAR</v>
      </c>
      <c r="N255" s="25">
        <f t="shared" si="19"/>
        <v>88</v>
      </c>
    </row>
    <row r="256" spans="1:14" x14ac:dyDescent="0.25">
      <c r="A256" s="25" t="str">
        <v>EED116107</v>
      </c>
      <c r="B256" s="45">
        <v>45821</v>
      </c>
      <c r="C256" s="25">
        <v>504133</v>
      </c>
      <c r="D256" s="25">
        <f t="shared" si="15"/>
        <v>18018</v>
      </c>
      <c r="E256" s="25">
        <f>_xlfn.XLOOKUP(C256,MasterSheet!H:H,MasterSheet!E:E)</f>
        <v>204.75</v>
      </c>
      <c r="F256" s="26">
        <f>SUMIFS(MasterSheet!J:J, MasterSheet!B:B, A256, MasterSheet!D:D, B256, MasterSheet!H:H, C256)</f>
        <v>1</v>
      </c>
      <c r="G256" s="26">
        <f t="shared" si="16"/>
        <v>18018</v>
      </c>
      <c r="H256" s="30">
        <f>SUMIFS(MasterSheet!K:K, MasterSheet!B:B, A256, MasterSheet!D:D, B256, MasterSheet!H:H, C256)</f>
        <v>1</v>
      </c>
      <c r="I256" s="30">
        <f t="shared" si="17"/>
        <v>18018</v>
      </c>
      <c r="J256" s="32">
        <f>SUMIFS(MasterSheet!L:L, MasterSheet!B:B, A256, MasterSheet!D:D, B256, MasterSheet!H:H, C256)</f>
        <v>0</v>
      </c>
      <c r="K256" s="32">
        <f t="shared" si="18"/>
        <v>0</v>
      </c>
      <c r="L256" s="25" t="str">
        <f>VLOOKUP(C256,MasterSheet!H:U,14,)</f>
        <v>BioLegend</v>
      </c>
      <c r="M256" s="25" t="str">
        <f>VLOOKUP(L256,'Currency Sheet'!A:C,3,)</f>
        <v>DOLLAR</v>
      </c>
      <c r="N256" s="25">
        <f t="shared" si="19"/>
        <v>88</v>
      </c>
    </row>
    <row r="257" spans="1:14" x14ac:dyDescent="0.25">
      <c r="A257" s="25" t="str">
        <v>EED116107</v>
      </c>
      <c r="B257" s="45">
        <v>45821</v>
      </c>
      <c r="C257" s="25">
        <v>505022</v>
      </c>
      <c r="D257" s="25">
        <f t="shared" si="15"/>
        <v>17292</v>
      </c>
      <c r="E257" s="25">
        <f>_xlfn.XLOOKUP(C257,MasterSheet!H:H,MasterSheet!E:E)</f>
        <v>196.5</v>
      </c>
      <c r="F257" s="26">
        <f>SUMIFS(MasterSheet!J:J, MasterSheet!B:B, A257, MasterSheet!D:D, B257, MasterSheet!H:H, C257)</f>
        <v>2</v>
      </c>
      <c r="G257" s="26">
        <f t="shared" si="16"/>
        <v>34584</v>
      </c>
      <c r="H257" s="30">
        <f>SUMIFS(MasterSheet!K:K, MasterSheet!B:B, A257, MasterSheet!D:D, B257, MasterSheet!H:H, C257)</f>
        <v>2</v>
      </c>
      <c r="I257" s="30">
        <f t="shared" si="17"/>
        <v>34584</v>
      </c>
      <c r="J257" s="32">
        <f>SUMIFS(MasterSheet!L:L, MasterSheet!B:B, A257, MasterSheet!D:D, B257, MasterSheet!H:H, C257)</f>
        <v>0</v>
      </c>
      <c r="K257" s="32">
        <f t="shared" si="18"/>
        <v>0</v>
      </c>
      <c r="L257" s="25" t="str">
        <f>VLOOKUP(C257,MasterSheet!H:U,14,)</f>
        <v>BioLegend</v>
      </c>
      <c r="M257" s="25" t="str">
        <f>VLOOKUP(L257,'Currency Sheet'!A:C,3,)</f>
        <v>DOLLAR</v>
      </c>
      <c r="N257" s="25">
        <f t="shared" si="19"/>
        <v>88</v>
      </c>
    </row>
    <row r="258" spans="1:14" x14ac:dyDescent="0.25">
      <c r="A258" s="25" t="str">
        <v>EED116107</v>
      </c>
      <c r="B258" s="45">
        <v>45821</v>
      </c>
      <c r="C258" s="25">
        <v>514104</v>
      </c>
      <c r="D258" s="25">
        <f t="shared" si="15"/>
        <v>21375.200000000001</v>
      </c>
      <c r="E258" s="25">
        <f>_xlfn.XLOOKUP(C258,MasterSheet!H:H,MasterSheet!E:E)</f>
        <v>242.9</v>
      </c>
      <c r="F258" s="26">
        <f>SUMIFS(MasterSheet!J:J, MasterSheet!B:B, A258, MasterSheet!D:D, B258, MasterSheet!H:H, C258)</f>
        <v>1</v>
      </c>
      <c r="G258" s="26">
        <f t="shared" si="16"/>
        <v>21375.200000000001</v>
      </c>
      <c r="H258" s="30">
        <f>SUMIFS(MasterSheet!K:K, MasterSheet!B:B, A258, MasterSheet!D:D, B258, MasterSheet!H:H, C258)</f>
        <v>1</v>
      </c>
      <c r="I258" s="30">
        <f t="shared" si="17"/>
        <v>21375.200000000001</v>
      </c>
      <c r="J258" s="32">
        <f>SUMIFS(MasterSheet!L:L, MasterSheet!B:B, A258, MasterSheet!D:D, B258, MasterSheet!H:H, C258)</f>
        <v>0</v>
      </c>
      <c r="K258" s="32">
        <f t="shared" si="18"/>
        <v>0</v>
      </c>
      <c r="L258" s="25" t="str">
        <f>VLOOKUP(C258,MasterSheet!H:U,14,)</f>
        <v>BioLegend</v>
      </c>
      <c r="M258" s="25" t="str">
        <f>VLOOKUP(L258,'Currency Sheet'!A:C,3,)</f>
        <v>DOLLAR</v>
      </c>
      <c r="N258" s="25">
        <f t="shared" si="19"/>
        <v>88</v>
      </c>
    </row>
    <row r="259" spans="1:14" x14ac:dyDescent="0.25">
      <c r="A259" s="25" t="str">
        <v>EED116107</v>
      </c>
      <c r="B259" s="45">
        <v>45821</v>
      </c>
      <c r="C259" s="25">
        <v>576406</v>
      </c>
      <c r="D259" s="25">
        <f t="shared" ref="D259:D322" si="20">E259*N259</f>
        <v>30738.400000000001</v>
      </c>
      <c r="E259" s="25">
        <f>_xlfn.XLOOKUP(C259,MasterSheet!H:H,MasterSheet!E:E)</f>
        <v>349.3</v>
      </c>
      <c r="F259" s="26">
        <f>SUMIFS(MasterSheet!J:J, MasterSheet!B:B, A259, MasterSheet!D:D, B259, MasterSheet!H:H, C259)</f>
        <v>1</v>
      </c>
      <c r="G259" s="26">
        <f t="shared" ref="G259:G322" si="21">D259*F259</f>
        <v>30738.400000000001</v>
      </c>
      <c r="H259" s="30">
        <f>SUMIFS(MasterSheet!K:K, MasterSheet!B:B, A259, MasterSheet!D:D, B259, MasterSheet!H:H, C259)</f>
        <v>1</v>
      </c>
      <c r="I259" s="30">
        <f t="shared" ref="I259:I322" si="22">H259*D259</f>
        <v>30738.400000000001</v>
      </c>
      <c r="J259" s="32">
        <f>SUMIFS(MasterSheet!L:L, MasterSheet!B:B, A259, MasterSheet!D:D, B259, MasterSheet!H:H, C259)</f>
        <v>0</v>
      </c>
      <c r="K259" s="32">
        <f t="shared" ref="K259:K322" si="23">J259*D259</f>
        <v>0</v>
      </c>
      <c r="L259" s="25" t="str">
        <f>VLOOKUP(C259,MasterSheet!H:U,14,)</f>
        <v>BioLegend</v>
      </c>
      <c r="M259" s="25" t="str">
        <f>VLOOKUP(L259,'Currency Sheet'!A:C,3,)</f>
        <v>DOLLAR</v>
      </c>
      <c r="N259" s="25">
        <f t="shared" ref="N259:N322" si="24">IF(M259="DOLLAR",88,1)</f>
        <v>88</v>
      </c>
    </row>
    <row r="260" spans="1:14" x14ac:dyDescent="0.25">
      <c r="A260" s="25" t="str">
        <v>EED116107</v>
      </c>
      <c r="B260" s="45">
        <v>45821</v>
      </c>
      <c r="C260" s="25">
        <v>607901</v>
      </c>
      <c r="D260" s="25">
        <f t="shared" si="20"/>
        <v>6221.6</v>
      </c>
      <c r="E260" s="25">
        <f>_xlfn.XLOOKUP(C260,MasterSheet!H:H,MasterSheet!E:E)</f>
        <v>70.7</v>
      </c>
      <c r="F260" s="26">
        <f>SUMIFS(MasterSheet!J:J, MasterSheet!B:B, A260, MasterSheet!D:D, B260, MasterSheet!H:H, C260)</f>
        <v>1</v>
      </c>
      <c r="G260" s="26">
        <f t="shared" si="21"/>
        <v>6221.6</v>
      </c>
      <c r="H260" s="30">
        <f>SUMIFS(MasterSheet!K:K, MasterSheet!B:B, A260, MasterSheet!D:D, B260, MasterSheet!H:H, C260)</f>
        <v>1</v>
      </c>
      <c r="I260" s="30">
        <f t="shared" si="22"/>
        <v>6221.6</v>
      </c>
      <c r="J260" s="32">
        <f>SUMIFS(MasterSheet!L:L, MasterSheet!B:B, A260, MasterSheet!D:D, B260, MasterSheet!H:H, C260)</f>
        <v>0</v>
      </c>
      <c r="K260" s="32">
        <f t="shared" si="23"/>
        <v>0</v>
      </c>
      <c r="L260" s="25" t="str">
        <f>VLOOKUP(C260,MasterSheet!H:U,14,)</f>
        <v>BioLegend</v>
      </c>
      <c r="M260" s="25" t="str">
        <f>VLOOKUP(L260,'Currency Sheet'!A:C,3,)</f>
        <v>DOLLAR</v>
      </c>
      <c r="N260" s="25">
        <f t="shared" si="24"/>
        <v>88</v>
      </c>
    </row>
    <row r="261" spans="1:14" x14ac:dyDescent="0.25">
      <c r="A261" s="25" t="str">
        <v>EED116107</v>
      </c>
      <c r="B261" s="45">
        <v>45821</v>
      </c>
      <c r="C261" s="25">
        <v>627702</v>
      </c>
      <c r="D261" s="25">
        <f t="shared" si="20"/>
        <v>14106.400000000001</v>
      </c>
      <c r="E261" s="25">
        <f>_xlfn.XLOOKUP(C261,MasterSheet!H:H,MasterSheet!E:E)</f>
        <v>160.30000000000001</v>
      </c>
      <c r="F261" s="26">
        <f>SUMIFS(MasterSheet!J:J, MasterSheet!B:B, A261, MasterSheet!D:D, B261, MasterSheet!H:H, C261)</f>
        <v>1</v>
      </c>
      <c r="G261" s="26">
        <f t="shared" si="21"/>
        <v>14106.400000000001</v>
      </c>
      <c r="H261" s="30">
        <f>SUMIFS(MasterSheet!K:K, MasterSheet!B:B, A261, MasterSheet!D:D, B261, MasterSheet!H:H, C261)</f>
        <v>1</v>
      </c>
      <c r="I261" s="30">
        <f t="shared" si="22"/>
        <v>14106.400000000001</v>
      </c>
      <c r="J261" s="32">
        <f>SUMIFS(MasterSheet!L:L, MasterSheet!B:B, A261, MasterSheet!D:D, B261, MasterSheet!H:H, C261)</f>
        <v>0</v>
      </c>
      <c r="K261" s="32">
        <f t="shared" si="23"/>
        <v>0</v>
      </c>
      <c r="L261" s="25" t="str">
        <f>VLOOKUP(C261,MasterSheet!H:U,14,)</f>
        <v>BioLegend</v>
      </c>
      <c r="M261" s="25" t="str">
        <f>VLOOKUP(L261,'Currency Sheet'!A:C,3,)</f>
        <v>DOLLAR</v>
      </c>
      <c r="N261" s="25">
        <f t="shared" si="24"/>
        <v>88</v>
      </c>
    </row>
    <row r="262" spans="1:14" x14ac:dyDescent="0.25">
      <c r="A262" s="25" t="str">
        <v>EED116107</v>
      </c>
      <c r="B262" s="45">
        <v>45821</v>
      </c>
      <c r="C262" s="25">
        <v>631151</v>
      </c>
      <c r="D262" s="25">
        <f t="shared" si="20"/>
        <v>440</v>
      </c>
      <c r="E262" s="25">
        <f>_xlfn.XLOOKUP(C262,MasterSheet!H:H,MasterSheet!E:E)</f>
        <v>5</v>
      </c>
      <c r="F262" s="26">
        <f>SUMIFS(MasterSheet!J:J, MasterSheet!B:B, A262, MasterSheet!D:D, B262, MasterSheet!H:H, C262)</f>
        <v>1</v>
      </c>
      <c r="G262" s="26">
        <f t="shared" si="21"/>
        <v>440</v>
      </c>
      <c r="H262" s="30">
        <f>SUMIFS(MasterSheet!K:K, MasterSheet!B:B, A262, MasterSheet!D:D, B262, MasterSheet!H:H, C262)</f>
        <v>0</v>
      </c>
      <c r="I262" s="30">
        <f t="shared" si="22"/>
        <v>0</v>
      </c>
      <c r="J262" s="32">
        <f>SUMIFS(MasterSheet!L:L, MasterSheet!B:B, A262, MasterSheet!D:D, B262, MasterSheet!H:H, C262)</f>
        <v>1</v>
      </c>
      <c r="K262" s="32">
        <f t="shared" si="23"/>
        <v>440</v>
      </c>
      <c r="L262" s="25" t="str">
        <f>VLOOKUP(C262,MasterSheet!H:U,14,)</f>
        <v>BioLegend</v>
      </c>
      <c r="M262" s="25" t="str">
        <f>VLOOKUP(L262,'Currency Sheet'!A:C,3,)</f>
        <v>DOLLAR</v>
      </c>
      <c r="N262" s="25">
        <f t="shared" si="24"/>
        <v>88</v>
      </c>
    </row>
    <row r="263" spans="1:14" x14ac:dyDescent="0.25">
      <c r="A263" s="25" t="str">
        <v>EED116107</v>
      </c>
      <c r="B263" s="45">
        <v>45821</v>
      </c>
      <c r="C263" s="25">
        <v>656801</v>
      </c>
      <c r="D263" s="25">
        <f t="shared" si="20"/>
        <v>440</v>
      </c>
      <c r="E263" s="25">
        <f>_xlfn.XLOOKUP(C263,MasterSheet!H:H,MasterSheet!E:E)</f>
        <v>5</v>
      </c>
      <c r="F263" s="26">
        <f>SUMIFS(MasterSheet!J:J, MasterSheet!B:B, A263, MasterSheet!D:D, B263, MasterSheet!H:H, C263)</f>
        <v>1</v>
      </c>
      <c r="G263" s="26">
        <f t="shared" si="21"/>
        <v>440</v>
      </c>
      <c r="H263" s="30">
        <f>SUMIFS(MasterSheet!K:K, MasterSheet!B:B, A263, MasterSheet!D:D, B263, MasterSheet!H:H, C263)</f>
        <v>0</v>
      </c>
      <c r="I263" s="30">
        <f t="shared" si="22"/>
        <v>0</v>
      </c>
      <c r="J263" s="32">
        <f>SUMIFS(MasterSheet!L:L, MasterSheet!B:B, A263, MasterSheet!D:D, B263, MasterSheet!H:H, C263)</f>
        <v>1</v>
      </c>
      <c r="K263" s="32">
        <f t="shared" si="23"/>
        <v>440</v>
      </c>
      <c r="L263" s="25" t="str">
        <f>VLOOKUP(C263,MasterSheet!H:U,14,)</f>
        <v>BioLegend</v>
      </c>
      <c r="M263" s="25" t="str">
        <f>VLOOKUP(L263,'Currency Sheet'!A:C,3,)</f>
        <v>DOLLAR</v>
      </c>
      <c r="N263" s="25">
        <f t="shared" si="24"/>
        <v>88</v>
      </c>
    </row>
    <row r="264" spans="1:14" x14ac:dyDescent="0.25">
      <c r="A264" s="25" t="str">
        <v>EED116107</v>
      </c>
      <c r="B264" s="45">
        <v>45821</v>
      </c>
      <c r="C264" s="25">
        <v>658402</v>
      </c>
      <c r="D264" s="25">
        <f t="shared" si="20"/>
        <v>16324</v>
      </c>
      <c r="E264" s="25">
        <f>_xlfn.XLOOKUP(C264,MasterSheet!H:H,MasterSheet!E:E)</f>
        <v>185.5</v>
      </c>
      <c r="F264" s="26">
        <f>SUMIFS(MasterSheet!J:J, MasterSheet!B:B, A264, MasterSheet!D:D, B264, MasterSheet!H:H, C264)</f>
        <v>1</v>
      </c>
      <c r="G264" s="26">
        <f t="shared" si="21"/>
        <v>16324</v>
      </c>
      <c r="H264" s="30">
        <f>SUMIFS(MasterSheet!K:K, MasterSheet!B:B, A264, MasterSheet!D:D, B264, MasterSheet!H:H, C264)</f>
        <v>1</v>
      </c>
      <c r="I264" s="30">
        <f t="shared" si="22"/>
        <v>16324</v>
      </c>
      <c r="J264" s="32">
        <f>SUMIFS(MasterSheet!L:L, MasterSheet!B:B, A264, MasterSheet!D:D, B264, MasterSheet!H:H, C264)</f>
        <v>0</v>
      </c>
      <c r="K264" s="32">
        <f t="shared" si="23"/>
        <v>0</v>
      </c>
      <c r="L264" s="25" t="str">
        <f>VLOOKUP(C264,MasterSheet!H:U,14,)</f>
        <v>BioLegend</v>
      </c>
      <c r="M264" s="25" t="str">
        <f>VLOOKUP(L264,'Currency Sheet'!A:C,3,)</f>
        <v>DOLLAR</v>
      </c>
      <c r="N264" s="25">
        <f t="shared" si="24"/>
        <v>88</v>
      </c>
    </row>
    <row r="265" spans="1:14" x14ac:dyDescent="0.25">
      <c r="A265" s="25" t="str">
        <v>EED116107</v>
      </c>
      <c r="B265" s="45">
        <v>45821</v>
      </c>
      <c r="C265" s="25">
        <v>740121</v>
      </c>
      <c r="D265" s="25">
        <f t="shared" si="20"/>
        <v>7268.7999999999993</v>
      </c>
      <c r="E265" s="25">
        <f>_xlfn.XLOOKUP(C265,MasterSheet!H:H,MasterSheet!E:E)</f>
        <v>82.6</v>
      </c>
      <c r="F265" s="26">
        <f>SUMIFS(MasterSheet!J:J, MasterSheet!B:B, A265, MasterSheet!D:D, B265, MasterSheet!H:H, C265)</f>
        <v>1</v>
      </c>
      <c r="G265" s="26">
        <f t="shared" si="21"/>
        <v>7268.7999999999993</v>
      </c>
      <c r="H265" s="30">
        <f>SUMIFS(MasterSheet!K:K, MasterSheet!B:B, A265, MasterSheet!D:D, B265, MasterSheet!H:H, C265)</f>
        <v>1</v>
      </c>
      <c r="I265" s="30">
        <f t="shared" si="22"/>
        <v>7268.7999999999993</v>
      </c>
      <c r="J265" s="32">
        <f>SUMIFS(MasterSheet!L:L, MasterSheet!B:B, A265, MasterSheet!D:D, B265, MasterSheet!H:H, C265)</f>
        <v>0</v>
      </c>
      <c r="K265" s="32">
        <f t="shared" si="23"/>
        <v>0</v>
      </c>
      <c r="L265" s="25" t="str">
        <f>VLOOKUP(C265,MasterSheet!H:U,14,)</f>
        <v>BioLegend</v>
      </c>
      <c r="M265" s="25" t="str">
        <f>VLOOKUP(L265,'Currency Sheet'!A:C,3,)</f>
        <v>DOLLAR</v>
      </c>
      <c r="N265" s="25">
        <f t="shared" si="24"/>
        <v>88</v>
      </c>
    </row>
    <row r="266" spans="1:14" x14ac:dyDescent="0.25">
      <c r="A266" s="25" t="str">
        <v>EED116107</v>
      </c>
      <c r="B266" s="45">
        <v>45821</v>
      </c>
      <c r="C266" s="25">
        <v>740122</v>
      </c>
      <c r="D266" s="25">
        <f t="shared" si="20"/>
        <v>7268.7999999999993</v>
      </c>
      <c r="E266" s="25">
        <f>_xlfn.XLOOKUP(C266,MasterSheet!H:H,MasterSheet!E:E)</f>
        <v>82.6</v>
      </c>
      <c r="F266" s="26">
        <f>SUMIFS(MasterSheet!J:J, MasterSheet!B:B, A266, MasterSheet!D:D, B266, MasterSheet!H:H, C266)</f>
        <v>1</v>
      </c>
      <c r="G266" s="26">
        <f t="shared" si="21"/>
        <v>7268.7999999999993</v>
      </c>
      <c r="H266" s="30">
        <f>SUMIFS(MasterSheet!K:K, MasterSheet!B:B, A266, MasterSheet!D:D, B266, MasterSheet!H:H, C266)</f>
        <v>1</v>
      </c>
      <c r="I266" s="30">
        <f t="shared" si="22"/>
        <v>7268.7999999999993</v>
      </c>
      <c r="J266" s="32">
        <f>SUMIFS(MasterSheet!L:L, MasterSheet!B:B, A266, MasterSheet!D:D, B266, MasterSheet!H:H, C266)</f>
        <v>0</v>
      </c>
      <c r="K266" s="32">
        <f t="shared" si="23"/>
        <v>0</v>
      </c>
      <c r="L266" s="25" t="str">
        <f>VLOOKUP(C266,MasterSheet!H:U,14,)</f>
        <v>BioLegend</v>
      </c>
      <c r="M266" s="25" t="str">
        <f>VLOOKUP(L266,'Currency Sheet'!A:C,3,)</f>
        <v>DOLLAR</v>
      </c>
      <c r="N266" s="25">
        <f t="shared" si="24"/>
        <v>88</v>
      </c>
    </row>
    <row r="267" spans="1:14" x14ac:dyDescent="0.25">
      <c r="A267" s="25" t="str">
        <v>EED116107</v>
      </c>
      <c r="B267" s="45">
        <v>45821</v>
      </c>
      <c r="C267" s="25">
        <v>740124</v>
      </c>
      <c r="D267" s="25">
        <f t="shared" si="20"/>
        <v>7268.7999999999993</v>
      </c>
      <c r="E267" s="25">
        <f>_xlfn.XLOOKUP(C267,MasterSheet!H:H,MasterSheet!E:E)</f>
        <v>82.6</v>
      </c>
      <c r="F267" s="26">
        <f>SUMIFS(MasterSheet!J:J, MasterSheet!B:B, A267, MasterSheet!D:D, B267, MasterSheet!H:H, C267)</f>
        <v>1</v>
      </c>
      <c r="G267" s="26">
        <f t="shared" si="21"/>
        <v>7268.7999999999993</v>
      </c>
      <c r="H267" s="30">
        <f>SUMIFS(MasterSheet!K:K, MasterSheet!B:B, A267, MasterSheet!D:D, B267, MasterSheet!H:H, C267)</f>
        <v>1</v>
      </c>
      <c r="I267" s="30">
        <f t="shared" si="22"/>
        <v>7268.7999999999993</v>
      </c>
      <c r="J267" s="32">
        <f>SUMIFS(MasterSheet!L:L, MasterSheet!B:B, A267, MasterSheet!D:D, B267, MasterSheet!H:H, C267)</f>
        <v>0</v>
      </c>
      <c r="K267" s="32">
        <f t="shared" si="23"/>
        <v>0</v>
      </c>
      <c r="L267" s="25" t="str">
        <f>VLOOKUP(C267,MasterSheet!H:U,14,)</f>
        <v>BioLegend</v>
      </c>
      <c r="M267" s="25" t="str">
        <f>VLOOKUP(L267,'Currency Sheet'!A:C,3,)</f>
        <v>DOLLAR</v>
      </c>
      <c r="N267" s="25">
        <f t="shared" si="24"/>
        <v>88</v>
      </c>
    </row>
    <row r="268" spans="1:14" x14ac:dyDescent="0.25">
      <c r="A268" s="25" t="str">
        <v>EED116107</v>
      </c>
      <c r="B268" s="45">
        <v>45821</v>
      </c>
      <c r="C268" s="25">
        <v>740126</v>
      </c>
      <c r="D268" s="25">
        <f t="shared" si="20"/>
        <v>7268.7999999999993</v>
      </c>
      <c r="E268" s="25">
        <f>_xlfn.XLOOKUP(C268,MasterSheet!H:H,MasterSheet!E:E)</f>
        <v>82.6</v>
      </c>
      <c r="F268" s="26">
        <f>SUMIFS(MasterSheet!J:J, MasterSheet!B:B, A268, MasterSheet!D:D, B268, MasterSheet!H:H, C268)</f>
        <v>1</v>
      </c>
      <c r="G268" s="26">
        <f t="shared" si="21"/>
        <v>7268.7999999999993</v>
      </c>
      <c r="H268" s="30">
        <f>SUMIFS(MasterSheet!K:K, MasterSheet!B:B, A268, MasterSheet!D:D, B268, MasterSheet!H:H, C268)</f>
        <v>1</v>
      </c>
      <c r="I268" s="30">
        <f t="shared" si="22"/>
        <v>7268.7999999999993</v>
      </c>
      <c r="J268" s="32">
        <f>SUMIFS(MasterSheet!L:L, MasterSheet!B:B, A268, MasterSheet!D:D, B268, MasterSheet!H:H, C268)</f>
        <v>0</v>
      </c>
      <c r="K268" s="32">
        <f t="shared" si="23"/>
        <v>0</v>
      </c>
      <c r="L268" s="25" t="str">
        <f>VLOOKUP(C268,MasterSheet!H:U,14,)</f>
        <v>BioLegend</v>
      </c>
      <c r="M268" s="25" t="str">
        <f>VLOOKUP(L268,'Currency Sheet'!A:C,3,)</f>
        <v>DOLLAR</v>
      </c>
      <c r="N268" s="25">
        <f t="shared" si="24"/>
        <v>88</v>
      </c>
    </row>
    <row r="269" spans="1:14" x14ac:dyDescent="0.25">
      <c r="A269" s="25" t="str">
        <v>EED116107</v>
      </c>
      <c r="B269" s="45">
        <v>45821</v>
      </c>
      <c r="C269" s="25">
        <v>740129</v>
      </c>
      <c r="D269" s="25">
        <f t="shared" si="20"/>
        <v>7268.7999999999993</v>
      </c>
      <c r="E269" s="25">
        <f>_xlfn.XLOOKUP(C269,MasterSheet!H:H,MasterSheet!E:E)</f>
        <v>82.6</v>
      </c>
      <c r="F269" s="26">
        <f>SUMIFS(MasterSheet!J:J, MasterSheet!B:B, A269, MasterSheet!D:D, B269, MasterSheet!H:H, C269)</f>
        <v>1</v>
      </c>
      <c r="G269" s="26">
        <f t="shared" si="21"/>
        <v>7268.7999999999993</v>
      </c>
      <c r="H269" s="30">
        <f>SUMIFS(MasterSheet!K:K, MasterSheet!B:B, A269, MasterSheet!D:D, B269, MasterSheet!H:H, C269)</f>
        <v>1</v>
      </c>
      <c r="I269" s="30">
        <f t="shared" si="22"/>
        <v>7268.7999999999993</v>
      </c>
      <c r="J269" s="32">
        <f>SUMIFS(MasterSheet!L:L, MasterSheet!B:B, A269, MasterSheet!D:D, B269, MasterSheet!H:H, C269)</f>
        <v>0</v>
      </c>
      <c r="K269" s="32">
        <f t="shared" si="23"/>
        <v>0</v>
      </c>
      <c r="L269" s="25" t="str">
        <f>VLOOKUP(C269,MasterSheet!H:U,14,)</f>
        <v>BioLegend</v>
      </c>
      <c r="M269" s="25" t="str">
        <f>VLOOKUP(L269,'Currency Sheet'!A:C,3,)</f>
        <v>DOLLAR</v>
      </c>
      <c r="N269" s="25">
        <f t="shared" si="24"/>
        <v>88</v>
      </c>
    </row>
    <row r="270" spans="1:14" x14ac:dyDescent="0.25">
      <c r="A270" s="25" t="str">
        <v>EED116107</v>
      </c>
      <c r="B270" s="45">
        <v>45821</v>
      </c>
      <c r="C270" s="25">
        <v>740379</v>
      </c>
      <c r="D270" s="25">
        <f t="shared" si="20"/>
        <v>431.20000000000005</v>
      </c>
      <c r="E270" s="25">
        <f>_xlfn.XLOOKUP(C270,MasterSheet!H:H,MasterSheet!E:E)</f>
        <v>4.9000000000000004</v>
      </c>
      <c r="F270" s="26">
        <f>SUMIFS(MasterSheet!J:J, MasterSheet!B:B, A270, MasterSheet!D:D, B270, MasterSheet!H:H, C270)</f>
        <v>2</v>
      </c>
      <c r="G270" s="26">
        <f t="shared" si="21"/>
        <v>862.40000000000009</v>
      </c>
      <c r="H270" s="30">
        <f>SUMIFS(MasterSheet!K:K, MasterSheet!B:B, A270, MasterSheet!D:D, B270, MasterSheet!H:H, C270)</f>
        <v>2</v>
      </c>
      <c r="I270" s="30">
        <f t="shared" si="22"/>
        <v>862.40000000000009</v>
      </c>
      <c r="J270" s="32">
        <f>SUMIFS(MasterSheet!L:L, MasterSheet!B:B, A270, MasterSheet!D:D, B270, MasterSheet!H:H, C270)</f>
        <v>0</v>
      </c>
      <c r="K270" s="32">
        <f t="shared" si="23"/>
        <v>0</v>
      </c>
      <c r="L270" s="25" t="str">
        <f>VLOOKUP(C270,MasterSheet!H:U,14,)</f>
        <v>BioLegend</v>
      </c>
      <c r="M270" s="25" t="str">
        <f>VLOOKUP(L270,'Currency Sheet'!A:C,3,)</f>
        <v>DOLLAR</v>
      </c>
      <c r="N270" s="25">
        <f t="shared" si="24"/>
        <v>88</v>
      </c>
    </row>
    <row r="271" spans="1:14" x14ac:dyDescent="0.25">
      <c r="A271" s="25" t="str">
        <v>EED116107</v>
      </c>
      <c r="B271" s="45">
        <v>45821</v>
      </c>
      <c r="C271" s="25">
        <v>740810</v>
      </c>
      <c r="D271" s="25">
        <f t="shared" si="20"/>
        <v>18110.400000000001</v>
      </c>
      <c r="E271" s="25">
        <f>_xlfn.XLOOKUP(C271,MasterSheet!H:H,MasterSheet!E:E)</f>
        <v>205.8</v>
      </c>
      <c r="F271" s="26">
        <f>SUMIFS(MasterSheet!J:J, MasterSheet!B:B, A271, MasterSheet!D:D, B271, MasterSheet!H:H, C271)</f>
        <v>1</v>
      </c>
      <c r="G271" s="26">
        <f t="shared" si="21"/>
        <v>18110.400000000001</v>
      </c>
      <c r="H271" s="30">
        <f>SUMIFS(MasterSheet!K:K, MasterSheet!B:B, A271, MasterSheet!D:D, B271, MasterSheet!H:H, C271)</f>
        <v>1</v>
      </c>
      <c r="I271" s="30">
        <f t="shared" si="22"/>
        <v>18110.400000000001</v>
      </c>
      <c r="J271" s="32">
        <f>SUMIFS(MasterSheet!L:L, MasterSheet!B:B, A271, MasterSheet!D:D, B271, MasterSheet!H:H, C271)</f>
        <v>0</v>
      </c>
      <c r="K271" s="32">
        <f t="shared" si="23"/>
        <v>0</v>
      </c>
      <c r="L271" s="25" t="str">
        <f>VLOOKUP(C271,MasterSheet!H:U,14,)</f>
        <v>BioLegend</v>
      </c>
      <c r="M271" s="25" t="str">
        <f>VLOOKUP(L271,'Currency Sheet'!A:C,3,)</f>
        <v>DOLLAR</v>
      </c>
      <c r="N271" s="25">
        <f t="shared" si="24"/>
        <v>88</v>
      </c>
    </row>
    <row r="272" spans="1:14" x14ac:dyDescent="0.25">
      <c r="A272" s="25" t="str">
        <v>EED116107</v>
      </c>
      <c r="B272" s="45">
        <v>45821</v>
      </c>
      <c r="C272" s="25">
        <v>740811</v>
      </c>
      <c r="D272" s="25">
        <f t="shared" si="20"/>
        <v>3634.3999999999996</v>
      </c>
      <c r="E272" s="25">
        <f>_xlfn.XLOOKUP(C272,MasterSheet!H:H,MasterSheet!E:E)</f>
        <v>41.3</v>
      </c>
      <c r="F272" s="26">
        <f>SUMIFS(MasterSheet!J:J, MasterSheet!B:B, A272, MasterSheet!D:D, B272, MasterSheet!H:H, C272)</f>
        <v>1</v>
      </c>
      <c r="G272" s="26">
        <f t="shared" si="21"/>
        <v>3634.3999999999996</v>
      </c>
      <c r="H272" s="30">
        <f>SUMIFS(MasterSheet!K:K, MasterSheet!B:B, A272, MasterSheet!D:D, B272, MasterSheet!H:H, C272)</f>
        <v>1</v>
      </c>
      <c r="I272" s="30">
        <f t="shared" si="22"/>
        <v>3634.3999999999996</v>
      </c>
      <c r="J272" s="32">
        <f>SUMIFS(MasterSheet!L:L, MasterSheet!B:B, A272, MasterSheet!D:D, B272, MasterSheet!H:H, C272)</f>
        <v>0</v>
      </c>
      <c r="K272" s="32">
        <f t="shared" si="23"/>
        <v>0</v>
      </c>
      <c r="L272" s="25" t="str">
        <f>VLOOKUP(C272,MasterSheet!H:U,14,)</f>
        <v>BioLegend</v>
      </c>
      <c r="M272" s="25" t="str">
        <f>VLOOKUP(L272,'Currency Sheet'!A:C,3,)</f>
        <v>DOLLAR</v>
      </c>
      <c r="N272" s="25">
        <f t="shared" si="24"/>
        <v>88</v>
      </c>
    </row>
    <row r="273" spans="1:14" x14ac:dyDescent="0.25">
      <c r="A273" s="25" t="str">
        <v>EED116107</v>
      </c>
      <c r="B273" s="45">
        <v>45821</v>
      </c>
      <c r="C273" s="25">
        <v>740812</v>
      </c>
      <c r="D273" s="25">
        <f t="shared" si="20"/>
        <v>7268.7999999999993</v>
      </c>
      <c r="E273" s="25">
        <f>_xlfn.XLOOKUP(C273,MasterSheet!H:H,MasterSheet!E:E)</f>
        <v>82.6</v>
      </c>
      <c r="F273" s="26">
        <f>SUMIFS(MasterSheet!J:J, MasterSheet!B:B, A273, MasterSheet!D:D, B273, MasterSheet!H:H, C273)</f>
        <v>1</v>
      </c>
      <c r="G273" s="26">
        <f t="shared" si="21"/>
        <v>7268.7999999999993</v>
      </c>
      <c r="H273" s="30">
        <f>SUMIFS(MasterSheet!K:K, MasterSheet!B:B, A273, MasterSheet!D:D, B273, MasterSheet!H:H, C273)</f>
        <v>1</v>
      </c>
      <c r="I273" s="30">
        <f t="shared" si="22"/>
        <v>7268.7999999999993</v>
      </c>
      <c r="J273" s="32">
        <f>SUMIFS(MasterSheet!L:L, MasterSheet!B:B, A273, MasterSheet!D:D, B273, MasterSheet!H:H, C273)</f>
        <v>0</v>
      </c>
      <c r="K273" s="32">
        <f t="shared" si="23"/>
        <v>0</v>
      </c>
      <c r="L273" s="25" t="str">
        <f>VLOOKUP(C273,MasterSheet!H:U,14,)</f>
        <v>BioLegend</v>
      </c>
      <c r="M273" s="25" t="str">
        <f>VLOOKUP(L273,'Currency Sheet'!A:C,3,)</f>
        <v>DOLLAR</v>
      </c>
      <c r="N273" s="25">
        <f t="shared" si="24"/>
        <v>88</v>
      </c>
    </row>
    <row r="274" spans="1:14" x14ac:dyDescent="0.25">
      <c r="A274" s="25" t="str">
        <v>EED116107</v>
      </c>
      <c r="B274" s="45">
        <v>45821</v>
      </c>
      <c r="C274" s="25">
        <v>740986</v>
      </c>
      <c r="D274" s="25">
        <f t="shared" si="20"/>
        <v>18110.400000000001</v>
      </c>
      <c r="E274" s="25">
        <f>_xlfn.XLOOKUP(C274,MasterSheet!H:H,MasterSheet!E:E)</f>
        <v>205.8</v>
      </c>
      <c r="F274" s="26">
        <f>SUMIFS(MasterSheet!J:J, MasterSheet!B:B, A274, MasterSheet!D:D, B274, MasterSheet!H:H, C274)</f>
        <v>1</v>
      </c>
      <c r="G274" s="26">
        <f t="shared" si="21"/>
        <v>18110.400000000001</v>
      </c>
      <c r="H274" s="30">
        <f>SUMIFS(MasterSheet!K:K, MasterSheet!B:B, A274, MasterSheet!D:D, B274, MasterSheet!H:H, C274)</f>
        <v>1</v>
      </c>
      <c r="I274" s="30">
        <f t="shared" si="22"/>
        <v>18110.400000000001</v>
      </c>
      <c r="J274" s="32">
        <f>SUMIFS(MasterSheet!L:L, MasterSheet!B:B, A274, MasterSheet!D:D, B274, MasterSheet!H:H, C274)</f>
        <v>0</v>
      </c>
      <c r="K274" s="32">
        <f t="shared" si="23"/>
        <v>0</v>
      </c>
      <c r="L274" s="25" t="str">
        <f>VLOOKUP(C274,MasterSheet!H:U,14,)</f>
        <v>BioLegend</v>
      </c>
      <c r="M274" s="25" t="str">
        <f>VLOOKUP(L274,'Currency Sheet'!A:C,3,)</f>
        <v>DOLLAR</v>
      </c>
      <c r="N274" s="25">
        <f t="shared" si="24"/>
        <v>88</v>
      </c>
    </row>
    <row r="275" spans="1:14" x14ac:dyDescent="0.25">
      <c r="A275" s="25" t="str">
        <v>EED116107</v>
      </c>
      <c r="B275" s="45">
        <v>45821</v>
      </c>
      <c r="C275" s="25">
        <v>740987</v>
      </c>
      <c r="D275" s="25">
        <f t="shared" si="20"/>
        <v>3634.3999999999996</v>
      </c>
      <c r="E275" s="25">
        <f>_xlfn.XLOOKUP(C275,MasterSheet!H:H,MasterSheet!E:E)</f>
        <v>41.3</v>
      </c>
      <c r="F275" s="26">
        <f>SUMIFS(MasterSheet!J:J, MasterSheet!B:B, A275, MasterSheet!D:D, B275, MasterSheet!H:H, C275)</f>
        <v>1</v>
      </c>
      <c r="G275" s="26">
        <f t="shared" si="21"/>
        <v>3634.3999999999996</v>
      </c>
      <c r="H275" s="30">
        <f>SUMIFS(MasterSheet!K:K, MasterSheet!B:B, A275, MasterSheet!D:D, B275, MasterSheet!H:H, C275)</f>
        <v>1</v>
      </c>
      <c r="I275" s="30">
        <f t="shared" si="22"/>
        <v>3634.3999999999996</v>
      </c>
      <c r="J275" s="32">
        <f>SUMIFS(MasterSheet!L:L, MasterSheet!B:B, A275, MasterSheet!D:D, B275, MasterSheet!H:H, C275)</f>
        <v>0</v>
      </c>
      <c r="K275" s="32">
        <f t="shared" si="23"/>
        <v>0</v>
      </c>
      <c r="L275" s="25" t="str">
        <f>VLOOKUP(C275,MasterSheet!H:U,14,)</f>
        <v>BioLegend</v>
      </c>
      <c r="M275" s="25" t="str">
        <f>VLOOKUP(L275,'Currency Sheet'!A:C,3,)</f>
        <v>DOLLAR</v>
      </c>
      <c r="N275" s="25">
        <f t="shared" si="24"/>
        <v>88</v>
      </c>
    </row>
    <row r="276" spans="1:14" x14ac:dyDescent="0.25">
      <c r="A276" s="25" t="str">
        <v>EED116107</v>
      </c>
      <c r="B276" s="45">
        <v>45821</v>
      </c>
      <c r="C276" s="25">
        <v>740989</v>
      </c>
      <c r="D276" s="25">
        <f t="shared" si="20"/>
        <v>7268.7999999999993</v>
      </c>
      <c r="E276" s="25">
        <f>_xlfn.XLOOKUP(C276,MasterSheet!H:H,MasterSheet!E:E)</f>
        <v>82.6</v>
      </c>
      <c r="F276" s="26">
        <f>SUMIFS(MasterSheet!J:J, MasterSheet!B:B, A276, MasterSheet!D:D, B276, MasterSheet!H:H, C276)</f>
        <v>1</v>
      </c>
      <c r="G276" s="26">
        <f t="shared" si="21"/>
        <v>7268.7999999999993</v>
      </c>
      <c r="H276" s="30">
        <f>SUMIFS(MasterSheet!K:K, MasterSheet!B:B, A276, MasterSheet!D:D, B276, MasterSheet!H:H, C276)</f>
        <v>1</v>
      </c>
      <c r="I276" s="30">
        <f t="shared" si="22"/>
        <v>7268.7999999999993</v>
      </c>
      <c r="J276" s="32">
        <f>SUMIFS(MasterSheet!L:L, MasterSheet!B:B, A276, MasterSheet!D:D, B276, MasterSheet!H:H, C276)</f>
        <v>0</v>
      </c>
      <c r="K276" s="32">
        <f t="shared" si="23"/>
        <v>0</v>
      </c>
      <c r="L276" s="25" t="str">
        <f>VLOOKUP(C276,MasterSheet!H:U,14,)</f>
        <v>BioLegend</v>
      </c>
      <c r="M276" s="25" t="str">
        <f>VLOOKUP(L276,'Currency Sheet'!A:C,3,)</f>
        <v>DOLLAR</v>
      </c>
      <c r="N276" s="25">
        <f t="shared" si="24"/>
        <v>88</v>
      </c>
    </row>
    <row r="277" spans="1:14" x14ac:dyDescent="0.25">
      <c r="A277" s="25" t="str">
        <v>EED116107</v>
      </c>
      <c r="B277" s="45">
        <v>45821</v>
      </c>
      <c r="C277" s="25">
        <v>740994</v>
      </c>
      <c r="D277" s="25">
        <f t="shared" si="20"/>
        <v>7268.7999999999993</v>
      </c>
      <c r="E277" s="25">
        <f>_xlfn.XLOOKUP(C277,MasterSheet!H:H,MasterSheet!E:E)</f>
        <v>82.6</v>
      </c>
      <c r="F277" s="26">
        <f>SUMIFS(MasterSheet!J:J, MasterSheet!B:B, A277, MasterSheet!D:D, B277, MasterSheet!H:H, C277)</f>
        <v>1</v>
      </c>
      <c r="G277" s="26">
        <f t="shared" si="21"/>
        <v>7268.7999999999993</v>
      </c>
      <c r="H277" s="30">
        <f>SUMIFS(MasterSheet!K:K, MasterSheet!B:B, A277, MasterSheet!D:D, B277, MasterSheet!H:H, C277)</f>
        <v>1</v>
      </c>
      <c r="I277" s="30">
        <f t="shared" si="22"/>
        <v>7268.7999999999993</v>
      </c>
      <c r="J277" s="32">
        <f>SUMIFS(MasterSheet!L:L, MasterSheet!B:B, A277, MasterSheet!D:D, B277, MasterSheet!H:H, C277)</f>
        <v>0</v>
      </c>
      <c r="K277" s="32">
        <f t="shared" si="23"/>
        <v>0</v>
      </c>
      <c r="L277" s="25" t="str">
        <f>VLOOKUP(C277,MasterSheet!H:U,14,)</f>
        <v>BioLegend</v>
      </c>
      <c r="M277" s="25" t="str">
        <f>VLOOKUP(L277,'Currency Sheet'!A:C,3,)</f>
        <v>DOLLAR</v>
      </c>
      <c r="N277" s="25">
        <f t="shared" si="24"/>
        <v>88</v>
      </c>
    </row>
    <row r="278" spans="1:14" x14ac:dyDescent="0.25">
      <c r="A278" s="25" t="str">
        <v>EED116107</v>
      </c>
      <c r="B278" s="45">
        <v>45821</v>
      </c>
      <c r="C278" s="25">
        <v>740995</v>
      </c>
      <c r="D278" s="25">
        <f t="shared" si="20"/>
        <v>7268.7999999999993</v>
      </c>
      <c r="E278" s="25">
        <f>_xlfn.XLOOKUP(C278,MasterSheet!H:H,MasterSheet!E:E)</f>
        <v>82.6</v>
      </c>
      <c r="F278" s="26">
        <f>SUMIFS(MasterSheet!J:J, MasterSheet!B:B, A278, MasterSheet!D:D, B278, MasterSheet!H:H, C278)</f>
        <v>1</v>
      </c>
      <c r="G278" s="26">
        <f t="shared" si="21"/>
        <v>7268.7999999999993</v>
      </c>
      <c r="H278" s="30">
        <f>SUMIFS(MasterSheet!K:K, MasterSheet!B:B, A278, MasterSheet!D:D, B278, MasterSheet!H:H, C278)</f>
        <v>1</v>
      </c>
      <c r="I278" s="30">
        <f t="shared" si="22"/>
        <v>7268.7999999999993</v>
      </c>
      <c r="J278" s="32">
        <f>SUMIFS(MasterSheet!L:L, MasterSheet!B:B, A278, MasterSheet!D:D, B278, MasterSheet!H:H, C278)</f>
        <v>0</v>
      </c>
      <c r="K278" s="32">
        <f t="shared" si="23"/>
        <v>0</v>
      </c>
      <c r="L278" s="25" t="str">
        <f>VLOOKUP(C278,MasterSheet!H:U,14,)</f>
        <v>BioLegend</v>
      </c>
      <c r="M278" s="25" t="str">
        <f>VLOOKUP(L278,'Currency Sheet'!A:C,3,)</f>
        <v>DOLLAR</v>
      </c>
      <c r="N278" s="25">
        <f t="shared" si="24"/>
        <v>88</v>
      </c>
    </row>
    <row r="279" spans="1:14" x14ac:dyDescent="0.25">
      <c r="A279" s="25" t="str">
        <v>EED116107</v>
      </c>
      <c r="B279" s="45">
        <v>45821</v>
      </c>
      <c r="C279" s="25">
        <v>741053</v>
      </c>
      <c r="D279" s="25">
        <f t="shared" si="20"/>
        <v>67152.800000000003</v>
      </c>
      <c r="E279" s="25">
        <f>_xlfn.XLOOKUP(C279,MasterSheet!H:H,MasterSheet!E:E)</f>
        <v>763.1</v>
      </c>
      <c r="F279" s="26">
        <f>SUMIFS(MasterSheet!J:J, MasterSheet!B:B, A279, MasterSheet!D:D, B279, MasterSheet!H:H, C279)</f>
        <v>1</v>
      </c>
      <c r="G279" s="26">
        <f t="shared" si="21"/>
        <v>67152.800000000003</v>
      </c>
      <c r="H279" s="30">
        <f>SUMIFS(MasterSheet!K:K, MasterSheet!B:B, A279, MasterSheet!D:D, B279, MasterSheet!H:H, C279)</f>
        <v>1</v>
      </c>
      <c r="I279" s="30">
        <f t="shared" si="22"/>
        <v>67152.800000000003</v>
      </c>
      <c r="J279" s="32">
        <f>SUMIFS(MasterSheet!L:L, MasterSheet!B:B, A279, MasterSheet!D:D, B279, MasterSheet!H:H, C279)</f>
        <v>0</v>
      </c>
      <c r="K279" s="32">
        <f t="shared" si="23"/>
        <v>0</v>
      </c>
      <c r="L279" s="25" t="str">
        <f>VLOOKUP(C279,MasterSheet!H:U,14,)</f>
        <v>BioLegend</v>
      </c>
      <c r="M279" s="25" t="str">
        <f>VLOOKUP(L279,'Currency Sheet'!A:C,3,)</f>
        <v>DOLLAR</v>
      </c>
      <c r="N279" s="25">
        <f t="shared" si="24"/>
        <v>88</v>
      </c>
    </row>
    <row r="280" spans="1:14" x14ac:dyDescent="0.25">
      <c r="A280" s="25" t="str">
        <v>EED116107</v>
      </c>
      <c r="B280" s="45">
        <v>45821</v>
      </c>
      <c r="C280" s="25">
        <v>741146</v>
      </c>
      <c r="D280" s="25">
        <f t="shared" si="20"/>
        <v>7268.7999999999993</v>
      </c>
      <c r="E280" s="25">
        <f>_xlfn.XLOOKUP(C280,MasterSheet!H:H,MasterSheet!E:E)</f>
        <v>82.6</v>
      </c>
      <c r="F280" s="26">
        <f>SUMIFS(MasterSheet!J:J, MasterSheet!B:B, A280, MasterSheet!D:D, B280, MasterSheet!H:H, C280)</f>
        <v>1</v>
      </c>
      <c r="G280" s="26">
        <f t="shared" si="21"/>
        <v>7268.7999999999993</v>
      </c>
      <c r="H280" s="30">
        <f>SUMIFS(MasterSheet!K:K, MasterSheet!B:B, A280, MasterSheet!D:D, B280, MasterSheet!H:H, C280)</f>
        <v>1</v>
      </c>
      <c r="I280" s="30">
        <f t="shared" si="22"/>
        <v>7268.7999999999993</v>
      </c>
      <c r="J280" s="32">
        <f>SUMIFS(MasterSheet!L:L, MasterSheet!B:B, A280, MasterSheet!D:D, B280, MasterSheet!H:H, C280)</f>
        <v>0</v>
      </c>
      <c r="K280" s="32">
        <f t="shared" si="23"/>
        <v>0</v>
      </c>
      <c r="L280" s="25" t="str">
        <f>VLOOKUP(C280,MasterSheet!H:U,14,)</f>
        <v>BioLegend</v>
      </c>
      <c r="M280" s="25" t="str">
        <f>VLOOKUP(L280,'Currency Sheet'!A:C,3,)</f>
        <v>DOLLAR</v>
      </c>
      <c r="N280" s="25">
        <f t="shared" si="24"/>
        <v>88</v>
      </c>
    </row>
    <row r="281" spans="1:14" x14ac:dyDescent="0.25">
      <c r="A281" s="25" t="str">
        <v>EED116107</v>
      </c>
      <c r="B281" s="45">
        <v>45821</v>
      </c>
      <c r="C281" s="25">
        <v>805002</v>
      </c>
      <c r="D281" s="25">
        <f t="shared" si="20"/>
        <v>440</v>
      </c>
      <c r="E281" s="25">
        <f>_xlfn.XLOOKUP(C281,MasterSheet!H:H,MasterSheet!E:E)</f>
        <v>5</v>
      </c>
      <c r="F281" s="26">
        <f>SUMIFS(MasterSheet!J:J, MasterSheet!B:B, A281, MasterSheet!D:D, B281, MasterSheet!H:H, C281)</f>
        <v>1</v>
      </c>
      <c r="G281" s="26">
        <f t="shared" si="21"/>
        <v>440</v>
      </c>
      <c r="H281" s="30">
        <f>SUMIFS(MasterSheet!K:K, MasterSheet!B:B, A281, MasterSheet!D:D, B281, MasterSheet!H:H, C281)</f>
        <v>0</v>
      </c>
      <c r="I281" s="30">
        <f t="shared" si="22"/>
        <v>0</v>
      </c>
      <c r="J281" s="32">
        <f>SUMIFS(MasterSheet!L:L, MasterSheet!B:B, A281, MasterSheet!D:D, B281, MasterSheet!H:H, C281)</f>
        <v>1</v>
      </c>
      <c r="K281" s="32">
        <f t="shared" si="23"/>
        <v>440</v>
      </c>
      <c r="L281" s="25" t="str">
        <f>VLOOKUP(C281,MasterSheet!H:U,14,)</f>
        <v>BioLegend</v>
      </c>
      <c r="M281" s="25" t="str">
        <f>VLOOKUP(L281,'Currency Sheet'!A:C,3,)</f>
        <v>DOLLAR</v>
      </c>
      <c r="N281" s="25">
        <f t="shared" si="24"/>
        <v>88</v>
      </c>
    </row>
    <row r="282" spans="1:14" x14ac:dyDescent="0.25">
      <c r="A282" s="25" t="str">
        <v>EED116107</v>
      </c>
      <c r="B282" s="45">
        <v>45821</v>
      </c>
      <c r="C282" s="25">
        <v>853318</v>
      </c>
      <c r="D282" s="25">
        <f t="shared" si="20"/>
        <v>26180</v>
      </c>
      <c r="E282" s="25">
        <f>_xlfn.XLOOKUP(C282,MasterSheet!H:H,MasterSheet!E:E)</f>
        <v>297.5</v>
      </c>
      <c r="F282" s="26">
        <f>SUMIFS(MasterSheet!J:J, MasterSheet!B:B, A282, MasterSheet!D:D, B282, MasterSheet!H:H, C282)</f>
        <v>1</v>
      </c>
      <c r="G282" s="26">
        <f t="shared" si="21"/>
        <v>26180</v>
      </c>
      <c r="H282" s="30">
        <f>SUMIFS(MasterSheet!K:K, MasterSheet!B:B, A282, MasterSheet!D:D, B282, MasterSheet!H:H, C282)</f>
        <v>1</v>
      </c>
      <c r="I282" s="30">
        <f t="shared" si="22"/>
        <v>26180</v>
      </c>
      <c r="J282" s="32">
        <f>SUMIFS(MasterSheet!L:L, MasterSheet!B:B, A282, MasterSheet!D:D, B282, MasterSheet!H:H, C282)</f>
        <v>0</v>
      </c>
      <c r="K282" s="32">
        <f t="shared" si="23"/>
        <v>0</v>
      </c>
      <c r="L282" s="25" t="str">
        <f>VLOOKUP(C282,MasterSheet!H:U,14,)</f>
        <v>BioLegend</v>
      </c>
      <c r="M282" s="25" t="str">
        <f>VLOOKUP(L282,'Currency Sheet'!A:C,3,)</f>
        <v>DOLLAR</v>
      </c>
      <c r="N282" s="25">
        <f t="shared" si="24"/>
        <v>88</v>
      </c>
    </row>
    <row r="283" spans="1:14" x14ac:dyDescent="0.25">
      <c r="A283" s="25" t="str">
        <v>EED116209</v>
      </c>
      <c r="B283" s="45">
        <v>45824</v>
      </c>
      <c r="C283" s="25">
        <v>100203</v>
      </c>
      <c r="D283" s="25">
        <f t="shared" si="20"/>
        <v>1900.8000000000002</v>
      </c>
      <c r="E283" s="25">
        <f>_xlfn.XLOOKUP(C283,MasterSheet!H:H,MasterSheet!E:E)</f>
        <v>21.6</v>
      </c>
      <c r="F283" s="26">
        <f>SUMIFS(MasterSheet!J:J, MasterSheet!B:B, A283, MasterSheet!D:D, B283, MasterSheet!H:H, C283)</f>
        <v>1</v>
      </c>
      <c r="G283" s="26">
        <f t="shared" si="21"/>
        <v>1900.8000000000002</v>
      </c>
      <c r="H283" s="30">
        <f>SUMIFS(MasterSheet!K:K, MasterSheet!B:B, A283, MasterSheet!D:D, B283, MasterSheet!H:H, C283)</f>
        <v>1</v>
      </c>
      <c r="I283" s="30">
        <f t="shared" si="22"/>
        <v>1900.8000000000002</v>
      </c>
      <c r="J283" s="32">
        <f>SUMIFS(MasterSheet!L:L, MasterSheet!B:B, A283, MasterSheet!D:D, B283, MasterSheet!H:H, C283)</f>
        <v>0</v>
      </c>
      <c r="K283" s="32">
        <f t="shared" si="23"/>
        <v>0</v>
      </c>
      <c r="L283" s="25" t="str">
        <f>VLOOKUP(C283,MasterSheet!H:U,14,)</f>
        <v>BioLegend</v>
      </c>
      <c r="M283" s="25" t="str">
        <f>VLOOKUP(L283,'Currency Sheet'!A:C,3,)</f>
        <v>DOLLAR</v>
      </c>
      <c r="N283" s="25">
        <f t="shared" si="24"/>
        <v>88</v>
      </c>
    </row>
    <row r="284" spans="1:14" x14ac:dyDescent="0.25">
      <c r="A284" s="25" t="str">
        <v>EED116209</v>
      </c>
      <c r="B284" s="45">
        <v>45824</v>
      </c>
      <c r="C284" s="25">
        <v>100216</v>
      </c>
      <c r="D284" s="25">
        <f t="shared" si="20"/>
        <v>11352</v>
      </c>
      <c r="E284" s="25">
        <f>_xlfn.XLOOKUP(C284,MasterSheet!H:H,MasterSheet!E:E)</f>
        <v>129</v>
      </c>
      <c r="F284" s="26">
        <f>SUMIFS(MasterSheet!J:J, MasterSheet!B:B, A284, MasterSheet!D:D, B284, MasterSheet!H:H, C284)</f>
        <v>2</v>
      </c>
      <c r="G284" s="26">
        <f t="shared" si="21"/>
        <v>22704</v>
      </c>
      <c r="H284" s="30">
        <f>SUMIFS(MasterSheet!K:K, MasterSheet!B:B, A284, MasterSheet!D:D, B284, MasterSheet!H:H, C284)</f>
        <v>2</v>
      </c>
      <c r="I284" s="30">
        <f t="shared" si="22"/>
        <v>22704</v>
      </c>
      <c r="J284" s="32">
        <f>SUMIFS(MasterSheet!L:L, MasterSheet!B:B, A284, MasterSheet!D:D, B284, MasterSheet!H:H, C284)</f>
        <v>0</v>
      </c>
      <c r="K284" s="32">
        <f t="shared" si="23"/>
        <v>0</v>
      </c>
      <c r="L284" s="25" t="str">
        <f>VLOOKUP(C284,MasterSheet!H:U,14,)</f>
        <v>BioLegend</v>
      </c>
      <c r="M284" s="25" t="str">
        <f>VLOOKUP(L284,'Currency Sheet'!A:C,3,)</f>
        <v>DOLLAR</v>
      </c>
      <c r="N284" s="25">
        <f t="shared" si="24"/>
        <v>88</v>
      </c>
    </row>
    <row r="285" spans="1:14" x14ac:dyDescent="0.25">
      <c r="A285" s="25" t="str">
        <v>EED116209</v>
      </c>
      <c r="B285" s="45">
        <v>45824</v>
      </c>
      <c r="C285" s="25">
        <v>100458</v>
      </c>
      <c r="D285" s="25">
        <f t="shared" si="20"/>
        <v>74342.399999999994</v>
      </c>
      <c r="E285" s="25">
        <f>_xlfn.XLOOKUP(C285,MasterSheet!H:H,MasterSheet!E:E)</f>
        <v>844.8</v>
      </c>
      <c r="F285" s="26">
        <f>SUMIFS(MasterSheet!J:J, MasterSheet!B:B, A285, MasterSheet!D:D, B285, MasterSheet!H:H, C285)</f>
        <v>1</v>
      </c>
      <c r="G285" s="26">
        <f t="shared" si="21"/>
        <v>74342.399999999994</v>
      </c>
      <c r="H285" s="30">
        <f>SUMIFS(MasterSheet!K:K, MasterSheet!B:B, A285, MasterSheet!D:D, B285, MasterSheet!H:H, C285)</f>
        <v>1</v>
      </c>
      <c r="I285" s="30">
        <f t="shared" si="22"/>
        <v>74342.399999999994</v>
      </c>
      <c r="J285" s="32">
        <f>SUMIFS(MasterSheet!L:L, MasterSheet!B:B, A285, MasterSheet!D:D, B285, MasterSheet!H:H, C285)</f>
        <v>0</v>
      </c>
      <c r="K285" s="32">
        <f t="shared" si="23"/>
        <v>0</v>
      </c>
      <c r="L285" s="25" t="str">
        <f>VLOOKUP(C285,MasterSheet!H:U,14,)</f>
        <v>BioLegend</v>
      </c>
      <c r="M285" s="25" t="str">
        <f>VLOOKUP(L285,'Currency Sheet'!A:C,3,)</f>
        <v>DOLLAR</v>
      </c>
      <c r="N285" s="25">
        <f t="shared" si="24"/>
        <v>88</v>
      </c>
    </row>
    <row r="286" spans="1:14" x14ac:dyDescent="0.25">
      <c r="A286" s="25" t="str">
        <v>EED116209</v>
      </c>
      <c r="B286" s="45">
        <v>45824</v>
      </c>
      <c r="C286" s="25">
        <v>100536</v>
      </c>
      <c r="D286" s="25">
        <f t="shared" si="20"/>
        <v>11352</v>
      </c>
      <c r="E286" s="25">
        <f>_xlfn.XLOOKUP(C286,MasterSheet!H:H,MasterSheet!E:E)</f>
        <v>129</v>
      </c>
      <c r="F286" s="26">
        <f>SUMIFS(MasterSheet!J:J, MasterSheet!B:B, A286, MasterSheet!D:D, B286, MasterSheet!H:H, C286)</f>
        <v>2</v>
      </c>
      <c r="G286" s="26">
        <f t="shared" si="21"/>
        <v>22704</v>
      </c>
      <c r="H286" s="30">
        <f>SUMIFS(MasterSheet!K:K, MasterSheet!B:B, A286, MasterSheet!D:D, B286, MasterSheet!H:H, C286)</f>
        <v>2</v>
      </c>
      <c r="I286" s="30">
        <f t="shared" si="22"/>
        <v>22704</v>
      </c>
      <c r="J286" s="32">
        <f>SUMIFS(MasterSheet!L:L, MasterSheet!B:B, A286, MasterSheet!D:D, B286, MasterSheet!H:H, C286)</f>
        <v>0</v>
      </c>
      <c r="K286" s="32">
        <f t="shared" si="23"/>
        <v>0</v>
      </c>
      <c r="L286" s="25" t="str">
        <f>VLOOKUP(C286,MasterSheet!H:U,14,)</f>
        <v>BioLegend</v>
      </c>
      <c r="M286" s="25" t="str">
        <f>VLOOKUP(L286,'Currency Sheet'!A:C,3,)</f>
        <v>DOLLAR</v>
      </c>
      <c r="N286" s="25">
        <f t="shared" si="24"/>
        <v>88</v>
      </c>
    </row>
    <row r="287" spans="1:14" x14ac:dyDescent="0.25">
      <c r="A287" s="25" t="str">
        <v>EED116209</v>
      </c>
      <c r="B287" s="45">
        <v>45824</v>
      </c>
      <c r="C287" s="25">
        <v>100540</v>
      </c>
      <c r="D287" s="25">
        <f t="shared" si="20"/>
        <v>14942.400000000001</v>
      </c>
      <c r="E287" s="25">
        <f>_xlfn.XLOOKUP(C287,MasterSheet!H:H,MasterSheet!E:E)</f>
        <v>169.8</v>
      </c>
      <c r="F287" s="26">
        <f>SUMIFS(MasterSheet!J:J, MasterSheet!B:B, A287, MasterSheet!D:D, B287, MasterSheet!H:H, C287)</f>
        <v>2</v>
      </c>
      <c r="G287" s="26">
        <f t="shared" si="21"/>
        <v>29884.800000000003</v>
      </c>
      <c r="H287" s="30">
        <f>SUMIFS(MasterSheet!K:K, MasterSheet!B:B, A287, MasterSheet!D:D, B287, MasterSheet!H:H, C287)</f>
        <v>2</v>
      </c>
      <c r="I287" s="30">
        <f t="shared" si="22"/>
        <v>29884.800000000003</v>
      </c>
      <c r="J287" s="32">
        <f>SUMIFS(MasterSheet!L:L, MasterSheet!B:B, A287, MasterSheet!D:D, B287, MasterSheet!H:H, C287)</f>
        <v>0</v>
      </c>
      <c r="K287" s="32">
        <f t="shared" si="23"/>
        <v>0</v>
      </c>
      <c r="L287" s="25" t="str">
        <f>VLOOKUP(C287,MasterSheet!H:U,14,)</f>
        <v>BioLegend</v>
      </c>
      <c r="M287" s="25" t="str">
        <f>VLOOKUP(L287,'Currency Sheet'!A:C,3,)</f>
        <v>DOLLAR</v>
      </c>
      <c r="N287" s="25">
        <f t="shared" si="24"/>
        <v>88</v>
      </c>
    </row>
    <row r="288" spans="1:14" x14ac:dyDescent="0.25">
      <c r="A288" s="25" t="str">
        <v>EED116209</v>
      </c>
      <c r="B288" s="45">
        <v>45824</v>
      </c>
      <c r="C288" s="25">
        <v>100708</v>
      </c>
      <c r="D288" s="25">
        <f t="shared" si="20"/>
        <v>5649.6</v>
      </c>
      <c r="E288" s="25">
        <f>_xlfn.XLOOKUP(C288,MasterSheet!H:H,MasterSheet!E:E)</f>
        <v>64.2</v>
      </c>
      <c r="F288" s="26">
        <f>SUMIFS(MasterSheet!J:J, MasterSheet!B:B, A288, MasterSheet!D:D, B288, MasterSheet!H:H, C288)</f>
        <v>1</v>
      </c>
      <c r="G288" s="26">
        <f t="shared" si="21"/>
        <v>5649.6</v>
      </c>
      <c r="H288" s="30">
        <f>SUMIFS(MasterSheet!K:K, MasterSheet!B:B, A288, MasterSheet!D:D, B288, MasterSheet!H:H, C288)</f>
        <v>1</v>
      </c>
      <c r="I288" s="30">
        <f t="shared" si="22"/>
        <v>5649.6</v>
      </c>
      <c r="J288" s="32">
        <f>SUMIFS(MasterSheet!L:L, MasterSheet!B:B, A288, MasterSheet!D:D, B288, MasterSheet!H:H, C288)</f>
        <v>0</v>
      </c>
      <c r="K288" s="32">
        <f t="shared" si="23"/>
        <v>0</v>
      </c>
      <c r="L288" s="25" t="str">
        <f>VLOOKUP(C288,MasterSheet!H:U,14,)</f>
        <v>BioLegend</v>
      </c>
      <c r="M288" s="25" t="str">
        <f>VLOOKUP(L288,'Currency Sheet'!A:C,3,)</f>
        <v>DOLLAR</v>
      </c>
      <c r="N288" s="25">
        <f t="shared" si="24"/>
        <v>88</v>
      </c>
    </row>
    <row r="289" spans="1:14" x14ac:dyDescent="0.25">
      <c r="A289" s="25" t="str">
        <v>EED116209</v>
      </c>
      <c r="B289" s="45">
        <v>45824</v>
      </c>
      <c r="C289" s="25">
        <v>100764</v>
      </c>
      <c r="D289" s="25">
        <f t="shared" si="20"/>
        <v>74342.399999999994</v>
      </c>
      <c r="E289" s="25">
        <f>_xlfn.XLOOKUP(C289,MasterSheet!H:H,MasterSheet!E:E)</f>
        <v>844.8</v>
      </c>
      <c r="F289" s="26">
        <f>SUMIFS(MasterSheet!J:J, MasterSheet!B:B, A289, MasterSheet!D:D, B289, MasterSheet!H:H, C289)</f>
        <v>1</v>
      </c>
      <c r="G289" s="26">
        <f t="shared" si="21"/>
        <v>74342.399999999994</v>
      </c>
      <c r="H289" s="30">
        <f>SUMIFS(MasterSheet!K:K, MasterSheet!B:B, A289, MasterSheet!D:D, B289, MasterSheet!H:H, C289)</f>
        <v>1</v>
      </c>
      <c r="I289" s="30">
        <f t="shared" si="22"/>
        <v>74342.399999999994</v>
      </c>
      <c r="J289" s="32">
        <f>SUMIFS(MasterSheet!L:L, MasterSheet!B:B, A289, MasterSheet!D:D, B289, MasterSheet!H:H, C289)</f>
        <v>0</v>
      </c>
      <c r="K289" s="32">
        <f t="shared" si="23"/>
        <v>0</v>
      </c>
      <c r="L289" s="25" t="str">
        <f>VLOOKUP(C289,MasterSheet!H:U,14,)</f>
        <v>BioLegend</v>
      </c>
      <c r="M289" s="25" t="str">
        <f>VLOOKUP(L289,'Currency Sheet'!A:C,3,)</f>
        <v>DOLLAR</v>
      </c>
      <c r="N289" s="25">
        <f t="shared" si="24"/>
        <v>88</v>
      </c>
    </row>
    <row r="290" spans="1:14" x14ac:dyDescent="0.25">
      <c r="A290" s="25" t="str">
        <v>EED116209</v>
      </c>
      <c r="B290" s="45">
        <v>45824</v>
      </c>
      <c r="C290" s="25">
        <v>102702</v>
      </c>
      <c r="D290" s="25">
        <f t="shared" si="20"/>
        <v>14572.8</v>
      </c>
      <c r="E290" s="25">
        <f>_xlfn.XLOOKUP(C290,MasterSheet!H:H,MasterSheet!E:E)</f>
        <v>165.6</v>
      </c>
      <c r="F290" s="26">
        <f>SUMIFS(MasterSheet!J:J, MasterSheet!B:B, A290, MasterSheet!D:D, B290, MasterSheet!H:H, C290)</f>
        <v>2</v>
      </c>
      <c r="G290" s="26">
        <f t="shared" si="21"/>
        <v>29145.599999999999</v>
      </c>
      <c r="H290" s="30">
        <f>SUMIFS(MasterSheet!K:K, MasterSheet!B:B, A290, MasterSheet!D:D, B290, MasterSheet!H:H, C290)</f>
        <v>2</v>
      </c>
      <c r="I290" s="30">
        <f t="shared" si="22"/>
        <v>29145.599999999999</v>
      </c>
      <c r="J290" s="32">
        <f>SUMIFS(MasterSheet!L:L, MasterSheet!B:B, A290, MasterSheet!D:D, B290, MasterSheet!H:H, C290)</f>
        <v>0</v>
      </c>
      <c r="K290" s="32">
        <f t="shared" si="23"/>
        <v>0</v>
      </c>
      <c r="L290" s="25" t="str">
        <f>VLOOKUP(C290,MasterSheet!H:U,14,)</f>
        <v>BioLegend</v>
      </c>
      <c r="M290" s="25" t="str">
        <f>VLOOKUP(L290,'Currency Sheet'!A:C,3,)</f>
        <v>DOLLAR</v>
      </c>
      <c r="N290" s="25">
        <f t="shared" si="24"/>
        <v>88</v>
      </c>
    </row>
    <row r="291" spans="1:14" x14ac:dyDescent="0.25">
      <c r="A291" s="25" t="str">
        <v>EED116209</v>
      </c>
      <c r="B291" s="45">
        <v>45824</v>
      </c>
      <c r="C291" s="25">
        <v>102730</v>
      </c>
      <c r="D291" s="25">
        <f t="shared" si="20"/>
        <v>18902.400000000001</v>
      </c>
      <c r="E291" s="25">
        <f>_xlfn.XLOOKUP(C291,MasterSheet!H:H,MasterSheet!E:E)</f>
        <v>214.8</v>
      </c>
      <c r="F291" s="26">
        <f>SUMIFS(MasterSheet!J:J, MasterSheet!B:B, A291, MasterSheet!D:D, B291, MasterSheet!H:H, C291)</f>
        <v>2</v>
      </c>
      <c r="G291" s="26">
        <f t="shared" si="21"/>
        <v>37804.800000000003</v>
      </c>
      <c r="H291" s="30">
        <f>SUMIFS(MasterSheet!K:K, MasterSheet!B:B, A291, MasterSheet!D:D, B291, MasterSheet!H:H, C291)</f>
        <v>2</v>
      </c>
      <c r="I291" s="30">
        <f t="shared" si="22"/>
        <v>37804.800000000003</v>
      </c>
      <c r="J291" s="32">
        <f>SUMIFS(MasterSheet!L:L, MasterSheet!B:B, A291, MasterSheet!D:D, B291, MasterSheet!H:H, C291)</f>
        <v>0</v>
      </c>
      <c r="K291" s="32">
        <f t="shared" si="23"/>
        <v>0</v>
      </c>
      <c r="L291" s="25" t="str">
        <f>VLOOKUP(C291,MasterSheet!H:U,14,)</f>
        <v>BioLegend</v>
      </c>
      <c r="M291" s="25" t="str">
        <f>VLOOKUP(L291,'Currency Sheet'!A:C,3,)</f>
        <v>DOLLAR</v>
      </c>
      <c r="N291" s="25">
        <f t="shared" si="24"/>
        <v>88</v>
      </c>
    </row>
    <row r="292" spans="1:14" x14ac:dyDescent="0.25">
      <c r="A292" s="25" t="str">
        <v>EED116209</v>
      </c>
      <c r="B292" s="45">
        <v>45824</v>
      </c>
      <c r="C292" s="25">
        <v>103047</v>
      </c>
      <c r="D292" s="25">
        <f t="shared" si="20"/>
        <v>17688</v>
      </c>
      <c r="E292" s="25">
        <f>_xlfn.XLOOKUP(C292,MasterSheet!H:H,MasterSheet!E:E)</f>
        <v>201</v>
      </c>
      <c r="F292" s="26">
        <f>SUMIFS(MasterSheet!J:J, MasterSheet!B:B, A292, MasterSheet!D:D, B292, MasterSheet!H:H, C292)</f>
        <v>2</v>
      </c>
      <c r="G292" s="26">
        <f t="shared" si="21"/>
        <v>35376</v>
      </c>
      <c r="H292" s="30">
        <f>SUMIFS(MasterSheet!K:K, MasterSheet!B:B, A292, MasterSheet!D:D, B292, MasterSheet!H:H, C292)</f>
        <v>2</v>
      </c>
      <c r="I292" s="30">
        <f t="shared" si="22"/>
        <v>35376</v>
      </c>
      <c r="J292" s="32">
        <f>SUMIFS(MasterSheet!L:L, MasterSheet!B:B, A292, MasterSheet!D:D, B292, MasterSheet!H:H, C292)</f>
        <v>0</v>
      </c>
      <c r="K292" s="32">
        <f t="shared" si="23"/>
        <v>0</v>
      </c>
      <c r="L292" s="25" t="str">
        <f>VLOOKUP(C292,MasterSheet!H:U,14,)</f>
        <v>BioLegend</v>
      </c>
      <c r="M292" s="25" t="str">
        <f>VLOOKUP(L292,'Currency Sheet'!A:C,3,)</f>
        <v>DOLLAR</v>
      </c>
      <c r="N292" s="25">
        <f t="shared" si="24"/>
        <v>88</v>
      </c>
    </row>
    <row r="293" spans="1:14" x14ac:dyDescent="0.25">
      <c r="A293" s="25" t="str">
        <v>EED116209</v>
      </c>
      <c r="B293" s="45">
        <v>45824</v>
      </c>
      <c r="C293" s="25">
        <v>103232</v>
      </c>
      <c r="D293" s="25">
        <f t="shared" si="20"/>
        <v>11140.8</v>
      </c>
      <c r="E293" s="25">
        <f>_xlfn.XLOOKUP(C293,MasterSheet!H:H,MasterSheet!E:E)</f>
        <v>126.6</v>
      </c>
      <c r="F293" s="26">
        <f>SUMIFS(MasterSheet!J:J, MasterSheet!B:B, A293, MasterSheet!D:D, B293, MasterSheet!H:H, C293)</f>
        <v>2</v>
      </c>
      <c r="G293" s="26">
        <f t="shared" si="21"/>
        <v>22281.599999999999</v>
      </c>
      <c r="H293" s="30">
        <f>SUMIFS(MasterSheet!K:K, MasterSheet!B:B, A293, MasterSheet!D:D, B293, MasterSheet!H:H, C293)</f>
        <v>2</v>
      </c>
      <c r="I293" s="30">
        <f t="shared" si="22"/>
        <v>22281.599999999999</v>
      </c>
      <c r="J293" s="32">
        <f>SUMIFS(MasterSheet!L:L, MasterSheet!B:B, A293, MasterSheet!D:D, B293, MasterSheet!H:H, C293)</f>
        <v>0</v>
      </c>
      <c r="K293" s="32">
        <f t="shared" si="23"/>
        <v>0</v>
      </c>
      <c r="L293" s="25" t="str">
        <f>VLOOKUP(C293,MasterSheet!H:U,14,)</f>
        <v>BioLegend</v>
      </c>
      <c r="M293" s="25" t="str">
        <f>VLOOKUP(L293,'Currency Sheet'!A:C,3,)</f>
        <v>DOLLAR</v>
      </c>
      <c r="N293" s="25">
        <f t="shared" si="24"/>
        <v>88</v>
      </c>
    </row>
    <row r="294" spans="1:14" x14ac:dyDescent="0.25">
      <c r="A294" s="25" t="str">
        <v>EED116209</v>
      </c>
      <c r="B294" s="45">
        <v>45824</v>
      </c>
      <c r="C294" s="25">
        <v>103241</v>
      </c>
      <c r="D294" s="25">
        <f t="shared" si="20"/>
        <v>13794</v>
      </c>
      <c r="E294" s="25">
        <f>_xlfn.XLOOKUP(C294,MasterSheet!H:H,MasterSheet!E:E)</f>
        <v>156.75</v>
      </c>
      <c r="F294" s="26">
        <f>SUMIFS(MasterSheet!J:J, MasterSheet!B:B, A294, MasterSheet!D:D, B294, MasterSheet!H:H, C294)</f>
        <v>2</v>
      </c>
      <c r="G294" s="26">
        <f t="shared" si="21"/>
        <v>27588</v>
      </c>
      <c r="H294" s="30">
        <f>SUMIFS(MasterSheet!K:K, MasterSheet!B:B, A294, MasterSheet!D:D, B294, MasterSheet!H:H, C294)</f>
        <v>2</v>
      </c>
      <c r="I294" s="30">
        <f t="shared" si="22"/>
        <v>27588</v>
      </c>
      <c r="J294" s="32">
        <f>SUMIFS(MasterSheet!L:L, MasterSheet!B:B, A294, MasterSheet!D:D, B294, MasterSheet!H:H, C294)</f>
        <v>0</v>
      </c>
      <c r="K294" s="32">
        <f t="shared" si="23"/>
        <v>0</v>
      </c>
      <c r="L294" s="25" t="str">
        <f>VLOOKUP(C294,MasterSheet!H:U,14,)</f>
        <v>BioLegend</v>
      </c>
      <c r="M294" s="25" t="str">
        <f>VLOOKUP(L294,'Currency Sheet'!A:C,3,)</f>
        <v>DOLLAR</v>
      </c>
      <c r="N294" s="25">
        <f t="shared" si="24"/>
        <v>88</v>
      </c>
    </row>
    <row r="295" spans="1:14" x14ac:dyDescent="0.25">
      <c r="A295" s="25" t="str">
        <v>EED116209</v>
      </c>
      <c r="B295" s="45">
        <v>45824</v>
      </c>
      <c r="C295" s="25">
        <v>104418</v>
      </c>
      <c r="D295" s="25">
        <f t="shared" si="20"/>
        <v>11352</v>
      </c>
      <c r="E295" s="25">
        <f>_xlfn.XLOOKUP(C295,MasterSheet!H:H,MasterSheet!E:E)</f>
        <v>129</v>
      </c>
      <c r="F295" s="26">
        <f>SUMIFS(MasterSheet!J:J, MasterSheet!B:B, A295, MasterSheet!D:D, B295, MasterSheet!H:H, C295)</f>
        <v>2</v>
      </c>
      <c r="G295" s="26">
        <f t="shared" si="21"/>
        <v>22704</v>
      </c>
      <c r="H295" s="30">
        <f>SUMIFS(MasterSheet!K:K, MasterSheet!B:B, A295, MasterSheet!D:D, B295, MasterSheet!H:H, C295)</f>
        <v>2</v>
      </c>
      <c r="I295" s="30">
        <f t="shared" si="22"/>
        <v>22704</v>
      </c>
      <c r="J295" s="32">
        <f>SUMIFS(MasterSheet!L:L, MasterSheet!B:B, A295, MasterSheet!D:D, B295, MasterSheet!H:H, C295)</f>
        <v>0</v>
      </c>
      <c r="K295" s="32">
        <f t="shared" si="23"/>
        <v>0</v>
      </c>
      <c r="L295" s="25" t="str">
        <f>VLOOKUP(C295,MasterSheet!H:U,14,)</f>
        <v>BioLegend</v>
      </c>
      <c r="M295" s="25" t="str">
        <f>VLOOKUP(L295,'Currency Sheet'!A:C,3,)</f>
        <v>DOLLAR</v>
      </c>
      <c r="N295" s="25">
        <f t="shared" si="24"/>
        <v>88</v>
      </c>
    </row>
    <row r="296" spans="1:14" x14ac:dyDescent="0.25">
      <c r="A296" s="25" t="str">
        <v>EED116209</v>
      </c>
      <c r="B296" s="45">
        <v>45824</v>
      </c>
      <c r="C296" s="25">
        <v>106214</v>
      </c>
      <c r="D296" s="25">
        <f t="shared" si="20"/>
        <v>74342.399999999994</v>
      </c>
      <c r="E296" s="25">
        <f>_xlfn.XLOOKUP(C296,MasterSheet!H:H,MasterSheet!E:E)</f>
        <v>844.8</v>
      </c>
      <c r="F296" s="26">
        <f>SUMIFS(MasterSheet!J:J, MasterSheet!B:B, A296, MasterSheet!D:D, B296, MasterSheet!H:H, C296)</f>
        <v>1</v>
      </c>
      <c r="G296" s="26">
        <f t="shared" si="21"/>
        <v>74342.399999999994</v>
      </c>
      <c r="H296" s="30">
        <f>SUMIFS(MasterSheet!K:K, MasterSheet!B:B, A296, MasterSheet!D:D, B296, MasterSheet!H:H, C296)</f>
        <v>1</v>
      </c>
      <c r="I296" s="30">
        <f t="shared" si="22"/>
        <v>74342.399999999994</v>
      </c>
      <c r="J296" s="32">
        <f>SUMIFS(MasterSheet!L:L, MasterSheet!B:B, A296, MasterSheet!D:D, B296, MasterSheet!H:H, C296)</f>
        <v>0</v>
      </c>
      <c r="K296" s="32">
        <f t="shared" si="23"/>
        <v>0</v>
      </c>
      <c r="L296" s="25" t="str">
        <f>VLOOKUP(C296,MasterSheet!H:U,14,)</f>
        <v>BioLegend</v>
      </c>
      <c r="M296" s="25" t="str">
        <f>VLOOKUP(L296,'Currency Sheet'!A:C,3,)</f>
        <v>DOLLAR</v>
      </c>
      <c r="N296" s="25">
        <f t="shared" si="24"/>
        <v>88</v>
      </c>
    </row>
    <row r="297" spans="1:14" x14ac:dyDescent="0.25">
      <c r="A297" s="25" t="str">
        <v>EED116209</v>
      </c>
      <c r="B297" s="45">
        <v>45824</v>
      </c>
      <c r="C297" s="25">
        <v>108422</v>
      </c>
      <c r="D297" s="25">
        <f t="shared" si="20"/>
        <v>11352</v>
      </c>
      <c r="E297" s="25">
        <f>_xlfn.XLOOKUP(C297,MasterSheet!H:H,MasterSheet!E:E)</f>
        <v>129</v>
      </c>
      <c r="F297" s="26">
        <f>SUMIFS(MasterSheet!J:J, MasterSheet!B:B, A297, MasterSheet!D:D, B297, MasterSheet!H:H, C297)</f>
        <v>2</v>
      </c>
      <c r="G297" s="26">
        <f t="shared" si="21"/>
        <v>22704</v>
      </c>
      <c r="H297" s="30">
        <f>SUMIFS(MasterSheet!K:K, MasterSheet!B:B, A297, MasterSheet!D:D, B297, MasterSheet!H:H, C297)</f>
        <v>2</v>
      </c>
      <c r="I297" s="30">
        <f t="shared" si="22"/>
        <v>22704</v>
      </c>
      <c r="J297" s="32">
        <f>SUMIFS(MasterSheet!L:L, MasterSheet!B:B, A297, MasterSheet!D:D, B297, MasterSheet!H:H, C297)</f>
        <v>0</v>
      </c>
      <c r="K297" s="32">
        <f t="shared" si="23"/>
        <v>0</v>
      </c>
      <c r="L297" s="25" t="str">
        <f>VLOOKUP(C297,MasterSheet!H:U,14,)</f>
        <v>BioLegend</v>
      </c>
      <c r="M297" s="25" t="str">
        <f>VLOOKUP(L297,'Currency Sheet'!A:C,3,)</f>
        <v>DOLLAR</v>
      </c>
      <c r="N297" s="25">
        <f t="shared" si="24"/>
        <v>88</v>
      </c>
    </row>
    <row r="298" spans="1:14" x14ac:dyDescent="0.25">
      <c r="A298" s="25" t="str">
        <v>EED116209</v>
      </c>
      <c r="B298" s="45">
        <v>45824</v>
      </c>
      <c r="C298" s="25">
        <v>109104</v>
      </c>
      <c r="D298" s="25">
        <f t="shared" si="20"/>
        <v>18638.400000000001</v>
      </c>
      <c r="E298" s="25">
        <f>_xlfn.XLOOKUP(C298,MasterSheet!H:H,MasterSheet!E:E)</f>
        <v>211.8</v>
      </c>
      <c r="F298" s="26">
        <f>SUMIFS(MasterSheet!J:J, MasterSheet!B:B, A298, MasterSheet!D:D, B298, MasterSheet!H:H, C298)</f>
        <v>2</v>
      </c>
      <c r="G298" s="26">
        <f t="shared" si="21"/>
        <v>37276.800000000003</v>
      </c>
      <c r="H298" s="30">
        <f>SUMIFS(MasterSheet!K:K, MasterSheet!B:B, A298, MasterSheet!D:D, B298, MasterSheet!H:H, C298)</f>
        <v>2</v>
      </c>
      <c r="I298" s="30">
        <f t="shared" si="22"/>
        <v>37276.800000000003</v>
      </c>
      <c r="J298" s="32">
        <f>SUMIFS(MasterSheet!L:L, MasterSheet!B:B, A298, MasterSheet!D:D, B298, MasterSheet!H:H, C298)</f>
        <v>0</v>
      </c>
      <c r="K298" s="32">
        <f t="shared" si="23"/>
        <v>0</v>
      </c>
      <c r="L298" s="25" t="str">
        <f>VLOOKUP(C298,MasterSheet!H:U,14,)</f>
        <v>BioLegend</v>
      </c>
      <c r="M298" s="25" t="str">
        <f>VLOOKUP(L298,'Currency Sheet'!A:C,3,)</f>
        <v>DOLLAR</v>
      </c>
      <c r="N298" s="25">
        <f t="shared" si="24"/>
        <v>88</v>
      </c>
    </row>
    <row r="299" spans="1:14" x14ac:dyDescent="0.25">
      <c r="A299" s="25" t="str">
        <v>EED116209</v>
      </c>
      <c r="B299" s="45">
        <v>45824</v>
      </c>
      <c r="C299" s="25">
        <v>109116</v>
      </c>
      <c r="D299" s="25">
        <f t="shared" si="20"/>
        <v>16051.2</v>
      </c>
      <c r="E299" s="25">
        <f>_xlfn.XLOOKUP(C299,MasterSheet!H:H,MasterSheet!E:E)</f>
        <v>182.4</v>
      </c>
      <c r="F299" s="26">
        <f>SUMIFS(MasterSheet!J:J, MasterSheet!B:B, A299, MasterSheet!D:D, B299, MasterSheet!H:H, C299)</f>
        <v>2</v>
      </c>
      <c r="G299" s="26">
        <f t="shared" si="21"/>
        <v>32102.400000000001</v>
      </c>
      <c r="H299" s="30">
        <f>SUMIFS(MasterSheet!K:K, MasterSheet!B:B, A299, MasterSheet!D:D, B299, MasterSheet!H:H, C299)</f>
        <v>2</v>
      </c>
      <c r="I299" s="30">
        <f t="shared" si="22"/>
        <v>32102.400000000001</v>
      </c>
      <c r="J299" s="32">
        <f>SUMIFS(MasterSheet!L:L, MasterSheet!B:B, A299, MasterSheet!D:D, B299, MasterSheet!H:H, C299)</f>
        <v>0</v>
      </c>
      <c r="K299" s="32">
        <f t="shared" si="23"/>
        <v>0</v>
      </c>
      <c r="L299" s="25" t="str">
        <f>VLOOKUP(C299,MasterSheet!H:U,14,)</f>
        <v>BioLegend</v>
      </c>
      <c r="M299" s="25" t="str">
        <f>VLOOKUP(L299,'Currency Sheet'!A:C,3,)</f>
        <v>DOLLAR</v>
      </c>
      <c r="N299" s="25">
        <f t="shared" si="24"/>
        <v>88</v>
      </c>
    </row>
    <row r="300" spans="1:14" x14ac:dyDescent="0.25">
      <c r="A300" s="25" t="str">
        <v>EED116209</v>
      </c>
      <c r="B300" s="45">
        <v>45824</v>
      </c>
      <c r="C300" s="25">
        <v>113815</v>
      </c>
      <c r="D300" s="25">
        <f t="shared" si="20"/>
        <v>7761.6</v>
      </c>
      <c r="E300" s="25">
        <f>_xlfn.XLOOKUP(C300,MasterSheet!H:H,MasterSheet!E:E)</f>
        <v>88.2</v>
      </c>
      <c r="F300" s="26">
        <f>SUMIFS(MasterSheet!J:J, MasterSheet!B:B, A300, MasterSheet!D:D, B300, MasterSheet!H:H, C300)</f>
        <v>1</v>
      </c>
      <c r="G300" s="26">
        <f t="shared" si="21"/>
        <v>7761.6</v>
      </c>
      <c r="H300" s="30">
        <f>SUMIFS(MasterSheet!K:K, MasterSheet!B:B, A300, MasterSheet!D:D, B300, MasterSheet!H:H, C300)</f>
        <v>1</v>
      </c>
      <c r="I300" s="30">
        <f t="shared" si="22"/>
        <v>7761.6</v>
      </c>
      <c r="J300" s="32">
        <f>SUMIFS(MasterSheet!L:L, MasterSheet!B:B, A300, MasterSheet!D:D, B300, MasterSheet!H:H, C300)</f>
        <v>0</v>
      </c>
      <c r="K300" s="32">
        <f t="shared" si="23"/>
        <v>0</v>
      </c>
      <c r="L300" s="25" t="str">
        <f>VLOOKUP(C300,MasterSheet!H:U,14,)</f>
        <v>BioLegend</v>
      </c>
      <c r="M300" s="25" t="str">
        <f>VLOOKUP(L300,'Currency Sheet'!A:C,3,)</f>
        <v>DOLLAR</v>
      </c>
      <c r="N300" s="25">
        <f t="shared" si="24"/>
        <v>88</v>
      </c>
    </row>
    <row r="301" spans="1:14" x14ac:dyDescent="0.25">
      <c r="A301" s="25" t="str">
        <v>EED116209</v>
      </c>
      <c r="B301" s="45">
        <v>45824</v>
      </c>
      <c r="C301" s="25">
        <v>115502</v>
      </c>
      <c r="D301" s="25">
        <f t="shared" si="20"/>
        <v>6547.2000000000007</v>
      </c>
      <c r="E301" s="25">
        <f>_xlfn.XLOOKUP(C301,MasterSheet!H:H,MasterSheet!E:E)</f>
        <v>74.400000000000006</v>
      </c>
      <c r="F301" s="26">
        <f>SUMIFS(MasterSheet!J:J, MasterSheet!B:B, A301, MasterSheet!D:D, B301, MasterSheet!H:H, C301)</f>
        <v>2</v>
      </c>
      <c r="G301" s="26">
        <f t="shared" si="21"/>
        <v>13094.400000000001</v>
      </c>
      <c r="H301" s="30">
        <f>SUMIFS(MasterSheet!K:K, MasterSheet!B:B, A301, MasterSheet!D:D, B301, MasterSheet!H:H, C301)</f>
        <v>2</v>
      </c>
      <c r="I301" s="30">
        <f t="shared" si="22"/>
        <v>13094.400000000001</v>
      </c>
      <c r="J301" s="32">
        <f>SUMIFS(MasterSheet!L:L, MasterSheet!B:B, A301, MasterSheet!D:D, B301, MasterSheet!H:H, C301)</f>
        <v>0</v>
      </c>
      <c r="K301" s="32">
        <f t="shared" si="23"/>
        <v>0</v>
      </c>
      <c r="L301" s="25" t="str">
        <f>VLOOKUP(C301,MasterSheet!H:U,14,)</f>
        <v>BioLegend</v>
      </c>
      <c r="M301" s="25" t="str">
        <f>VLOOKUP(L301,'Currency Sheet'!A:C,3,)</f>
        <v>DOLLAR</v>
      </c>
      <c r="N301" s="25">
        <f t="shared" si="24"/>
        <v>88</v>
      </c>
    </row>
    <row r="302" spans="1:14" x14ac:dyDescent="0.25">
      <c r="A302" s="25" t="str">
        <v>EED116209</v>
      </c>
      <c r="B302" s="45">
        <v>45824</v>
      </c>
      <c r="C302" s="25">
        <v>115520</v>
      </c>
      <c r="D302" s="25">
        <f t="shared" si="20"/>
        <v>11352</v>
      </c>
      <c r="E302" s="25">
        <f>_xlfn.XLOOKUP(C302,MasterSheet!H:H,MasterSheet!E:E)</f>
        <v>129</v>
      </c>
      <c r="F302" s="26">
        <f>SUMIFS(MasterSheet!J:J, MasterSheet!B:B, A302, MasterSheet!D:D, B302, MasterSheet!H:H, C302)</f>
        <v>2</v>
      </c>
      <c r="G302" s="26">
        <f t="shared" si="21"/>
        <v>22704</v>
      </c>
      <c r="H302" s="30">
        <f>SUMIFS(MasterSheet!K:K, MasterSheet!B:B, A302, MasterSheet!D:D, B302, MasterSheet!H:H, C302)</f>
        <v>2</v>
      </c>
      <c r="I302" s="30">
        <f t="shared" si="22"/>
        <v>22704</v>
      </c>
      <c r="J302" s="32">
        <f>SUMIFS(MasterSheet!L:L, MasterSheet!B:B, A302, MasterSheet!D:D, B302, MasterSheet!H:H, C302)</f>
        <v>0</v>
      </c>
      <c r="K302" s="32">
        <f t="shared" si="23"/>
        <v>0</v>
      </c>
      <c r="L302" s="25" t="str">
        <f>VLOOKUP(C302,MasterSheet!H:U,14,)</f>
        <v>BioLegend</v>
      </c>
      <c r="M302" s="25" t="str">
        <f>VLOOKUP(L302,'Currency Sheet'!A:C,3,)</f>
        <v>DOLLAR</v>
      </c>
      <c r="N302" s="25">
        <f t="shared" si="24"/>
        <v>88</v>
      </c>
    </row>
    <row r="303" spans="1:14" x14ac:dyDescent="0.25">
      <c r="A303" s="25" t="str">
        <v>EED116209</v>
      </c>
      <c r="B303" s="45">
        <v>45824</v>
      </c>
      <c r="C303" s="25">
        <v>116220</v>
      </c>
      <c r="D303" s="25">
        <f t="shared" si="20"/>
        <v>11352</v>
      </c>
      <c r="E303" s="25">
        <f>_xlfn.XLOOKUP(C303,MasterSheet!H:H,MasterSheet!E:E)</f>
        <v>129</v>
      </c>
      <c r="F303" s="26">
        <f>SUMIFS(MasterSheet!J:J, MasterSheet!B:B, A303, MasterSheet!D:D, B303, MasterSheet!H:H, C303)</f>
        <v>1</v>
      </c>
      <c r="G303" s="26">
        <f t="shared" si="21"/>
        <v>11352</v>
      </c>
      <c r="H303" s="30">
        <f>SUMIFS(MasterSheet!K:K, MasterSheet!B:B, A303, MasterSheet!D:D, B303, MasterSheet!H:H, C303)</f>
        <v>1</v>
      </c>
      <c r="I303" s="30">
        <f t="shared" si="22"/>
        <v>11352</v>
      </c>
      <c r="J303" s="32">
        <f>SUMIFS(MasterSheet!L:L, MasterSheet!B:B, A303, MasterSheet!D:D, B303, MasterSheet!H:H, C303)</f>
        <v>0</v>
      </c>
      <c r="K303" s="32">
        <f t="shared" si="23"/>
        <v>0</v>
      </c>
      <c r="L303" s="25" t="str">
        <f>VLOOKUP(C303,MasterSheet!H:U,14,)</f>
        <v>BioLegend</v>
      </c>
      <c r="M303" s="25" t="str">
        <f>VLOOKUP(L303,'Currency Sheet'!A:C,3,)</f>
        <v>DOLLAR</v>
      </c>
      <c r="N303" s="25">
        <f t="shared" si="24"/>
        <v>88</v>
      </c>
    </row>
    <row r="304" spans="1:14" x14ac:dyDescent="0.25">
      <c r="A304" s="25" t="str">
        <v>EED116209</v>
      </c>
      <c r="B304" s="45">
        <v>45824</v>
      </c>
      <c r="C304" s="25">
        <v>123130</v>
      </c>
      <c r="D304" s="25">
        <f t="shared" si="20"/>
        <v>16579.2</v>
      </c>
      <c r="E304" s="25">
        <f>_xlfn.XLOOKUP(C304,MasterSheet!H:H,MasterSheet!E:E)</f>
        <v>188.4</v>
      </c>
      <c r="F304" s="26">
        <f>SUMIFS(MasterSheet!J:J, MasterSheet!B:B, A304, MasterSheet!D:D, B304, MasterSheet!H:H, C304)</f>
        <v>2</v>
      </c>
      <c r="G304" s="26">
        <f t="shared" si="21"/>
        <v>33158.400000000001</v>
      </c>
      <c r="H304" s="30">
        <f>SUMIFS(MasterSheet!K:K, MasterSheet!B:B, A304, MasterSheet!D:D, B304, MasterSheet!H:H, C304)</f>
        <v>2</v>
      </c>
      <c r="I304" s="30">
        <f t="shared" si="22"/>
        <v>33158.400000000001</v>
      </c>
      <c r="J304" s="32">
        <f>SUMIFS(MasterSheet!L:L, MasterSheet!B:B, A304, MasterSheet!D:D, B304, MasterSheet!H:H, C304)</f>
        <v>0</v>
      </c>
      <c r="K304" s="32">
        <f t="shared" si="23"/>
        <v>0</v>
      </c>
      <c r="L304" s="25" t="str">
        <f>VLOOKUP(C304,MasterSheet!H:U,14,)</f>
        <v>BioLegend</v>
      </c>
      <c r="M304" s="25" t="str">
        <f>VLOOKUP(L304,'Currency Sheet'!A:C,3,)</f>
        <v>DOLLAR</v>
      </c>
      <c r="N304" s="25">
        <f t="shared" si="24"/>
        <v>88</v>
      </c>
    </row>
    <row r="305" spans="1:14" x14ac:dyDescent="0.25">
      <c r="A305" s="25" t="str">
        <v>EED116209</v>
      </c>
      <c r="B305" s="45">
        <v>45824</v>
      </c>
      <c r="C305" s="25">
        <v>135248</v>
      </c>
      <c r="D305" s="25">
        <f t="shared" si="20"/>
        <v>74342.399999999994</v>
      </c>
      <c r="E305" s="25">
        <f>_xlfn.XLOOKUP(C305,MasterSheet!H:H,MasterSheet!E:E)</f>
        <v>844.8</v>
      </c>
      <c r="F305" s="26">
        <f>SUMIFS(MasterSheet!J:J, MasterSheet!B:B, A305, MasterSheet!D:D, B305, MasterSheet!H:H, C305)</f>
        <v>1</v>
      </c>
      <c r="G305" s="26">
        <f t="shared" si="21"/>
        <v>74342.399999999994</v>
      </c>
      <c r="H305" s="30">
        <f>SUMIFS(MasterSheet!K:K, MasterSheet!B:B, A305, MasterSheet!D:D, B305, MasterSheet!H:H, C305)</f>
        <v>1</v>
      </c>
      <c r="I305" s="30">
        <f t="shared" si="22"/>
        <v>74342.399999999994</v>
      </c>
      <c r="J305" s="32">
        <f>SUMIFS(MasterSheet!L:L, MasterSheet!B:B, A305, MasterSheet!D:D, B305, MasterSheet!H:H, C305)</f>
        <v>0</v>
      </c>
      <c r="K305" s="32">
        <f t="shared" si="23"/>
        <v>0</v>
      </c>
      <c r="L305" s="25" t="str">
        <f>VLOOKUP(C305,MasterSheet!H:U,14,)</f>
        <v>BioLegend</v>
      </c>
      <c r="M305" s="25" t="str">
        <f>VLOOKUP(L305,'Currency Sheet'!A:C,3,)</f>
        <v>DOLLAR</v>
      </c>
      <c r="N305" s="25">
        <f t="shared" si="24"/>
        <v>88</v>
      </c>
    </row>
    <row r="306" spans="1:14" x14ac:dyDescent="0.25">
      <c r="A306" s="25" t="str">
        <v>EED116209</v>
      </c>
      <c r="B306" s="45">
        <v>45824</v>
      </c>
      <c r="C306" s="25">
        <v>142512</v>
      </c>
      <c r="D306" s="25">
        <f t="shared" si="20"/>
        <v>16816.8</v>
      </c>
      <c r="E306" s="25">
        <f>_xlfn.XLOOKUP(C306,MasterSheet!H:H,MasterSheet!E:E)</f>
        <v>191.1</v>
      </c>
      <c r="F306" s="26">
        <f>SUMIFS(MasterSheet!J:J, MasterSheet!B:B, A306, MasterSheet!D:D, B306, MasterSheet!H:H, C306)</f>
        <v>2</v>
      </c>
      <c r="G306" s="26">
        <f t="shared" si="21"/>
        <v>33633.599999999999</v>
      </c>
      <c r="H306" s="30">
        <f>SUMIFS(MasterSheet!K:K, MasterSheet!B:B, A306, MasterSheet!D:D, B306, MasterSheet!H:H, C306)</f>
        <v>2</v>
      </c>
      <c r="I306" s="30">
        <f t="shared" si="22"/>
        <v>33633.599999999999</v>
      </c>
      <c r="J306" s="32">
        <f>SUMIFS(MasterSheet!L:L, MasterSheet!B:B, A306, MasterSheet!D:D, B306, MasterSheet!H:H, C306)</f>
        <v>0</v>
      </c>
      <c r="K306" s="32">
        <f t="shared" si="23"/>
        <v>0</v>
      </c>
      <c r="L306" s="25" t="str">
        <f>VLOOKUP(C306,MasterSheet!H:U,14,)</f>
        <v>BioLegend</v>
      </c>
      <c r="M306" s="25" t="str">
        <f>VLOOKUP(L306,'Currency Sheet'!A:C,3,)</f>
        <v>DOLLAR</v>
      </c>
      <c r="N306" s="25">
        <f t="shared" si="24"/>
        <v>88</v>
      </c>
    </row>
    <row r="307" spans="1:14" x14ac:dyDescent="0.25">
      <c r="A307" s="25" t="str">
        <v>EED116209</v>
      </c>
      <c r="B307" s="45">
        <v>45824</v>
      </c>
      <c r="C307" s="25">
        <v>144610</v>
      </c>
      <c r="D307" s="25">
        <f t="shared" si="20"/>
        <v>20169.599999999999</v>
      </c>
      <c r="E307" s="25">
        <f>_xlfn.XLOOKUP(C307,MasterSheet!H:H,MasterSheet!E:E)</f>
        <v>229.2</v>
      </c>
      <c r="F307" s="26">
        <f>SUMIFS(MasterSheet!J:J, MasterSheet!B:B, A307, MasterSheet!D:D, B307, MasterSheet!H:H, C307)</f>
        <v>2</v>
      </c>
      <c r="G307" s="26">
        <f t="shared" si="21"/>
        <v>40339.199999999997</v>
      </c>
      <c r="H307" s="30">
        <f>SUMIFS(MasterSheet!K:K, MasterSheet!B:B, A307, MasterSheet!D:D, B307, MasterSheet!H:H, C307)</f>
        <v>2</v>
      </c>
      <c r="I307" s="30">
        <f t="shared" si="22"/>
        <v>40339.199999999997</v>
      </c>
      <c r="J307" s="32">
        <f>SUMIFS(MasterSheet!L:L, MasterSheet!B:B, A307, MasterSheet!D:D, B307, MasterSheet!H:H, C307)</f>
        <v>0</v>
      </c>
      <c r="K307" s="32">
        <f t="shared" si="23"/>
        <v>0</v>
      </c>
      <c r="L307" s="25" t="str">
        <f>VLOOKUP(C307,MasterSheet!H:U,14,)</f>
        <v>BioLegend</v>
      </c>
      <c r="M307" s="25" t="str">
        <f>VLOOKUP(L307,'Currency Sheet'!A:C,3,)</f>
        <v>DOLLAR</v>
      </c>
      <c r="N307" s="25">
        <f t="shared" si="24"/>
        <v>88</v>
      </c>
    </row>
    <row r="308" spans="1:14" x14ac:dyDescent="0.25">
      <c r="A308" s="25" t="str">
        <v>EED116209</v>
      </c>
      <c r="B308" s="45">
        <v>45824</v>
      </c>
      <c r="C308" s="25">
        <v>144612</v>
      </c>
      <c r="D308" s="25">
        <f t="shared" si="20"/>
        <v>10243.200000000001</v>
      </c>
      <c r="E308" s="25">
        <f>_xlfn.XLOOKUP(C308,MasterSheet!H:H,MasterSheet!E:E)</f>
        <v>116.4</v>
      </c>
      <c r="F308" s="26">
        <f>SUMIFS(MasterSheet!J:J, MasterSheet!B:B, A308, MasterSheet!D:D, B308, MasterSheet!H:H, C308)</f>
        <v>2</v>
      </c>
      <c r="G308" s="26">
        <f t="shared" si="21"/>
        <v>20486.400000000001</v>
      </c>
      <c r="H308" s="30">
        <f>SUMIFS(MasterSheet!K:K, MasterSheet!B:B, A308, MasterSheet!D:D, B308, MasterSheet!H:H, C308)</f>
        <v>2</v>
      </c>
      <c r="I308" s="30">
        <f t="shared" si="22"/>
        <v>20486.400000000001</v>
      </c>
      <c r="J308" s="32">
        <f>SUMIFS(MasterSheet!L:L, MasterSheet!B:B, A308, MasterSheet!D:D, B308, MasterSheet!H:H, C308)</f>
        <v>0</v>
      </c>
      <c r="K308" s="32">
        <f t="shared" si="23"/>
        <v>0</v>
      </c>
      <c r="L308" s="25" t="str">
        <f>VLOOKUP(C308,MasterSheet!H:U,14,)</f>
        <v>BioLegend</v>
      </c>
      <c r="M308" s="25" t="str">
        <f>VLOOKUP(L308,'Currency Sheet'!A:C,3,)</f>
        <v>DOLLAR</v>
      </c>
      <c r="N308" s="25">
        <f t="shared" si="24"/>
        <v>88</v>
      </c>
    </row>
    <row r="309" spans="1:14" x14ac:dyDescent="0.25">
      <c r="A309" s="25" t="str">
        <v>EED116209</v>
      </c>
      <c r="B309" s="45">
        <v>45824</v>
      </c>
      <c r="C309" s="25">
        <v>302339</v>
      </c>
      <c r="D309" s="25">
        <f t="shared" si="20"/>
        <v>12012</v>
      </c>
      <c r="E309" s="25">
        <f>_xlfn.XLOOKUP(C309,MasterSheet!H:H,MasterSheet!E:E)</f>
        <v>136.5</v>
      </c>
      <c r="F309" s="26">
        <f>SUMIFS(MasterSheet!J:J, MasterSheet!B:B, A309, MasterSheet!D:D, B309, MasterSheet!H:H, C309)</f>
        <v>2</v>
      </c>
      <c r="G309" s="26">
        <f t="shared" si="21"/>
        <v>24024</v>
      </c>
      <c r="H309" s="30">
        <f>SUMIFS(MasterSheet!K:K, MasterSheet!B:B, A309, MasterSheet!D:D, B309, MasterSheet!H:H, C309)</f>
        <v>2</v>
      </c>
      <c r="I309" s="30">
        <f t="shared" si="22"/>
        <v>24024</v>
      </c>
      <c r="J309" s="32">
        <f>SUMIFS(MasterSheet!L:L, MasterSheet!B:B, A309, MasterSheet!D:D, B309, MasterSheet!H:H, C309)</f>
        <v>0</v>
      </c>
      <c r="K309" s="32">
        <f t="shared" si="23"/>
        <v>0</v>
      </c>
      <c r="L309" s="25" t="str">
        <f>VLOOKUP(C309,MasterSheet!H:U,14,)</f>
        <v>BioLegend</v>
      </c>
      <c r="M309" s="25" t="str">
        <f>VLOOKUP(L309,'Currency Sheet'!A:C,3,)</f>
        <v>DOLLAR</v>
      </c>
      <c r="N309" s="25">
        <f t="shared" si="24"/>
        <v>88</v>
      </c>
    </row>
    <row r="310" spans="1:14" x14ac:dyDescent="0.25">
      <c r="A310" s="25" t="str">
        <v>EED116209</v>
      </c>
      <c r="B310" s="45">
        <v>45824</v>
      </c>
      <c r="C310" s="25">
        <v>310910</v>
      </c>
      <c r="D310" s="25">
        <f t="shared" si="20"/>
        <v>8131.2000000000007</v>
      </c>
      <c r="E310" s="25">
        <f>_xlfn.XLOOKUP(C310,MasterSheet!H:H,MasterSheet!E:E)</f>
        <v>92.4</v>
      </c>
      <c r="F310" s="26">
        <f>SUMIFS(MasterSheet!J:J, MasterSheet!B:B, A310, MasterSheet!D:D, B310, MasterSheet!H:H, C310)</f>
        <v>1</v>
      </c>
      <c r="G310" s="26">
        <f t="shared" si="21"/>
        <v>8131.2000000000007</v>
      </c>
      <c r="H310" s="30">
        <f>SUMIFS(MasterSheet!K:K, MasterSheet!B:B, A310, MasterSheet!D:D, B310, MasterSheet!H:H, C310)</f>
        <v>1</v>
      </c>
      <c r="I310" s="30">
        <f t="shared" si="22"/>
        <v>8131.2000000000007</v>
      </c>
      <c r="J310" s="32">
        <f>SUMIFS(MasterSheet!L:L, MasterSheet!B:B, A310, MasterSheet!D:D, B310, MasterSheet!H:H, C310)</f>
        <v>0</v>
      </c>
      <c r="K310" s="32">
        <f t="shared" si="23"/>
        <v>0</v>
      </c>
      <c r="L310" s="25" t="str">
        <f>VLOOKUP(C310,MasterSheet!H:U,14,)</f>
        <v>BioLegend</v>
      </c>
      <c r="M310" s="25" t="str">
        <f>VLOOKUP(L310,'Currency Sheet'!A:C,3,)</f>
        <v>DOLLAR</v>
      </c>
      <c r="N310" s="25">
        <f t="shared" si="24"/>
        <v>88</v>
      </c>
    </row>
    <row r="311" spans="1:14" x14ac:dyDescent="0.25">
      <c r="A311" s="25" t="str">
        <v>EED116209</v>
      </c>
      <c r="B311" s="45">
        <v>45824</v>
      </c>
      <c r="C311" s="25">
        <v>317433</v>
      </c>
      <c r="D311" s="25">
        <f t="shared" si="20"/>
        <v>10890</v>
      </c>
      <c r="E311" s="25">
        <f>_xlfn.XLOOKUP(C311,MasterSheet!H:H,MasterSheet!E:E)</f>
        <v>123.75</v>
      </c>
      <c r="F311" s="26">
        <f>SUMIFS(MasterSheet!J:J, MasterSheet!B:B, A311, MasterSheet!D:D, B311, MasterSheet!H:H, C311)</f>
        <v>1</v>
      </c>
      <c r="G311" s="26">
        <f t="shared" si="21"/>
        <v>10890</v>
      </c>
      <c r="H311" s="30">
        <f>SUMIFS(MasterSheet!K:K, MasterSheet!B:B, A311, MasterSheet!D:D, B311, MasterSheet!H:H, C311)</f>
        <v>1</v>
      </c>
      <c r="I311" s="30">
        <f t="shared" si="22"/>
        <v>10890</v>
      </c>
      <c r="J311" s="32">
        <f>SUMIFS(MasterSheet!L:L, MasterSheet!B:B, A311, MasterSheet!D:D, B311, MasterSheet!H:H, C311)</f>
        <v>0</v>
      </c>
      <c r="K311" s="32">
        <f t="shared" si="23"/>
        <v>0</v>
      </c>
      <c r="L311" s="25" t="str">
        <f>VLOOKUP(C311,MasterSheet!H:U,14,)</f>
        <v>BioLegend</v>
      </c>
      <c r="M311" s="25" t="str">
        <f>VLOOKUP(L311,'Currency Sheet'!A:C,3,)</f>
        <v>DOLLAR</v>
      </c>
      <c r="N311" s="25">
        <f t="shared" si="24"/>
        <v>88</v>
      </c>
    </row>
    <row r="312" spans="1:14" x14ac:dyDescent="0.25">
      <c r="A312" s="25" t="str">
        <v>EED116209</v>
      </c>
      <c r="B312" s="45">
        <v>45824</v>
      </c>
      <c r="C312" s="25">
        <v>328109</v>
      </c>
      <c r="D312" s="25">
        <f t="shared" si="20"/>
        <v>7075.2000000000007</v>
      </c>
      <c r="E312" s="25">
        <f>_xlfn.XLOOKUP(C312,MasterSheet!H:H,MasterSheet!E:E)</f>
        <v>80.400000000000006</v>
      </c>
      <c r="F312" s="26">
        <f>SUMIFS(MasterSheet!J:J, MasterSheet!B:B, A312, MasterSheet!D:D, B312, MasterSheet!H:H, C312)</f>
        <v>1</v>
      </c>
      <c r="G312" s="26">
        <f t="shared" si="21"/>
        <v>7075.2000000000007</v>
      </c>
      <c r="H312" s="30">
        <f>SUMIFS(MasterSheet!K:K, MasterSheet!B:B, A312, MasterSheet!D:D, B312, MasterSheet!H:H, C312)</f>
        <v>1</v>
      </c>
      <c r="I312" s="30">
        <f t="shared" si="22"/>
        <v>7075.2000000000007</v>
      </c>
      <c r="J312" s="32">
        <f>SUMIFS(MasterSheet!L:L, MasterSheet!B:B, A312, MasterSheet!D:D, B312, MasterSheet!H:H, C312)</f>
        <v>0</v>
      </c>
      <c r="K312" s="32">
        <f t="shared" si="23"/>
        <v>0</v>
      </c>
      <c r="L312" s="25" t="str">
        <f>VLOOKUP(C312,MasterSheet!H:U,14,)</f>
        <v>BioLegend</v>
      </c>
      <c r="M312" s="25" t="str">
        <f>VLOOKUP(L312,'Currency Sheet'!A:C,3,)</f>
        <v>DOLLAR</v>
      </c>
      <c r="N312" s="25">
        <f t="shared" si="24"/>
        <v>88</v>
      </c>
    </row>
    <row r="313" spans="1:14" x14ac:dyDescent="0.25">
      <c r="A313" s="25" t="str">
        <v>EED116209</v>
      </c>
      <c r="B313" s="45">
        <v>45824</v>
      </c>
      <c r="C313" s="25">
        <v>343509</v>
      </c>
      <c r="D313" s="25">
        <f t="shared" si="20"/>
        <v>5966.4</v>
      </c>
      <c r="E313" s="25">
        <f>_xlfn.XLOOKUP(C313,MasterSheet!H:H,MasterSheet!E:E)</f>
        <v>67.8</v>
      </c>
      <c r="F313" s="26">
        <f>SUMIFS(MasterSheet!J:J, MasterSheet!B:B, A313, MasterSheet!D:D, B313, MasterSheet!H:H, C313)</f>
        <v>1</v>
      </c>
      <c r="G313" s="26">
        <f t="shared" si="21"/>
        <v>5966.4</v>
      </c>
      <c r="H313" s="30">
        <f>SUMIFS(MasterSheet!K:K, MasterSheet!B:B, A313, MasterSheet!D:D, B313, MasterSheet!H:H, C313)</f>
        <v>1</v>
      </c>
      <c r="I313" s="30">
        <f t="shared" si="22"/>
        <v>5966.4</v>
      </c>
      <c r="J313" s="32">
        <f>SUMIFS(MasterSheet!L:L, MasterSheet!B:B, A313, MasterSheet!D:D, B313, MasterSheet!H:H, C313)</f>
        <v>0</v>
      </c>
      <c r="K313" s="32">
        <f t="shared" si="23"/>
        <v>0</v>
      </c>
      <c r="L313" s="25" t="str">
        <f>VLOOKUP(C313,MasterSheet!H:U,14,)</f>
        <v>BioLegend</v>
      </c>
      <c r="M313" s="25" t="str">
        <f>VLOOKUP(L313,'Currency Sheet'!A:C,3,)</f>
        <v>DOLLAR</v>
      </c>
      <c r="N313" s="25">
        <f t="shared" si="24"/>
        <v>88</v>
      </c>
    </row>
    <row r="314" spans="1:14" x14ac:dyDescent="0.25">
      <c r="A314" s="25" t="str">
        <v>EED116209</v>
      </c>
      <c r="B314" s="45">
        <v>45824</v>
      </c>
      <c r="C314" s="25">
        <v>344007</v>
      </c>
      <c r="D314" s="25">
        <f t="shared" si="20"/>
        <v>12540</v>
      </c>
      <c r="E314" s="25">
        <f>_xlfn.XLOOKUP(C314,MasterSheet!H:H,MasterSheet!E:E)</f>
        <v>142.5</v>
      </c>
      <c r="F314" s="26">
        <f>SUMIFS(MasterSheet!J:J, MasterSheet!B:B, A314, MasterSheet!D:D, B314, MasterSheet!H:H, C314)</f>
        <v>1</v>
      </c>
      <c r="G314" s="26">
        <f t="shared" si="21"/>
        <v>12540</v>
      </c>
      <c r="H314" s="30">
        <f>SUMIFS(MasterSheet!K:K, MasterSheet!B:B, A314, MasterSheet!D:D, B314, MasterSheet!H:H, C314)</f>
        <v>1</v>
      </c>
      <c r="I314" s="30">
        <f t="shared" si="22"/>
        <v>12540</v>
      </c>
      <c r="J314" s="32">
        <f>SUMIFS(MasterSheet!L:L, MasterSheet!B:B, A314, MasterSheet!D:D, B314, MasterSheet!H:H, C314)</f>
        <v>0</v>
      </c>
      <c r="K314" s="32">
        <f t="shared" si="23"/>
        <v>0</v>
      </c>
      <c r="L314" s="25" t="str">
        <f>VLOOKUP(C314,MasterSheet!H:U,14,)</f>
        <v>BioLegend</v>
      </c>
      <c r="M314" s="25" t="str">
        <f>VLOOKUP(L314,'Currency Sheet'!A:C,3,)</f>
        <v>DOLLAR</v>
      </c>
      <c r="N314" s="25">
        <f t="shared" si="24"/>
        <v>88</v>
      </c>
    </row>
    <row r="315" spans="1:14" x14ac:dyDescent="0.25">
      <c r="A315" s="25" t="str">
        <v>EED116209</v>
      </c>
      <c r="B315" s="45">
        <v>45824</v>
      </c>
      <c r="C315" s="25">
        <v>353214</v>
      </c>
      <c r="D315" s="25">
        <f t="shared" si="20"/>
        <v>17846.400000000001</v>
      </c>
      <c r="E315" s="25">
        <f>_xlfn.XLOOKUP(C315,MasterSheet!H:H,MasterSheet!E:E)</f>
        <v>202.8</v>
      </c>
      <c r="F315" s="26">
        <f>SUMIFS(MasterSheet!J:J, MasterSheet!B:B, A315, MasterSheet!D:D, B315, MasterSheet!H:H, C315)</f>
        <v>4</v>
      </c>
      <c r="G315" s="26">
        <f t="shared" si="21"/>
        <v>71385.600000000006</v>
      </c>
      <c r="H315" s="30">
        <f>SUMIFS(MasterSheet!K:K, MasterSheet!B:B, A315, MasterSheet!D:D, B315, MasterSheet!H:H, C315)</f>
        <v>4</v>
      </c>
      <c r="I315" s="30">
        <f t="shared" si="22"/>
        <v>71385.600000000006</v>
      </c>
      <c r="J315" s="32">
        <f>SUMIFS(MasterSheet!L:L, MasterSheet!B:B, A315, MasterSheet!D:D, B315, MasterSheet!H:H, C315)</f>
        <v>0</v>
      </c>
      <c r="K315" s="32">
        <f t="shared" si="23"/>
        <v>0</v>
      </c>
      <c r="L315" s="25" t="str">
        <f>VLOOKUP(C315,MasterSheet!H:U,14,)</f>
        <v>BioLegend</v>
      </c>
      <c r="M315" s="25" t="str">
        <f>VLOOKUP(L315,'Currency Sheet'!A:C,3,)</f>
        <v>DOLLAR</v>
      </c>
      <c r="N315" s="25">
        <f t="shared" si="24"/>
        <v>88</v>
      </c>
    </row>
    <row r="316" spans="1:14" x14ac:dyDescent="0.25">
      <c r="A316" s="25" t="str">
        <v>EED116209</v>
      </c>
      <c r="B316" s="45">
        <v>45824</v>
      </c>
      <c r="C316" s="25">
        <v>356619</v>
      </c>
      <c r="D316" s="25">
        <f t="shared" si="20"/>
        <v>13794</v>
      </c>
      <c r="E316" s="25">
        <f>_xlfn.XLOOKUP(C316,MasterSheet!H:H,MasterSheet!E:E)</f>
        <v>156.75</v>
      </c>
      <c r="F316" s="26">
        <f>SUMIFS(MasterSheet!J:J, MasterSheet!B:B, A316, MasterSheet!D:D, B316, MasterSheet!H:H, C316)</f>
        <v>1</v>
      </c>
      <c r="G316" s="26">
        <f t="shared" si="21"/>
        <v>13794</v>
      </c>
      <c r="H316" s="30">
        <f>SUMIFS(MasterSheet!K:K, MasterSheet!B:B, A316, MasterSheet!D:D, B316, MasterSheet!H:H, C316)</f>
        <v>1</v>
      </c>
      <c r="I316" s="30">
        <f t="shared" si="22"/>
        <v>13794</v>
      </c>
      <c r="J316" s="32">
        <f>SUMIFS(MasterSheet!L:L, MasterSheet!B:B, A316, MasterSheet!D:D, B316, MasterSheet!H:H, C316)</f>
        <v>0</v>
      </c>
      <c r="K316" s="32">
        <f t="shared" si="23"/>
        <v>0</v>
      </c>
      <c r="L316" s="25" t="str">
        <f>VLOOKUP(C316,MasterSheet!H:U,14,)</f>
        <v>BioLegend</v>
      </c>
      <c r="M316" s="25" t="str">
        <f>VLOOKUP(L316,'Currency Sheet'!A:C,3,)</f>
        <v>DOLLAR</v>
      </c>
      <c r="N316" s="25">
        <f t="shared" si="24"/>
        <v>88</v>
      </c>
    </row>
    <row r="317" spans="1:14" x14ac:dyDescent="0.25">
      <c r="A317" s="25" t="str">
        <v>EED116209</v>
      </c>
      <c r="B317" s="45">
        <v>45824</v>
      </c>
      <c r="C317" s="25">
        <v>359413</v>
      </c>
      <c r="D317" s="25">
        <f t="shared" si="20"/>
        <v>12012</v>
      </c>
      <c r="E317" s="25">
        <f>_xlfn.XLOOKUP(C317,MasterSheet!H:H,MasterSheet!E:E)</f>
        <v>136.5</v>
      </c>
      <c r="F317" s="26">
        <f>SUMIFS(MasterSheet!J:J, MasterSheet!B:B, A317, MasterSheet!D:D, B317, MasterSheet!H:H, C317)</f>
        <v>1</v>
      </c>
      <c r="G317" s="26">
        <f t="shared" si="21"/>
        <v>12012</v>
      </c>
      <c r="H317" s="30">
        <f>SUMIFS(MasterSheet!K:K, MasterSheet!B:B, A317, MasterSheet!D:D, B317, MasterSheet!H:H, C317)</f>
        <v>1</v>
      </c>
      <c r="I317" s="30">
        <f t="shared" si="22"/>
        <v>12012</v>
      </c>
      <c r="J317" s="32">
        <f>SUMIFS(MasterSheet!L:L, MasterSheet!B:B, A317, MasterSheet!D:D, B317, MasterSheet!H:H, C317)</f>
        <v>0</v>
      </c>
      <c r="K317" s="32">
        <f t="shared" si="23"/>
        <v>0</v>
      </c>
      <c r="L317" s="25" t="str">
        <f>VLOOKUP(C317,MasterSheet!H:U,14,)</f>
        <v>BioLegend</v>
      </c>
      <c r="M317" s="25" t="str">
        <f>VLOOKUP(L317,'Currency Sheet'!A:C,3,)</f>
        <v>DOLLAR</v>
      </c>
      <c r="N317" s="25">
        <f t="shared" si="24"/>
        <v>88</v>
      </c>
    </row>
    <row r="318" spans="1:14" x14ac:dyDescent="0.25">
      <c r="A318" s="25" t="str">
        <v>EED116209</v>
      </c>
      <c r="B318" s="45">
        <v>45824</v>
      </c>
      <c r="C318" s="25">
        <v>360731</v>
      </c>
      <c r="D318" s="25">
        <f t="shared" si="20"/>
        <v>15642</v>
      </c>
      <c r="E318" s="25">
        <f>_xlfn.XLOOKUP(C318,MasterSheet!H:H,MasterSheet!E:E)</f>
        <v>177.75</v>
      </c>
      <c r="F318" s="26">
        <f>SUMIFS(MasterSheet!J:J, MasterSheet!B:B, A318, MasterSheet!D:D, B318, MasterSheet!H:H, C318)</f>
        <v>1</v>
      </c>
      <c r="G318" s="26">
        <f t="shared" si="21"/>
        <v>15642</v>
      </c>
      <c r="H318" s="30">
        <f>SUMIFS(MasterSheet!K:K, MasterSheet!B:B, A318, MasterSheet!D:D, B318, MasterSheet!H:H, C318)</f>
        <v>1</v>
      </c>
      <c r="I318" s="30">
        <f t="shared" si="22"/>
        <v>15642</v>
      </c>
      <c r="J318" s="32">
        <f>SUMIFS(MasterSheet!L:L, MasterSheet!B:B, A318, MasterSheet!D:D, B318, MasterSheet!H:H, C318)</f>
        <v>0</v>
      </c>
      <c r="K318" s="32">
        <f t="shared" si="23"/>
        <v>0</v>
      </c>
      <c r="L318" s="25" t="str">
        <f>VLOOKUP(C318,MasterSheet!H:U,14,)</f>
        <v>BioLegend</v>
      </c>
      <c r="M318" s="25" t="str">
        <f>VLOOKUP(L318,'Currency Sheet'!A:C,3,)</f>
        <v>DOLLAR</v>
      </c>
      <c r="N318" s="25">
        <f t="shared" si="24"/>
        <v>88</v>
      </c>
    </row>
    <row r="319" spans="1:14" x14ac:dyDescent="0.25">
      <c r="A319" s="25" t="str">
        <v>EED116209</v>
      </c>
      <c r="B319" s="45">
        <v>45824</v>
      </c>
      <c r="C319" s="25">
        <v>362510</v>
      </c>
      <c r="D319" s="25">
        <f t="shared" si="20"/>
        <v>15840</v>
      </c>
      <c r="E319" s="25">
        <f>_xlfn.XLOOKUP(C319,MasterSheet!H:H,MasterSheet!E:E)</f>
        <v>180</v>
      </c>
      <c r="F319" s="26">
        <f>SUMIFS(MasterSheet!J:J, MasterSheet!B:B, A319, MasterSheet!D:D, B319, MasterSheet!H:H, C319)</f>
        <v>1</v>
      </c>
      <c r="G319" s="26">
        <f t="shared" si="21"/>
        <v>15840</v>
      </c>
      <c r="H319" s="30">
        <f>SUMIFS(MasterSheet!K:K, MasterSheet!B:B, A319, MasterSheet!D:D, B319, MasterSheet!H:H, C319)</f>
        <v>1</v>
      </c>
      <c r="I319" s="30">
        <f t="shared" si="22"/>
        <v>15840</v>
      </c>
      <c r="J319" s="32">
        <f>SUMIFS(MasterSheet!L:L, MasterSheet!B:B, A319, MasterSheet!D:D, B319, MasterSheet!H:H, C319)</f>
        <v>0</v>
      </c>
      <c r="K319" s="32">
        <f t="shared" si="23"/>
        <v>0</v>
      </c>
      <c r="L319" s="25" t="str">
        <f>VLOOKUP(C319,MasterSheet!H:U,14,)</f>
        <v>BioLegend</v>
      </c>
      <c r="M319" s="25" t="str">
        <f>VLOOKUP(L319,'Currency Sheet'!A:C,3,)</f>
        <v>DOLLAR</v>
      </c>
      <c r="N319" s="25">
        <f t="shared" si="24"/>
        <v>88</v>
      </c>
    </row>
    <row r="320" spans="1:14" x14ac:dyDescent="0.25">
      <c r="A320" s="25" t="str">
        <v>EED116209</v>
      </c>
      <c r="B320" s="45">
        <v>45824</v>
      </c>
      <c r="C320" s="25">
        <v>379207</v>
      </c>
      <c r="D320" s="25">
        <f t="shared" si="20"/>
        <v>7550.4</v>
      </c>
      <c r="E320" s="25">
        <f>_xlfn.XLOOKUP(C320,MasterSheet!H:H,MasterSheet!E:E)</f>
        <v>85.8</v>
      </c>
      <c r="F320" s="26">
        <f>SUMIFS(MasterSheet!J:J, MasterSheet!B:B, A320, MasterSheet!D:D, B320, MasterSheet!H:H, C320)</f>
        <v>1</v>
      </c>
      <c r="G320" s="26">
        <f t="shared" si="21"/>
        <v>7550.4</v>
      </c>
      <c r="H320" s="30">
        <f>SUMIFS(MasterSheet!K:K, MasterSheet!B:B, A320, MasterSheet!D:D, B320, MasterSheet!H:H, C320)</f>
        <v>1</v>
      </c>
      <c r="I320" s="30">
        <f t="shared" si="22"/>
        <v>7550.4</v>
      </c>
      <c r="J320" s="32">
        <f>SUMIFS(MasterSheet!L:L, MasterSheet!B:B, A320, MasterSheet!D:D, B320, MasterSheet!H:H, C320)</f>
        <v>0</v>
      </c>
      <c r="K320" s="32">
        <f t="shared" si="23"/>
        <v>0</v>
      </c>
      <c r="L320" s="25" t="str">
        <f>VLOOKUP(C320,MasterSheet!H:U,14,)</f>
        <v>BioLegend</v>
      </c>
      <c r="M320" s="25" t="str">
        <f>VLOOKUP(L320,'Currency Sheet'!A:C,3,)</f>
        <v>DOLLAR</v>
      </c>
      <c r="N320" s="25">
        <f t="shared" si="24"/>
        <v>88</v>
      </c>
    </row>
    <row r="321" spans="1:14" x14ac:dyDescent="0.25">
      <c r="A321" s="25" t="str">
        <v>EED116209</v>
      </c>
      <c r="B321" s="45">
        <v>45824</v>
      </c>
      <c r="C321" s="25">
        <v>381506</v>
      </c>
      <c r="D321" s="25">
        <f t="shared" si="20"/>
        <v>21067.200000000001</v>
      </c>
      <c r="E321" s="25">
        <f>_xlfn.XLOOKUP(C321,MasterSheet!H:H,MasterSheet!E:E)</f>
        <v>239.4</v>
      </c>
      <c r="F321" s="26">
        <f>SUMIFS(MasterSheet!J:J, MasterSheet!B:B, A321, MasterSheet!D:D, B321, MasterSheet!H:H, C321)</f>
        <v>1</v>
      </c>
      <c r="G321" s="26">
        <f t="shared" si="21"/>
        <v>21067.200000000001</v>
      </c>
      <c r="H321" s="30">
        <f>SUMIFS(MasterSheet!K:K, MasterSheet!B:B, A321, MasterSheet!D:D, B321, MasterSheet!H:H, C321)</f>
        <v>1</v>
      </c>
      <c r="I321" s="30">
        <f t="shared" si="22"/>
        <v>21067.200000000001</v>
      </c>
      <c r="J321" s="32">
        <f>SUMIFS(MasterSheet!L:L, MasterSheet!B:B, A321, MasterSheet!D:D, B321, MasterSheet!H:H, C321)</f>
        <v>0</v>
      </c>
      <c r="K321" s="32">
        <f t="shared" si="23"/>
        <v>0</v>
      </c>
      <c r="L321" s="25" t="str">
        <f>VLOOKUP(C321,MasterSheet!H:U,14,)</f>
        <v>BioLegend</v>
      </c>
      <c r="M321" s="25" t="str">
        <f>VLOOKUP(L321,'Currency Sheet'!A:C,3,)</f>
        <v>DOLLAR</v>
      </c>
      <c r="N321" s="25">
        <f t="shared" si="24"/>
        <v>88</v>
      </c>
    </row>
    <row r="322" spans="1:14" x14ac:dyDescent="0.25">
      <c r="A322" s="25" t="str">
        <v>EED116209</v>
      </c>
      <c r="B322" s="45">
        <v>45824</v>
      </c>
      <c r="C322" s="25">
        <v>397907</v>
      </c>
      <c r="D322" s="25">
        <f t="shared" si="20"/>
        <v>6600</v>
      </c>
      <c r="E322" s="25">
        <f>_xlfn.XLOOKUP(C322,MasterSheet!H:H,MasterSheet!E:E)</f>
        <v>75</v>
      </c>
      <c r="F322" s="26">
        <f>SUMIFS(MasterSheet!J:J, MasterSheet!B:B, A322, MasterSheet!D:D, B322, MasterSheet!H:H, C322)</f>
        <v>1</v>
      </c>
      <c r="G322" s="26">
        <f t="shared" si="21"/>
        <v>6600</v>
      </c>
      <c r="H322" s="30">
        <f>SUMIFS(MasterSheet!K:K, MasterSheet!B:B, A322, MasterSheet!D:D, B322, MasterSheet!H:H, C322)</f>
        <v>1</v>
      </c>
      <c r="I322" s="30">
        <f t="shared" si="22"/>
        <v>6600</v>
      </c>
      <c r="J322" s="32">
        <f>SUMIFS(MasterSheet!L:L, MasterSheet!B:B, A322, MasterSheet!D:D, B322, MasterSheet!H:H, C322)</f>
        <v>0</v>
      </c>
      <c r="K322" s="32">
        <f t="shared" si="23"/>
        <v>0</v>
      </c>
      <c r="L322" s="25" t="str">
        <f>VLOOKUP(C322,MasterSheet!H:U,14,)</f>
        <v>BioLegend</v>
      </c>
      <c r="M322" s="25" t="str">
        <f>VLOOKUP(L322,'Currency Sheet'!A:C,3,)</f>
        <v>DOLLAR</v>
      </c>
      <c r="N322" s="25">
        <f t="shared" si="24"/>
        <v>88</v>
      </c>
    </row>
    <row r="323" spans="1:14" x14ac:dyDescent="0.25">
      <c r="A323" s="25" t="str">
        <v>EED116209</v>
      </c>
      <c r="B323" s="45">
        <v>45824</v>
      </c>
      <c r="C323" s="25">
        <v>400401</v>
      </c>
      <c r="D323" s="25">
        <f t="shared" ref="D323:D386" si="25">E323*N323</f>
        <v>1584</v>
      </c>
      <c r="E323" s="25">
        <f>_xlfn.XLOOKUP(C323,MasterSheet!H:H,MasterSheet!E:E)</f>
        <v>18</v>
      </c>
      <c r="F323" s="26">
        <f>SUMIFS(MasterSheet!J:J, MasterSheet!B:B, A323, MasterSheet!D:D, B323, MasterSheet!H:H, C323)</f>
        <v>1</v>
      </c>
      <c r="G323" s="26">
        <f t="shared" ref="G323:G386" si="26">D323*F323</f>
        <v>1584</v>
      </c>
      <c r="H323" s="30">
        <f>SUMIFS(MasterSheet!K:K, MasterSheet!B:B, A323, MasterSheet!D:D, B323, MasterSheet!H:H, C323)</f>
        <v>1</v>
      </c>
      <c r="I323" s="30">
        <f t="shared" ref="I323:I386" si="27">H323*D323</f>
        <v>1584</v>
      </c>
      <c r="J323" s="32">
        <f>SUMIFS(MasterSheet!L:L, MasterSheet!B:B, A323, MasterSheet!D:D, B323, MasterSheet!H:H, C323)</f>
        <v>0</v>
      </c>
      <c r="K323" s="32">
        <f t="shared" ref="K323:K386" si="28">J323*D323</f>
        <v>0</v>
      </c>
      <c r="L323" s="25" t="str">
        <f>VLOOKUP(C323,MasterSheet!H:U,14,)</f>
        <v>BioLegend</v>
      </c>
      <c r="M323" s="25" t="str">
        <f>VLOOKUP(L323,'Currency Sheet'!A:C,3,)</f>
        <v>DOLLAR</v>
      </c>
      <c r="N323" s="25">
        <f t="shared" ref="N323:N386" si="29">IF(M323="DOLLAR",88,1)</f>
        <v>88</v>
      </c>
    </row>
    <row r="324" spans="1:14" x14ac:dyDescent="0.25">
      <c r="A324" s="25" t="str">
        <v>EED116209</v>
      </c>
      <c r="B324" s="45">
        <v>45824</v>
      </c>
      <c r="C324" s="25">
        <v>400672</v>
      </c>
      <c r="D324" s="25">
        <f t="shared" si="25"/>
        <v>74342.399999999994</v>
      </c>
      <c r="E324" s="25">
        <f>_xlfn.XLOOKUP(C324,MasterSheet!H:H,MasterSheet!E:E)</f>
        <v>844.8</v>
      </c>
      <c r="F324" s="26">
        <f>SUMIFS(MasterSheet!J:J, MasterSheet!B:B, A324, MasterSheet!D:D, B324, MasterSheet!H:H, C324)</f>
        <v>1</v>
      </c>
      <c r="G324" s="26">
        <f t="shared" si="26"/>
        <v>74342.399999999994</v>
      </c>
      <c r="H324" s="30">
        <f>SUMIFS(MasterSheet!K:K, MasterSheet!B:B, A324, MasterSheet!D:D, B324, MasterSheet!H:H, C324)</f>
        <v>1</v>
      </c>
      <c r="I324" s="30">
        <f t="shared" si="27"/>
        <v>74342.399999999994</v>
      </c>
      <c r="J324" s="32">
        <f>SUMIFS(MasterSheet!L:L, MasterSheet!B:B, A324, MasterSheet!D:D, B324, MasterSheet!H:H, C324)</f>
        <v>0</v>
      </c>
      <c r="K324" s="32">
        <f t="shared" si="28"/>
        <v>0</v>
      </c>
      <c r="L324" s="25" t="str">
        <f>VLOOKUP(C324,MasterSheet!H:U,14,)</f>
        <v>BioLegend</v>
      </c>
      <c r="M324" s="25" t="str">
        <f>VLOOKUP(L324,'Currency Sheet'!A:C,3,)</f>
        <v>DOLLAR</v>
      </c>
      <c r="N324" s="25">
        <f t="shared" si="29"/>
        <v>88</v>
      </c>
    </row>
    <row r="325" spans="1:14" x14ac:dyDescent="0.25">
      <c r="A325" s="25" t="str">
        <v>EED116209</v>
      </c>
      <c r="B325" s="45">
        <v>45824</v>
      </c>
      <c r="C325" s="25">
        <v>405225</v>
      </c>
      <c r="D325" s="25">
        <f t="shared" si="25"/>
        <v>30492</v>
      </c>
      <c r="E325" s="25">
        <f>_xlfn.XLOOKUP(C325,MasterSheet!H:H,MasterSheet!E:E)</f>
        <v>346.5</v>
      </c>
      <c r="F325" s="26">
        <f>SUMIFS(MasterSheet!J:J, MasterSheet!B:B, A325, MasterSheet!D:D, B325, MasterSheet!H:H, C325)</f>
        <v>2</v>
      </c>
      <c r="G325" s="26">
        <f t="shared" si="26"/>
        <v>60984</v>
      </c>
      <c r="H325" s="30">
        <f>SUMIFS(MasterSheet!K:K, MasterSheet!B:B, A325, MasterSheet!D:D, B325, MasterSheet!H:H, C325)</f>
        <v>2</v>
      </c>
      <c r="I325" s="30">
        <f t="shared" si="27"/>
        <v>60984</v>
      </c>
      <c r="J325" s="32">
        <f>SUMIFS(MasterSheet!L:L, MasterSheet!B:B, A325, MasterSheet!D:D, B325, MasterSheet!H:H, C325)</f>
        <v>0</v>
      </c>
      <c r="K325" s="32">
        <f t="shared" si="28"/>
        <v>0</v>
      </c>
      <c r="L325" s="25" t="str">
        <f>VLOOKUP(C325,MasterSheet!H:U,14,)</f>
        <v>BioLegend</v>
      </c>
      <c r="M325" s="25" t="str">
        <f>VLOOKUP(L325,'Currency Sheet'!A:C,3,)</f>
        <v>DOLLAR</v>
      </c>
      <c r="N325" s="25">
        <f t="shared" si="29"/>
        <v>88</v>
      </c>
    </row>
    <row r="326" spans="1:14" x14ac:dyDescent="0.25">
      <c r="A326" s="25" t="str">
        <v>EED116209</v>
      </c>
      <c r="B326" s="45">
        <v>45824</v>
      </c>
      <c r="C326" s="25">
        <v>405235</v>
      </c>
      <c r="D326" s="25">
        <f t="shared" si="25"/>
        <v>10876.8</v>
      </c>
      <c r="E326" s="25">
        <f>_xlfn.XLOOKUP(C326,MasterSheet!H:H,MasterSheet!E:E)</f>
        <v>123.6</v>
      </c>
      <c r="F326" s="26">
        <f>SUMIFS(MasterSheet!J:J, MasterSheet!B:B, A326, MasterSheet!D:D, B326, MasterSheet!H:H, C326)</f>
        <v>2</v>
      </c>
      <c r="G326" s="26">
        <f t="shared" si="26"/>
        <v>21753.599999999999</v>
      </c>
      <c r="H326" s="30">
        <f>SUMIFS(MasterSheet!K:K, MasterSheet!B:B, A326, MasterSheet!D:D, B326, MasterSheet!H:H, C326)</f>
        <v>2</v>
      </c>
      <c r="I326" s="30">
        <f t="shared" si="27"/>
        <v>21753.599999999999</v>
      </c>
      <c r="J326" s="32">
        <f>SUMIFS(MasterSheet!L:L, MasterSheet!B:B, A326, MasterSheet!D:D, B326, MasterSheet!H:H, C326)</f>
        <v>0</v>
      </c>
      <c r="K326" s="32">
        <f t="shared" si="28"/>
        <v>0</v>
      </c>
      <c r="L326" s="25" t="str">
        <f>VLOOKUP(C326,MasterSheet!H:U,14,)</f>
        <v>BioLegend</v>
      </c>
      <c r="M326" s="25" t="str">
        <f>VLOOKUP(L326,'Currency Sheet'!A:C,3,)</f>
        <v>DOLLAR</v>
      </c>
      <c r="N326" s="25">
        <f t="shared" si="29"/>
        <v>88</v>
      </c>
    </row>
    <row r="327" spans="1:14" x14ac:dyDescent="0.25">
      <c r="A327" s="25" t="str">
        <v>EED116209</v>
      </c>
      <c r="B327" s="45">
        <v>45824</v>
      </c>
      <c r="C327" s="25">
        <v>405237</v>
      </c>
      <c r="D327" s="25">
        <f t="shared" si="25"/>
        <v>10876.8</v>
      </c>
      <c r="E327" s="25">
        <f>_xlfn.XLOOKUP(C327,MasterSheet!H:H,MasterSheet!E:E)</f>
        <v>123.6</v>
      </c>
      <c r="F327" s="26">
        <f>SUMIFS(MasterSheet!J:J, MasterSheet!B:B, A327, MasterSheet!D:D, B327, MasterSheet!H:H, C327)</f>
        <v>2</v>
      </c>
      <c r="G327" s="26">
        <f t="shared" si="26"/>
        <v>21753.599999999999</v>
      </c>
      <c r="H327" s="30">
        <f>SUMIFS(MasterSheet!K:K, MasterSheet!B:B, A327, MasterSheet!D:D, B327, MasterSheet!H:H, C327)</f>
        <v>2</v>
      </c>
      <c r="I327" s="30">
        <f t="shared" si="27"/>
        <v>21753.599999999999</v>
      </c>
      <c r="J327" s="32">
        <f>SUMIFS(MasterSheet!L:L, MasterSheet!B:B, A327, MasterSheet!D:D, B327, MasterSheet!H:H, C327)</f>
        <v>0</v>
      </c>
      <c r="K327" s="32">
        <f t="shared" si="28"/>
        <v>0</v>
      </c>
      <c r="L327" s="25" t="str">
        <f>VLOOKUP(C327,MasterSheet!H:U,14,)</f>
        <v>BioLegend</v>
      </c>
      <c r="M327" s="25" t="str">
        <f>VLOOKUP(L327,'Currency Sheet'!A:C,3,)</f>
        <v>DOLLAR</v>
      </c>
      <c r="N327" s="25">
        <f t="shared" si="29"/>
        <v>88</v>
      </c>
    </row>
    <row r="328" spans="1:14" x14ac:dyDescent="0.25">
      <c r="A328" s="25" t="str">
        <v>EED116209</v>
      </c>
      <c r="B328" s="45">
        <v>45824</v>
      </c>
      <c r="C328" s="25">
        <v>405710</v>
      </c>
      <c r="D328" s="25">
        <f t="shared" si="25"/>
        <v>18321.599999999999</v>
      </c>
      <c r="E328" s="25">
        <f>_xlfn.XLOOKUP(C328,MasterSheet!H:H,MasterSheet!E:E)</f>
        <v>208.2</v>
      </c>
      <c r="F328" s="26">
        <f>SUMIFS(MasterSheet!J:J, MasterSheet!B:B, A328, MasterSheet!D:D, B328, MasterSheet!H:H, C328)</f>
        <v>2</v>
      </c>
      <c r="G328" s="26">
        <f t="shared" si="26"/>
        <v>36643.199999999997</v>
      </c>
      <c r="H328" s="30">
        <f>SUMIFS(MasterSheet!K:K, MasterSheet!B:B, A328, MasterSheet!D:D, B328, MasterSheet!H:H, C328)</f>
        <v>2</v>
      </c>
      <c r="I328" s="30">
        <f t="shared" si="27"/>
        <v>36643.199999999997</v>
      </c>
      <c r="J328" s="32">
        <f>SUMIFS(MasterSheet!L:L, MasterSheet!B:B, A328, MasterSheet!D:D, B328, MasterSheet!H:H, C328)</f>
        <v>0</v>
      </c>
      <c r="K328" s="32">
        <f t="shared" si="28"/>
        <v>0</v>
      </c>
      <c r="L328" s="25" t="str">
        <f>VLOOKUP(C328,MasterSheet!H:U,14,)</f>
        <v>BioLegend</v>
      </c>
      <c r="M328" s="25" t="str">
        <f>VLOOKUP(L328,'Currency Sheet'!A:C,3,)</f>
        <v>DOLLAR</v>
      </c>
      <c r="N328" s="25">
        <f t="shared" si="29"/>
        <v>88</v>
      </c>
    </row>
    <row r="329" spans="1:14" x14ac:dyDescent="0.25">
      <c r="A329" s="25" t="str">
        <v>EED116209</v>
      </c>
      <c r="B329" s="45">
        <v>45824</v>
      </c>
      <c r="C329" s="25">
        <v>405720</v>
      </c>
      <c r="D329" s="25">
        <f t="shared" si="25"/>
        <v>17952</v>
      </c>
      <c r="E329" s="25">
        <f>_xlfn.XLOOKUP(C329,MasterSheet!H:H,MasterSheet!E:E)</f>
        <v>204</v>
      </c>
      <c r="F329" s="26">
        <f>SUMIFS(MasterSheet!J:J, MasterSheet!B:B, A329, MasterSheet!D:D, B329, MasterSheet!H:H, C329)</f>
        <v>2</v>
      </c>
      <c r="G329" s="26">
        <f t="shared" si="26"/>
        <v>35904</v>
      </c>
      <c r="H329" s="30">
        <f>SUMIFS(MasterSheet!K:K, MasterSheet!B:B, A329, MasterSheet!D:D, B329, MasterSheet!H:H, C329)</f>
        <v>2</v>
      </c>
      <c r="I329" s="30">
        <f t="shared" si="27"/>
        <v>35904</v>
      </c>
      <c r="J329" s="32">
        <f>SUMIFS(MasterSheet!L:L, MasterSheet!B:B, A329, MasterSheet!D:D, B329, MasterSheet!H:H, C329)</f>
        <v>0</v>
      </c>
      <c r="K329" s="32">
        <f t="shared" si="28"/>
        <v>0</v>
      </c>
      <c r="L329" s="25" t="str">
        <f>VLOOKUP(C329,MasterSheet!H:U,14,)</f>
        <v>BioLegend</v>
      </c>
      <c r="M329" s="25" t="str">
        <f>VLOOKUP(L329,'Currency Sheet'!A:C,3,)</f>
        <v>DOLLAR</v>
      </c>
      <c r="N329" s="25">
        <f t="shared" si="29"/>
        <v>88</v>
      </c>
    </row>
    <row r="330" spans="1:14" x14ac:dyDescent="0.25">
      <c r="A330" s="25" t="str">
        <v>EED116209</v>
      </c>
      <c r="B330" s="45">
        <v>45824</v>
      </c>
      <c r="C330" s="25">
        <v>420404</v>
      </c>
      <c r="D330" s="25">
        <f t="shared" si="25"/>
        <v>3115.2</v>
      </c>
      <c r="E330" s="25">
        <f>_xlfn.XLOOKUP(C330,MasterSheet!H:H,MasterSheet!E:E)</f>
        <v>35.4</v>
      </c>
      <c r="F330" s="26">
        <f>SUMIFS(MasterSheet!J:J, MasterSheet!B:B, A330, MasterSheet!D:D, B330, MasterSheet!H:H, C330)</f>
        <v>5</v>
      </c>
      <c r="G330" s="26">
        <f t="shared" si="26"/>
        <v>15576</v>
      </c>
      <c r="H330" s="30">
        <f>SUMIFS(MasterSheet!K:K, MasterSheet!B:B, A330, MasterSheet!D:D, B330, MasterSheet!H:H, C330)</f>
        <v>5</v>
      </c>
      <c r="I330" s="30">
        <f t="shared" si="27"/>
        <v>15576</v>
      </c>
      <c r="J330" s="32">
        <f>SUMIFS(MasterSheet!L:L, MasterSheet!B:B, A330, MasterSheet!D:D, B330, MasterSheet!H:H, C330)</f>
        <v>0</v>
      </c>
      <c r="K330" s="32">
        <f t="shared" si="28"/>
        <v>0</v>
      </c>
      <c r="L330" s="25" t="str">
        <f>VLOOKUP(C330,MasterSheet!H:U,14,)</f>
        <v>BioLegend</v>
      </c>
      <c r="M330" s="25" t="str">
        <f>VLOOKUP(L330,'Currency Sheet'!A:C,3,)</f>
        <v>DOLLAR</v>
      </c>
      <c r="N330" s="25">
        <f t="shared" si="29"/>
        <v>88</v>
      </c>
    </row>
    <row r="331" spans="1:14" x14ac:dyDescent="0.25">
      <c r="A331" s="25" t="str">
        <v>EED116209</v>
      </c>
      <c r="B331" s="45">
        <v>45824</v>
      </c>
      <c r="C331" s="25">
        <v>422302</v>
      </c>
      <c r="D331" s="25">
        <f t="shared" si="25"/>
        <v>14106.400000000001</v>
      </c>
      <c r="E331" s="25">
        <f>_xlfn.XLOOKUP(C331,MasterSheet!H:H,MasterSheet!E:E)</f>
        <v>160.30000000000001</v>
      </c>
      <c r="F331" s="26">
        <f>SUMIFS(MasterSheet!J:J, MasterSheet!B:B, A331, MasterSheet!D:D, B331, MasterSheet!H:H, C331)</f>
        <v>5</v>
      </c>
      <c r="G331" s="26">
        <f t="shared" si="26"/>
        <v>70532</v>
      </c>
      <c r="H331" s="30">
        <f>SUMIFS(MasterSheet!K:K, MasterSheet!B:B, A331, MasterSheet!D:D, B331, MasterSheet!H:H, C331)</f>
        <v>5</v>
      </c>
      <c r="I331" s="30">
        <f t="shared" si="27"/>
        <v>70532</v>
      </c>
      <c r="J331" s="32">
        <f>SUMIFS(MasterSheet!L:L, MasterSheet!B:B, A331, MasterSheet!D:D, B331, MasterSheet!H:H, C331)</f>
        <v>0</v>
      </c>
      <c r="K331" s="32">
        <f t="shared" si="28"/>
        <v>0</v>
      </c>
      <c r="L331" s="25" t="str">
        <f>VLOOKUP(C331,MasterSheet!H:U,14,)</f>
        <v>BioLegend</v>
      </c>
      <c r="M331" s="25" t="str">
        <f>VLOOKUP(L331,'Currency Sheet'!A:C,3,)</f>
        <v>DOLLAR</v>
      </c>
      <c r="N331" s="25">
        <f t="shared" si="29"/>
        <v>88</v>
      </c>
    </row>
    <row r="332" spans="1:14" x14ac:dyDescent="0.25">
      <c r="A332" s="25" t="str">
        <v>EED116209</v>
      </c>
      <c r="B332" s="45">
        <v>45824</v>
      </c>
      <c r="C332" s="25">
        <v>430501</v>
      </c>
      <c r="D332" s="25">
        <f t="shared" si="25"/>
        <v>13992</v>
      </c>
      <c r="E332" s="25">
        <f>_xlfn.XLOOKUP(C332,MasterSheet!H:H,MasterSheet!E:E)</f>
        <v>159</v>
      </c>
      <c r="F332" s="26">
        <f>SUMIFS(MasterSheet!J:J, MasterSheet!B:B, A332, MasterSheet!D:D, B332, MasterSheet!H:H, C332)</f>
        <v>3</v>
      </c>
      <c r="G332" s="26">
        <f t="shared" si="26"/>
        <v>41976</v>
      </c>
      <c r="H332" s="30">
        <f>SUMIFS(MasterSheet!K:K, MasterSheet!B:B, A332, MasterSheet!D:D, B332, MasterSheet!H:H, C332)</f>
        <v>3</v>
      </c>
      <c r="I332" s="30">
        <f t="shared" si="27"/>
        <v>41976</v>
      </c>
      <c r="J332" s="32">
        <f>SUMIFS(MasterSheet!L:L, MasterSheet!B:B, A332, MasterSheet!D:D, B332, MasterSheet!H:H, C332)</f>
        <v>0</v>
      </c>
      <c r="K332" s="32">
        <f t="shared" si="28"/>
        <v>0</v>
      </c>
      <c r="L332" s="25" t="str">
        <f>VLOOKUP(C332,MasterSheet!H:U,14,)</f>
        <v>BioLegend</v>
      </c>
      <c r="M332" s="25" t="str">
        <f>VLOOKUP(L332,'Currency Sheet'!A:C,3,)</f>
        <v>DOLLAR</v>
      </c>
      <c r="N332" s="25">
        <f t="shared" si="29"/>
        <v>88</v>
      </c>
    </row>
    <row r="333" spans="1:14" x14ac:dyDescent="0.25">
      <c r="A333" s="25" t="str">
        <v>EED116209</v>
      </c>
      <c r="B333" s="45">
        <v>45824</v>
      </c>
      <c r="C333" s="25">
        <v>506344</v>
      </c>
      <c r="D333" s="25">
        <f t="shared" si="25"/>
        <v>17054.400000000001</v>
      </c>
      <c r="E333" s="25">
        <f>_xlfn.XLOOKUP(C333,MasterSheet!H:H,MasterSheet!E:E)</f>
        <v>193.8</v>
      </c>
      <c r="F333" s="26">
        <f>SUMIFS(MasterSheet!J:J, MasterSheet!B:B, A333, MasterSheet!D:D, B333, MasterSheet!H:H, C333)</f>
        <v>1</v>
      </c>
      <c r="G333" s="26">
        <f t="shared" si="26"/>
        <v>17054.400000000001</v>
      </c>
      <c r="H333" s="30">
        <f>SUMIFS(MasterSheet!K:K, MasterSheet!B:B, A333, MasterSheet!D:D, B333, MasterSheet!H:H, C333)</f>
        <v>1</v>
      </c>
      <c r="I333" s="30">
        <f t="shared" si="27"/>
        <v>17054.400000000001</v>
      </c>
      <c r="J333" s="32">
        <f>SUMIFS(MasterSheet!L:L, MasterSheet!B:B, A333, MasterSheet!D:D, B333, MasterSheet!H:H, C333)</f>
        <v>0</v>
      </c>
      <c r="K333" s="32">
        <f t="shared" si="28"/>
        <v>0</v>
      </c>
      <c r="L333" s="25" t="str">
        <f>VLOOKUP(C333,MasterSheet!H:U,14,)</f>
        <v>BioLegend</v>
      </c>
      <c r="M333" s="25" t="str">
        <f>VLOOKUP(L333,'Currency Sheet'!A:C,3,)</f>
        <v>DOLLAR</v>
      </c>
      <c r="N333" s="25">
        <f t="shared" si="29"/>
        <v>88</v>
      </c>
    </row>
    <row r="334" spans="1:14" x14ac:dyDescent="0.25">
      <c r="A334" s="25" t="str">
        <v>EED116209</v>
      </c>
      <c r="B334" s="45">
        <v>45824</v>
      </c>
      <c r="C334" s="25">
        <v>575306</v>
      </c>
      <c r="D334" s="25">
        <f t="shared" si="25"/>
        <v>12091.2</v>
      </c>
      <c r="E334" s="25">
        <f>_xlfn.XLOOKUP(C334,MasterSheet!H:H,MasterSheet!E:E)</f>
        <v>137.4</v>
      </c>
      <c r="F334" s="26">
        <f>SUMIFS(MasterSheet!J:J, MasterSheet!B:B, A334, MasterSheet!D:D, B334, MasterSheet!H:H, C334)</f>
        <v>1</v>
      </c>
      <c r="G334" s="26">
        <f t="shared" si="26"/>
        <v>12091.2</v>
      </c>
      <c r="H334" s="30">
        <f>SUMIFS(MasterSheet!K:K, MasterSheet!B:B, A334, MasterSheet!D:D, B334, MasterSheet!H:H, C334)</f>
        <v>1</v>
      </c>
      <c r="I334" s="30">
        <f t="shared" si="27"/>
        <v>12091.2</v>
      </c>
      <c r="J334" s="32">
        <f>SUMIFS(MasterSheet!L:L, MasterSheet!B:B, A334, MasterSheet!D:D, B334, MasterSheet!H:H, C334)</f>
        <v>0</v>
      </c>
      <c r="K334" s="32">
        <f t="shared" si="28"/>
        <v>0</v>
      </c>
      <c r="L334" s="25" t="str">
        <f>VLOOKUP(C334,MasterSheet!H:U,14,)</f>
        <v>BioLegend</v>
      </c>
      <c r="M334" s="25" t="str">
        <f>VLOOKUP(L334,'Currency Sheet'!A:C,3,)</f>
        <v>DOLLAR</v>
      </c>
      <c r="N334" s="25">
        <f t="shared" si="29"/>
        <v>88</v>
      </c>
    </row>
    <row r="335" spans="1:14" x14ac:dyDescent="0.25">
      <c r="A335" s="25" t="str">
        <v>EED116333</v>
      </c>
      <c r="B335" s="45">
        <v>45831</v>
      </c>
      <c r="C335" s="25">
        <v>100215</v>
      </c>
      <c r="D335" s="25">
        <f t="shared" si="25"/>
        <v>4963.2</v>
      </c>
      <c r="E335" s="25">
        <f>_xlfn.XLOOKUP(C335,MasterSheet!H:H,MasterSheet!E:E)</f>
        <v>56.4</v>
      </c>
      <c r="F335" s="26">
        <f>SUMIFS(MasterSheet!J:J, MasterSheet!B:B, A335, MasterSheet!D:D, B335, MasterSheet!H:H, C335)</f>
        <v>1</v>
      </c>
      <c r="G335" s="26">
        <f t="shared" si="26"/>
        <v>4963.2</v>
      </c>
      <c r="H335" s="30">
        <f>SUMIFS(MasterSheet!K:K, MasterSheet!B:B, A335, MasterSheet!D:D, B335, MasterSheet!H:H, C335)</f>
        <v>1</v>
      </c>
      <c r="I335" s="30">
        <f t="shared" si="27"/>
        <v>4963.2</v>
      </c>
      <c r="J335" s="32">
        <f>SUMIFS(MasterSheet!L:L, MasterSheet!B:B, A335, MasterSheet!D:D, B335, MasterSheet!H:H, C335)</f>
        <v>0</v>
      </c>
      <c r="K335" s="32">
        <f t="shared" si="28"/>
        <v>0</v>
      </c>
      <c r="L335" s="25" t="str">
        <f>VLOOKUP(C335,MasterSheet!H:U,14,)</f>
        <v>BioLegend</v>
      </c>
      <c r="M335" s="25" t="str">
        <f>VLOOKUP(L335,'Currency Sheet'!A:C,3,)</f>
        <v>DOLLAR</v>
      </c>
      <c r="N335" s="25">
        <f t="shared" si="29"/>
        <v>88</v>
      </c>
    </row>
    <row r="336" spans="1:14" x14ac:dyDescent="0.25">
      <c r="A336" s="25" t="str">
        <v>EED116333</v>
      </c>
      <c r="B336" s="45">
        <v>45831</v>
      </c>
      <c r="C336" s="25">
        <v>100221</v>
      </c>
      <c r="D336" s="25">
        <f t="shared" si="25"/>
        <v>5544</v>
      </c>
      <c r="E336" s="25">
        <f>_xlfn.XLOOKUP(C336,MasterSheet!H:H,MasterSheet!E:E)</f>
        <v>63</v>
      </c>
      <c r="F336" s="26">
        <f>SUMIFS(MasterSheet!J:J, MasterSheet!B:B, A336, MasterSheet!D:D, B336, MasterSheet!H:H, C336)</f>
        <v>1</v>
      </c>
      <c r="G336" s="26">
        <f t="shared" si="26"/>
        <v>5544</v>
      </c>
      <c r="H336" s="30">
        <f>SUMIFS(MasterSheet!K:K, MasterSheet!B:B, A336, MasterSheet!D:D, B336, MasterSheet!H:H, C336)</f>
        <v>1</v>
      </c>
      <c r="I336" s="30">
        <f t="shared" si="27"/>
        <v>5544</v>
      </c>
      <c r="J336" s="32">
        <f>SUMIFS(MasterSheet!L:L, MasterSheet!B:B, A336, MasterSheet!D:D, B336, MasterSheet!H:H, C336)</f>
        <v>0</v>
      </c>
      <c r="K336" s="32">
        <f t="shared" si="28"/>
        <v>0</v>
      </c>
      <c r="L336" s="25" t="str">
        <f>VLOOKUP(C336,MasterSheet!H:U,14,)</f>
        <v>BioLegend</v>
      </c>
      <c r="M336" s="25" t="str">
        <f>VLOOKUP(L336,'Currency Sheet'!A:C,3,)</f>
        <v>DOLLAR</v>
      </c>
      <c r="N336" s="25">
        <f t="shared" si="29"/>
        <v>88</v>
      </c>
    </row>
    <row r="337" spans="1:14" x14ac:dyDescent="0.25">
      <c r="A337" s="25" t="str">
        <v>EED116333</v>
      </c>
      <c r="B337" s="45">
        <v>45831</v>
      </c>
      <c r="C337" s="25">
        <v>100234</v>
      </c>
      <c r="D337" s="25">
        <f t="shared" si="25"/>
        <v>18084</v>
      </c>
      <c r="E337" s="25">
        <f>_xlfn.XLOOKUP(C337,MasterSheet!H:H,MasterSheet!E:E)</f>
        <v>205.5</v>
      </c>
      <c r="F337" s="26">
        <f>SUMIFS(MasterSheet!J:J, MasterSheet!B:B, A337, MasterSheet!D:D, B337, MasterSheet!H:H, C337)</f>
        <v>1</v>
      </c>
      <c r="G337" s="26">
        <f t="shared" si="26"/>
        <v>18084</v>
      </c>
      <c r="H337" s="30">
        <f>SUMIFS(MasterSheet!K:K, MasterSheet!B:B, A337, MasterSheet!D:D, B337, MasterSheet!H:H, C337)</f>
        <v>1</v>
      </c>
      <c r="I337" s="30">
        <f t="shared" si="27"/>
        <v>18084</v>
      </c>
      <c r="J337" s="32">
        <f>SUMIFS(MasterSheet!L:L, MasterSheet!B:B, A337, MasterSheet!D:D, B337, MasterSheet!H:H, C337)</f>
        <v>0</v>
      </c>
      <c r="K337" s="32">
        <f t="shared" si="28"/>
        <v>0</v>
      </c>
      <c r="L337" s="25" t="str">
        <f>VLOOKUP(C337,MasterSheet!H:U,14,)</f>
        <v>BioLegend</v>
      </c>
      <c r="M337" s="25" t="str">
        <f>VLOOKUP(L337,'Currency Sheet'!A:C,3,)</f>
        <v>DOLLAR</v>
      </c>
      <c r="N337" s="25">
        <f t="shared" si="29"/>
        <v>88</v>
      </c>
    </row>
    <row r="338" spans="1:14" x14ac:dyDescent="0.25">
      <c r="A338" s="25" t="str">
        <v>EED116333</v>
      </c>
      <c r="B338" s="45">
        <v>45831</v>
      </c>
      <c r="C338" s="25">
        <v>100306</v>
      </c>
      <c r="D338" s="25">
        <f t="shared" si="25"/>
        <v>5227.2</v>
      </c>
      <c r="E338" s="25">
        <f>_xlfn.XLOOKUP(C338,MasterSheet!H:H,MasterSheet!E:E)</f>
        <v>59.4</v>
      </c>
      <c r="F338" s="26">
        <f>SUMIFS(MasterSheet!J:J, MasterSheet!B:B, A338, MasterSheet!D:D, B338, MasterSheet!H:H, C338)</f>
        <v>1</v>
      </c>
      <c r="G338" s="26">
        <f t="shared" si="26"/>
        <v>5227.2</v>
      </c>
      <c r="H338" s="30">
        <f>SUMIFS(MasterSheet!K:K, MasterSheet!B:B, A338, MasterSheet!D:D, B338, MasterSheet!H:H, C338)</f>
        <v>1</v>
      </c>
      <c r="I338" s="30">
        <f t="shared" si="27"/>
        <v>5227.2</v>
      </c>
      <c r="J338" s="32">
        <f>SUMIFS(MasterSheet!L:L, MasterSheet!B:B, A338, MasterSheet!D:D, B338, MasterSheet!H:H, C338)</f>
        <v>0</v>
      </c>
      <c r="K338" s="32">
        <f t="shared" si="28"/>
        <v>0</v>
      </c>
      <c r="L338" s="25" t="str">
        <f>VLOOKUP(C338,MasterSheet!H:U,14,)</f>
        <v>BioLegend</v>
      </c>
      <c r="M338" s="25" t="str">
        <f>VLOOKUP(L338,'Currency Sheet'!A:C,3,)</f>
        <v>DOLLAR</v>
      </c>
      <c r="N338" s="25">
        <f t="shared" si="29"/>
        <v>88</v>
      </c>
    </row>
    <row r="339" spans="1:14" x14ac:dyDescent="0.25">
      <c r="A339" s="25" t="str">
        <v>EED116333</v>
      </c>
      <c r="B339" s="45">
        <v>45831</v>
      </c>
      <c r="C339" s="25">
        <v>100327</v>
      </c>
      <c r="D339" s="25">
        <f t="shared" si="25"/>
        <v>4329.6000000000004</v>
      </c>
      <c r="E339" s="25">
        <f>_xlfn.XLOOKUP(C339,MasterSheet!H:H,MasterSheet!E:E)</f>
        <v>49.2</v>
      </c>
      <c r="F339" s="26">
        <f>SUMIFS(MasterSheet!J:J, MasterSheet!B:B, A339, MasterSheet!D:D, B339, MasterSheet!H:H, C339)</f>
        <v>5</v>
      </c>
      <c r="G339" s="26">
        <f t="shared" si="26"/>
        <v>21648</v>
      </c>
      <c r="H339" s="30">
        <f>SUMIFS(MasterSheet!K:K, MasterSheet!B:B, A339, MasterSheet!D:D, B339, MasterSheet!H:H, C339)</f>
        <v>5</v>
      </c>
      <c r="I339" s="30">
        <f t="shared" si="27"/>
        <v>21648</v>
      </c>
      <c r="J339" s="32">
        <f>SUMIFS(MasterSheet!L:L, MasterSheet!B:B, A339, MasterSheet!D:D, B339, MasterSheet!H:H, C339)</f>
        <v>0</v>
      </c>
      <c r="K339" s="32">
        <f t="shared" si="28"/>
        <v>0</v>
      </c>
      <c r="L339" s="25" t="str">
        <f>VLOOKUP(C339,MasterSheet!H:U,14,)</f>
        <v>BioLegend</v>
      </c>
      <c r="M339" s="25" t="str">
        <f>VLOOKUP(L339,'Currency Sheet'!A:C,3,)</f>
        <v>DOLLAR</v>
      </c>
      <c r="N339" s="25">
        <f t="shared" si="29"/>
        <v>88</v>
      </c>
    </row>
    <row r="340" spans="1:14" x14ac:dyDescent="0.25">
      <c r="A340" s="25" t="str">
        <v>EED116333</v>
      </c>
      <c r="B340" s="45">
        <v>45831</v>
      </c>
      <c r="C340" s="25">
        <v>100425</v>
      </c>
      <c r="D340" s="25">
        <f t="shared" si="25"/>
        <v>5332.8</v>
      </c>
      <c r="E340" s="25">
        <f>_xlfn.XLOOKUP(C340,MasterSheet!H:H,MasterSheet!E:E)</f>
        <v>60.6</v>
      </c>
      <c r="F340" s="26">
        <f>SUMIFS(MasterSheet!J:J, MasterSheet!B:B, A340, MasterSheet!D:D, B340, MasterSheet!H:H, C340)</f>
        <v>1</v>
      </c>
      <c r="G340" s="26">
        <f t="shared" si="26"/>
        <v>5332.8</v>
      </c>
      <c r="H340" s="30">
        <f>SUMIFS(MasterSheet!K:K, MasterSheet!B:B, A340, MasterSheet!D:D, B340, MasterSheet!H:H, C340)</f>
        <v>1</v>
      </c>
      <c r="I340" s="30">
        <f t="shared" si="27"/>
        <v>5332.8</v>
      </c>
      <c r="J340" s="32">
        <f>SUMIFS(MasterSheet!L:L, MasterSheet!B:B, A340, MasterSheet!D:D, B340, MasterSheet!H:H, C340)</f>
        <v>0</v>
      </c>
      <c r="K340" s="32">
        <f t="shared" si="28"/>
        <v>0</v>
      </c>
      <c r="L340" s="25" t="str">
        <f>VLOOKUP(C340,MasterSheet!H:U,14,)</f>
        <v>BioLegend</v>
      </c>
      <c r="M340" s="25" t="str">
        <f>VLOOKUP(L340,'Currency Sheet'!A:C,3,)</f>
        <v>DOLLAR</v>
      </c>
      <c r="N340" s="25">
        <f t="shared" si="29"/>
        <v>88</v>
      </c>
    </row>
    <row r="341" spans="1:14" x14ac:dyDescent="0.25">
      <c r="A341" s="25" t="str">
        <v>EED116333</v>
      </c>
      <c r="B341" s="45">
        <v>45831</v>
      </c>
      <c r="C341" s="25">
        <v>100432</v>
      </c>
      <c r="D341" s="25">
        <f t="shared" si="25"/>
        <v>15206.400000000001</v>
      </c>
      <c r="E341" s="25">
        <f>_xlfn.XLOOKUP(C341,MasterSheet!H:H,MasterSheet!E:E)</f>
        <v>172.8</v>
      </c>
      <c r="F341" s="26">
        <f>SUMIFS(MasterSheet!J:J, MasterSheet!B:B, A341, MasterSheet!D:D, B341, MasterSheet!H:H, C341)</f>
        <v>1</v>
      </c>
      <c r="G341" s="26">
        <f t="shared" si="26"/>
        <v>15206.400000000001</v>
      </c>
      <c r="H341" s="30">
        <f>SUMIFS(MasterSheet!K:K, MasterSheet!B:B, A341, MasterSheet!D:D, B341, MasterSheet!H:H, C341)</f>
        <v>1</v>
      </c>
      <c r="I341" s="30">
        <f t="shared" si="27"/>
        <v>15206.400000000001</v>
      </c>
      <c r="J341" s="32">
        <f>SUMIFS(MasterSheet!L:L, MasterSheet!B:B, A341, MasterSheet!D:D, B341, MasterSheet!H:H, C341)</f>
        <v>0</v>
      </c>
      <c r="K341" s="32">
        <f t="shared" si="28"/>
        <v>0</v>
      </c>
      <c r="L341" s="25" t="str">
        <f>VLOOKUP(C341,MasterSheet!H:U,14,)</f>
        <v>BioLegend</v>
      </c>
      <c r="M341" s="25" t="str">
        <f>VLOOKUP(L341,'Currency Sheet'!A:C,3,)</f>
        <v>DOLLAR</v>
      </c>
      <c r="N341" s="25">
        <f t="shared" si="29"/>
        <v>88</v>
      </c>
    </row>
    <row r="342" spans="1:14" x14ac:dyDescent="0.25">
      <c r="A342" s="25" t="str">
        <v>EED116333</v>
      </c>
      <c r="B342" s="45">
        <v>45831</v>
      </c>
      <c r="C342" s="25">
        <v>100510</v>
      </c>
      <c r="D342" s="25">
        <f t="shared" si="25"/>
        <v>5662.7999999999993</v>
      </c>
      <c r="E342" s="25">
        <f>_xlfn.XLOOKUP(C342,MasterSheet!H:H,MasterSheet!E:E)</f>
        <v>64.349999999999994</v>
      </c>
      <c r="F342" s="26">
        <f>SUMIFS(MasterSheet!J:J, MasterSheet!B:B, A342, MasterSheet!D:D, B342, MasterSheet!H:H, C342)</f>
        <v>1</v>
      </c>
      <c r="G342" s="26">
        <f t="shared" si="26"/>
        <v>5662.7999999999993</v>
      </c>
      <c r="H342" s="30">
        <f>SUMIFS(MasterSheet!K:K, MasterSheet!B:B, A342, MasterSheet!D:D, B342, MasterSheet!H:H, C342)</f>
        <v>1</v>
      </c>
      <c r="I342" s="30">
        <f t="shared" si="27"/>
        <v>5662.7999999999993</v>
      </c>
      <c r="J342" s="32">
        <f>SUMIFS(MasterSheet!L:L, MasterSheet!B:B, A342, MasterSheet!D:D, B342, MasterSheet!H:H, C342)</f>
        <v>0</v>
      </c>
      <c r="K342" s="32">
        <f t="shared" si="28"/>
        <v>0</v>
      </c>
      <c r="L342" s="25" t="str">
        <f>VLOOKUP(C342,MasterSheet!H:U,14,)</f>
        <v>BioLegend</v>
      </c>
      <c r="M342" s="25" t="str">
        <f>VLOOKUP(L342,'Currency Sheet'!A:C,3,)</f>
        <v>DOLLAR</v>
      </c>
      <c r="N342" s="25">
        <f t="shared" si="29"/>
        <v>88</v>
      </c>
    </row>
    <row r="343" spans="1:14" x14ac:dyDescent="0.25">
      <c r="A343" s="25" t="str">
        <v>EED116333</v>
      </c>
      <c r="B343" s="45">
        <v>45831</v>
      </c>
      <c r="C343" s="25">
        <v>100512</v>
      </c>
      <c r="D343" s="25">
        <f t="shared" si="25"/>
        <v>4752</v>
      </c>
      <c r="E343" s="25">
        <f>_xlfn.XLOOKUP(C343,MasterSheet!H:H,MasterSheet!E:E)</f>
        <v>54</v>
      </c>
      <c r="F343" s="26">
        <f>SUMIFS(MasterSheet!J:J, MasterSheet!B:B, A343, MasterSheet!D:D, B343, MasterSheet!H:H, C343)</f>
        <v>1</v>
      </c>
      <c r="G343" s="26">
        <f t="shared" si="26"/>
        <v>4752</v>
      </c>
      <c r="H343" s="30">
        <f>SUMIFS(MasterSheet!K:K, MasterSheet!B:B, A343, MasterSheet!D:D, B343, MasterSheet!H:H, C343)</f>
        <v>1</v>
      </c>
      <c r="I343" s="30">
        <f t="shared" si="27"/>
        <v>4752</v>
      </c>
      <c r="J343" s="32">
        <f>SUMIFS(MasterSheet!L:L, MasterSheet!B:B, A343, MasterSheet!D:D, B343, MasterSheet!H:H, C343)</f>
        <v>0</v>
      </c>
      <c r="K343" s="32">
        <f t="shared" si="28"/>
        <v>0</v>
      </c>
      <c r="L343" s="25" t="str">
        <f>VLOOKUP(C343,MasterSheet!H:U,14,)</f>
        <v>BioLegend</v>
      </c>
      <c r="M343" s="25" t="str">
        <f>VLOOKUP(L343,'Currency Sheet'!A:C,3,)</f>
        <v>DOLLAR</v>
      </c>
      <c r="N343" s="25">
        <f t="shared" si="29"/>
        <v>88</v>
      </c>
    </row>
    <row r="344" spans="1:14" x14ac:dyDescent="0.25">
      <c r="A344" s="25" t="str">
        <v>EED116333</v>
      </c>
      <c r="B344" s="45">
        <v>45831</v>
      </c>
      <c r="C344" s="25">
        <v>100516</v>
      </c>
      <c r="D344" s="25">
        <f t="shared" si="25"/>
        <v>5544</v>
      </c>
      <c r="E344" s="25">
        <f>_xlfn.XLOOKUP(C344,MasterSheet!H:H,MasterSheet!E:E)</f>
        <v>63</v>
      </c>
      <c r="F344" s="26">
        <f>SUMIFS(MasterSheet!J:J, MasterSheet!B:B, A344, MasterSheet!D:D, B344, MasterSheet!H:H, C344)</f>
        <v>1</v>
      </c>
      <c r="G344" s="26">
        <f t="shared" si="26"/>
        <v>5544</v>
      </c>
      <c r="H344" s="30">
        <f>SUMIFS(MasterSheet!K:K, MasterSheet!B:B, A344, MasterSheet!D:D, B344, MasterSheet!H:H, C344)</f>
        <v>1</v>
      </c>
      <c r="I344" s="30">
        <f t="shared" si="27"/>
        <v>5544</v>
      </c>
      <c r="J344" s="32">
        <f>SUMIFS(MasterSheet!L:L, MasterSheet!B:B, A344, MasterSheet!D:D, B344, MasterSheet!H:H, C344)</f>
        <v>0</v>
      </c>
      <c r="K344" s="32">
        <f t="shared" si="28"/>
        <v>0</v>
      </c>
      <c r="L344" s="25" t="str">
        <f>VLOOKUP(C344,MasterSheet!H:U,14,)</f>
        <v>BioLegend</v>
      </c>
      <c r="M344" s="25" t="str">
        <f>VLOOKUP(L344,'Currency Sheet'!A:C,3,)</f>
        <v>DOLLAR</v>
      </c>
      <c r="N344" s="25">
        <f t="shared" si="29"/>
        <v>88</v>
      </c>
    </row>
    <row r="345" spans="1:14" x14ac:dyDescent="0.25">
      <c r="A345" s="25" t="str">
        <v>EED116333</v>
      </c>
      <c r="B345" s="45">
        <v>45831</v>
      </c>
      <c r="C345" s="25">
        <v>100530</v>
      </c>
      <c r="D345" s="25">
        <f t="shared" si="25"/>
        <v>12302.400000000001</v>
      </c>
      <c r="E345" s="25">
        <f>_xlfn.XLOOKUP(C345,MasterSheet!H:H,MasterSheet!E:E)</f>
        <v>139.80000000000001</v>
      </c>
      <c r="F345" s="26">
        <f>SUMIFS(MasterSheet!J:J, MasterSheet!B:B, A345, MasterSheet!D:D, B345, MasterSheet!H:H, C345)</f>
        <v>1</v>
      </c>
      <c r="G345" s="26">
        <f t="shared" si="26"/>
        <v>12302.400000000001</v>
      </c>
      <c r="H345" s="30">
        <f>SUMIFS(MasterSheet!K:K, MasterSheet!B:B, A345, MasterSheet!D:D, B345, MasterSheet!H:H, C345)</f>
        <v>1</v>
      </c>
      <c r="I345" s="30">
        <f t="shared" si="27"/>
        <v>12302.400000000001</v>
      </c>
      <c r="J345" s="32">
        <f>SUMIFS(MasterSheet!L:L, MasterSheet!B:B, A345, MasterSheet!D:D, B345, MasterSheet!H:H, C345)</f>
        <v>0</v>
      </c>
      <c r="K345" s="32">
        <f t="shared" si="28"/>
        <v>0</v>
      </c>
      <c r="L345" s="25" t="str">
        <f>VLOOKUP(C345,MasterSheet!H:U,14,)</f>
        <v>BioLegend</v>
      </c>
      <c r="M345" s="25" t="str">
        <f>VLOOKUP(L345,'Currency Sheet'!A:C,3,)</f>
        <v>DOLLAR</v>
      </c>
      <c r="N345" s="25">
        <f t="shared" si="29"/>
        <v>88</v>
      </c>
    </row>
    <row r="346" spans="1:14" x14ac:dyDescent="0.25">
      <c r="A346" s="25" t="str">
        <v>EED116333</v>
      </c>
      <c r="B346" s="45">
        <v>45831</v>
      </c>
      <c r="C346" s="25">
        <v>100705</v>
      </c>
      <c r="D346" s="25">
        <f t="shared" si="25"/>
        <v>1584</v>
      </c>
      <c r="E346" s="25">
        <f>_xlfn.XLOOKUP(C346,MasterSheet!H:H,MasterSheet!E:E)</f>
        <v>18</v>
      </c>
      <c r="F346" s="26">
        <f>SUMIFS(MasterSheet!J:J, MasterSheet!B:B, A346, MasterSheet!D:D, B346, MasterSheet!H:H, C346)</f>
        <v>1</v>
      </c>
      <c r="G346" s="26">
        <f t="shared" si="26"/>
        <v>1584</v>
      </c>
      <c r="H346" s="30">
        <f>SUMIFS(MasterSheet!K:K, MasterSheet!B:B, A346, MasterSheet!D:D, B346, MasterSheet!H:H, C346)</f>
        <v>1</v>
      </c>
      <c r="I346" s="30">
        <f t="shared" si="27"/>
        <v>1584</v>
      </c>
      <c r="J346" s="32">
        <f>SUMIFS(MasterSheet!L:L, MasterSheet!B:B, A346, MasterSheet!D:D, B346, MasterSheet!H:H, C346)</f>
        <v>0</v>
      </c>
      <c r="K346" s="32">
        <f t="shared" si="28"/>
        <v>0</v>
      </c>
      <c r="L346" s="25" t="str">
        <f>VLOOKUP(C346,MasterSheet!H:U,14,)</f>
        <v>BioLegend</v>
      </c>
      <c r="M346" s="25" t="str">
        <f>VLOOKUP(L346,'Currency Sheet'!A:C,3,)</f>
        <v>DOLLAR</v>
      </c>
      <c r="N346" s="25">
        <f t="shared" si="29"/>
        <v>88</v>
      </c>
    </row>
    <row r="347" spans="1:14" x14ac:dyDescent="0.25">
      <c r="A347" s="25" t="str">
        <v>EED116333</v>
      </c>
      <c r="B347" s="45">
        <v>45831</v>
      </c>
      <c r="C347" s="25">
        <v>100708</v>
      </c>
      <c r="D347" s="25">
        <f t="shared" si="25"/>
        <v>5649.6</v>
      </c>
      <c r="E347" s="25">
        <f>_xlfn.XLOOKUP(C347,MasterSheet!H:H,MasterSheet!E:E)</f>
        <v>64.2</v>
      </c>
      <c r="F347" s="26">
        <f>SUMIFS(MasterSheet!J:J, MasterSheet!B:B, A347, MasterSheet!D:D, B347, MasterSheet!H:H, C347)</f>
        <v>1</v>
      </c>
      <c r="G347" s="26">
        <f t="shared" si="26"/>
        <v>5649.6</v>
      </c>
      <c r="H347" s="30">
        <f>SUMIFS(MasterSheet!K:K, MasterSheet!B:B, A347, MasterSheet!D:D, B347, MasterSheet!H:H, C347)</f>
        <v>1</v>
      </c>
      <c r="I347" s="30">
        <f t="shared" si="27"/>
        <v>5649.6</v>
      </c>
      <c r="J347" s="32">
        <f>SUMIFS(MasterSheet!L:L, MasterSheet!B:B, A347, MasterSheet!D:D, B347, MasterSheet!H:H, C347)</f>
        <v>0</v>
      </c>
      <c r="K347" s="32">
        <f t="shared" si="28"/>
        <v>0</v>
      </c>
      <c r="L347" s="25" t="str">
        <f>VLOOKUP(C347,MasterSheet!H:U,14,)</f>
        <v>BioLegend</v>
      </c>
      <c r="M347" s="25" t="str">
        <f>VLOOKUP(L347,'Currency Sheet'!A:C,3,)</f>
        <v>DOLLAR</v>
      </c>
      <c r="N347" s="25">
        <f t="shared" si="29"/>
        <v>88</v>
      </c>
    </row>
    <row r="348" spans="1:14" x14ac:dyDescent="0.25">
      <c r="A348" s="25" t="str">
        <v>EED116333</v>
      </c>
      <c r="B348" s="45">
        <v>45831</v>
      </c>
      <c r="C348" s="25">
        <v>100723</v>
      </c>
      <c r="D348" s="25">
        <f t="shared" si="25"/>
        <v>3801.6000000000004</v>
      </c>
      <c r="E348" s="25">
        <f>_xlfn.XLOOKUP(C348,MasterSheet!H:H,MasterSheet!E:E)</f>
        <v>43.2</v>
      </c>
      <c r="F348" s="26">
        <f>SUMIFS(MasterSheet!J:J, MasterSheet!B:B, A348, MasterSheet!D:D, B348, MasterSheet!H:H, C348)</f>
        <v>1</v>
      </c>
      <c r="G348" s="26">
        <f t="shared" si="26"/>
        <v>3801.6000000000004</v>
      </c>
      <c r="H348" s="30">
        <f>SUMIFS(MasterSheet!K:K, MasterSheet!B:B, A348, MasterSheet!D:D, B348, MasterSheet!H:H, C348)</f>
        <v>1</v>
      </c>
      <c r="I348" s="30">
        <f t="shared" si="27"/>
        <v>3801.6000000000004</v>
      </c>
      <c r="J348" s="32">
        <f>SUMIFS(MasterSheet!L:L, MasterSheet!B:B, A348, MasterSheet!D:D, B348, MasterSheet!H:H, C348)</f>
        <v>0</v>
      </c>
      <c r="K348" s="32">
        <f t="shared" si="28"/>
        <v>0</v>
      </c>
      <c r="L348" s="25" t="str">
        <f>VLOOKUP(C348,MasterSheet!H:U,14,)</f>
        <v>BioLegend</v>
      </c>
      <c r="M348" s="25" t="str">
        <f>VLOOKUP(L348,'Currency Sheet'!A:C,3,)</f>
        <v>DOLLAR</v>
      </c>
      <c r="N348" s="25">
        <f t="shared" si="29"/>
        <v>88</v>
      </c>
    </row>
    <row r="349" spans="1:14" x14ac:dyDescent="0.25">
      <c r="A349" s="25" t="str">
        <v>EED116333</v>
      </c>
      <c r="B349" s="45">
        <v>45831</v>
      </c>
      <c r="C349" s="25">
        <v>100744</v>
      </c>
      <c r="D349" s="25">
        <f t="shared" si="25"/>
        <v>18018</v>
      </c>
      <c r="E349" s="25">
        <f>_xlfn.XLOOKUP(C349,MasterSheet!H:H,MasterSheet!E:E)</f>
        <v>204.75</v>
      </c>
      <c r="F349" s="26">
        <f>SUMIFS(MasterSheet!J:J, MasterSheet!B:B, A349, MasterSheet!D:D, B349, MasterSheet!H:H, C349)</f>
        <v>1</v>
      </c>
      <c r="G349" s="26">
        <f t="shared" si="26"/>
        <v>18018</v>
      </c>
      <c r="H349" s="30">
        <f>SUMIFS(MasterSheet!K:K, MasterSheet!B:B, A349, MasterSheet!D:D, B349, MasterSheet!H:H, C349)</f>
        <v>1</v>
      </c>
      <c r="I349" s="30">
        <f t="shared" si="27"/>
        <v>18018</v>
      </c>
      <c r="J349" s="32">
        <f>SUMIFS(MasterSheet!L:L, MasterSheet!B:B, A349, MasterSheet!D:D, B349, MasterSheet!H:H, C349)</f>
        <v>0</v>
      </c>
      <c r="K349" s="32">
        <f t="shared" si="28"/>
        <v>0</v>
      </c>
      <c r="L349" s="25" t="str">
        <f>VLOOKUP(C349,MasterSheet!H:U,14,)</f>
        <v>BioLegend</v>
      </c>
      <c r="M349" s="25" t="str">
        <f>VLOOKUP(L349,'Currency Sheet'!A:C,3,)</f>
        <v>DOLLAR</v>
      </c>
      <c r="N349" s="25">
        <f t="shared" si="29"/>
        <v>88</v>
      </c>
    </row>
    <row r="350" spans="1:14" x14ac:dyDescent="0.25">
      <c r="A350" s="25" t="str">
        <v>EED116333</v>
      </c>
      <c r="B350" s="45">
        <v>45831</v>
      </c>
      <c r="C350" s="25">
        <v>100753</v>
      </c>
      <c r="D350" s="25">
        <f t="shared" si="25"/>
        <v>16632</v>
      </c>
      <c r="E350" s="25">
        <f>_xlfn.XLOOKUP(C350,MasterSheet!H:H,MasterSheet!E:E)</f>
        <v>189</v>
      </c>
      <c r="F350" s="26">
        <f>SUMIFS(MasterSheet!J:J, MasterSheet!B:B, A350, MasterSheet!D:D, B350, MasterSheet!H:H, C350)</f>
        <v>1</v>
      </c>
      <c r="G350" s="26">
        <f t="shared" si="26"/>
        <v>16632</v>
      </c>
      <c r="H350" s="30">
        <f>SUMIFS(MasterSheet!K:K, MasterSheet!B:B, A350, MasterSheet!D:D, B350, MasterSheet!H:H, C350)</f>
        <v>1</v>
      </c>
      <c r="I350" s="30">
        <f t="shared" si="27"/>
        <v>16632</v>
      </c>
      <c r="J350" s="32">
        <f>SUMIFS(MasterSheet!L:L, MasterSheet!B:B, A350, MasterSheet!D:D, B350, MasterSheet!H:H, C350)</f>
        <v>0</v>
      </c>
      <c r="K350" s="32">
        <f t="shared" si="28"/>
        <v>0</v>
      </c>
      <c r="L350" s="25" t="str">
        <f>VLOOKUP(C350,MasterSheet!H:U,14,)</f>
        <v>BioLegend</v>
      </c>
      <c r="M350" s="25" t="str">
        <f>VLOOKUP(L350,'Currency Sheet'!A:C,3,)</f>
        <v>DOLLAR</v>
      </c>
      <c r="N350" s="25">
        <f t="shared" si="29"/>
        <v>88</v>
      </c>
    </row>
    <row r="351" spans="1:14" x14ac:dyDescent="0.25">
      <c r="A351" s="25" t="str">
        <v>EED116333</v>
      </c>
      <c r="B351" s="45">
        <v>45831</v>
      </c>
      <c r="C351" s="25">
        <v>101211</v>
      </c>
      <c r="D351" s="25">
        <f t="shared" si="25"/>
        <v>1742.4</v>
      </c>
      <c r="E351" s="25">
        <f>_xlfn.XLOOKUP(C351,MasterSheet!H:H,MasterSheet!E:E)</f>
        <v>19.8</v>
      </c>
      <c r="F351" s="26">
        <f>SUMIFS(MasterSheet!J:J, MasterSheet!B:B, A351, MasterSheet!D:D, B351, MasterSheet!H:H, C351)</f>
        <v>1</v>
      </c>
      <c r="G351" s="26">
        <f t="shared" si="26"/>
        <v>1742.4</v>
      </c>
      <c r="H351" s="30">
        <f>SUMIFS(MasterSheet!K:K, MasterSheet!B:B, A351, MasterSheet!D:D, B351, MasterSheet!H:H, C351)</f>
        <v>1</v>
      </c>
      <c r="I351" s="30">
        <f t="shared" si="27"/>
        <v>1742.4</v>
      </c>
      <c r="J351" s="32">
        <f>SUMIFS(MasterSheet!L:L, MasterSheet!B:B, A351, MasterSheet!D:D, B351, MasterSheet!H:H, C351)</f>
        <v>0</v>
      </c>
      <c r="K351" s="32">
        <f t="shared" si="28"/>
        <v>0</v>
      </c>
      <c r="L351" s="25" t="str">
        <f>VLOOKUP(C351,MasterSheet!H:U,14,)</f>
        <v>BioLegend</v>
      </c>
      <c r="M351" s="25" t="str">
        <f>VLOOKUP(L351,'Currency Sheet'!A:C,3,)</f>
        <v>DOLLAR</v>
      </c>
      <c r="N351" s="25">
        <f t="shared" si="29"/>
        <v>88</v>
      </c>
    </row>
    <row r="352" spans="1:14" x14ac:dyDescent="0.25">
      <c r="A352" s="25" t="str">
        <v>EED116333</v>
      </c>
      <c r="B352" s="45">
        <v>45831</v>
      </c>
      <c r="C352" s="25">
        <v>101230</v>
      </c>
      <c r="D352" s="25">
        <f t="shared" si="25"/>
        <v>15206.400000000001</v>
      </c>
      <c r="E352" s="25">
        <f>_xlfn.XLOOKUP(C352,MasterSheet!H:H,MasterSheet!E:E)</f>
        <v>172.8</v>
      </c>
      <c r="F352" s="26">
        <f>SUMIFS(MasterSheet!J:J, MasterSheet!B:B, A352, MasterSheet!D:D, B352, MasterSheet!H:H, C352)</f>
        <v>2</v>
      </c>
      <c r="G352" s="26">
        <f t="shared" si="26"/>
        <v>30412.800000000003</v>
      </c>
      <c r="H352" s="30">
        <f>SUMIFS(MasterSheet!K:K, MasterSheet!B:B, A352, MasterSheet!D:D, B352, MasterSheet!H:H, C352)</f>
        <v>2</v>
      </c>
      <c r="I352" s="30">
        <f t="shared" si="27"/>
        <v>30412.800000000003</v>
      </c>
      <c r="J352" s="32">
        <f>SUMIFS(MasterSheet!L:L, MasterSheet!B:B, A352, MasterSheet!D:D, B352, MasterSheet!H:H, C352)</f>
        <v>0</v>
      </c>
      <c r="K352" s="32">
        <f t="shared" si="28"/>
        <v>0</v>
      </c>
      <c r="L352" s="25" t="str">
        <f>VLOOKUP(C352,MasterSheet!H:U,14,)</f>
        <v>BioLegend</v>
      </c>
      <c r="M352" s="25" t="str">
        <f>VLOOKUP(L352,'Currency Sheet'!A:C,3,)</f>
        <v>DOLLAR</v>
      </c>
      <c r="N352" s="25">
        <f t="shared" si="29"/>
        <v>88</v>
      </c>
    </row>
    <row r="353" spans="1:14" x14ac:dyDescent="0.25">
      <c r="A353" s="25" t="str">
        <v>EED116333</v>
      </c>
      <c r="B353" s="45">
        <v>45831</v>
      </c>
      <c r="C353" s="25">
        <v>101256</v>
      </c>
      <c r="D353" s="25">
        <f t="shared" si="25"/>
        <v>16051.2</v>
      </c>
      <c r="E353" s="25">
        <f>_xlfn.XLOOKUP(C353,MasterSheet!H:H,MasterSheet!E:E)</f>
        <v>182.4</v>
      </c>
      <c r="F353" s="26">
        <f>SUMIFS(MasterSheet!J:J, MasterSheet!B:B, A353, MasterSheet!D:D, B353, MasterSheet!H:H, C353)</f>
        <v>1</v>
      </c>
      <c r="G353" s="26">
        <f t="shared" si="26"/>
        <v>16051.2</v>
      </c>
      <c r="H353" s="30">
        <f>SUMIFS(MasterSheet!K:K, MasterSheet!B:B, A353, MasterSheet!D:D, B353, MasterSheet!H:H, C353)</f>
        <v>1</v>
      </c>
      <c r="I353" s="30">
        <f t="shared" si="27"/>
        <v>16051.2</v>
      </c>
      <c r="J353" s="32">
        <f>SUMIFS(MasterSheet!L:L, MasterSheet!B:B, A353, MasterSheet!D:D, B353, MasterSheet!H:H, C353)</f>
        <v>0</v>
      </c>
      <c r="K353" s="32">
        <f t="shared" si="28"/>
        <v>0</v>
      </c>
      <c r="L353" s="25" t="str">
        <f>VLOOKUP(C353,MasterSheet!H:U,14,)</f>
        <v>BioLegend</v>
      </c>
      <c r="M353" s="25" t="str">
        <f>VLOOKUP(L353,'Currency Sheet'!A:C,3,)</f>
        <v>DOLLAR</v>
      </c>
      <c r="N353" s="25">
        <f t="shared" si="29"/>
        <v>88</v>
      </c>
    </row>
    <row r="354" spans="1:14" x14ac:dyDescent="0.25">
      <c r="A354" s="25" t="str">
        <v>EED116333</v>
      </c>
      <c r="B354" s="45">
        <v>45831</v>
      </c>
      <c r="C354" s="25">
        <v>102005</v>
      </c>
      <c r="D354" s="25">
        <f t="shared" si="25"/>
        <v>3748.8</v>
      </c>
      <c r="E354" s="25">
        <f>_xlfn.XLOOKUP(C354,MasterSheet!H:H,MasterSheet!E:E)</f>
        <v>42.6</v>
      </c>
      <c r="F354" s="26">
        <f>SUMIFS(MasterSheet!J:J, MasterSheet!B:B, A354, MasterSheet!D:D, B354, MasterSheet!H:H, C354)</f>
        <v>6</v>
      </c>
      <c r="G354" s="26">
        <f t="shared" si="26"/>
        <v>22492.800000000003</v>
      </c>
      <c r="H354" s="30">
        <f>SUMIFS(MasterSheet!K:K, MasterSheet!B:B, A354, MasterSheet!D:D, B354, MasterSheet!H:H, C354)</f>
        <v>6</v>
      </c>
      <c r="I354" s="30">
        <f t="shared" si="27"/>
        <v>22492.800000000003</v>
      </c>
      <c r="J354" s="32">
        <f>SUMIFS(MasterSheet!L:L, MasterSheet!B:B, A354, MasterSheet!D:D, B354, MasterSheet!H:H, C354)</f>
        <v>0</v>
      </c>
      <c r="K354" s="32">
        <f t="shared" si="28"/>
        <v>0</v>
      </c>
      <c r="L354" s="25" t="str">
        <f>VLOOKUP(C354,MasterSheet!H:U,14,)</f>
        <v>BioLegend</v>
      </c>
      <c r="M354" s="25" t="str">
        <f>VLOOKUP(L354,'Currency Sheet'!A:C,3,)</f>
        <v>DOLLAR</v>
      </c>
      <c r="N354" s="25">
        <f t="shared" si="29"/>
        <v>88</v>
      </c>
    </row>
    <row r="355" spans="1:14" x14ac:dyDescent="0.25">
      <c r="A355" s="25" t="str">
        <v>EED116333</v>
      </c>
      <c r="B355" s="45">
        <v>45831</v>
      </c>
      <c r="C355" s="25">
        <v>102015</v>
      </c>
      <c r="D355" s="25">
        <f t="shared" si="25"/>
        <v>4593.6000000000004</v>
      </c>
      <c r="E355" s="25">
        <f>_xlfn.XLOOKUP(C355,MasterSheet!H:H,MasterSheet!E:E)</f>
        <v>52.2</v>
      </c>
      <c r="F355" s="26">
        <f>SUMIFS(MasterSheet!J:J, MasterSheet!B:B, A355, MasterSheet!D:D, B355, MasterSheet!H:H, C355)</f>
        <v>1</v>
      </c>
      <c r="G355" s="26">
        <f t="shared" si="26"/>
        <v>4593.6000000000004</v>
      </c>
      <c r="H355" s="30">
        <f>SUMIFS(MasterSheet!K:K, MasterSheet!B:B, A355, MasterSheet!D:D, B355, MasterSheet!H:H, C355)</f>
        <v>1</v>
      </c>
      <c r="I355" s="30">
        <f t="shared" si="27"/>
        <v>4593.6000000000004</v>
      </c>
      <c r="J355" s="32">
        <f>SUMIFS(MasterSheet!L:L, MasterSheet!B:B, A355, MasterSheet!D:D, B355, MasterSheet!H:H, C355)</f>
        <v>0</v>
      </c>
      <c r="K355" s="32">
        <f t="shared" si="28"/>
        <v>0</v>
      </c>
      <c r="L355" s="25" t="str">
        <f>VLOOKUP(C355,MasterSheet!H:U,14,)</f>
        <v>BioLegend</v>
      </c>
      <c r="M355" s="25" t="str">
        <f>VLOOKUP(L355,'Currency Sheet'!A:C,3,)</f>
        <v>DOLLAR</v>
      </c>
      <c r="N355" s="25">
        <f t="shared" si="29"/>
        <v>88</v>
      </c>
    </row>
    <row r="356" spans="1:14" x14ac:dyDescent="0.25">
      <c r="A356" s="25" t="str">
        <v>EED116333</v>
      </c>
      <c r="B356" s="45">
        <v>45831</v>
      </c>
      <c r="C356" s="25">
        <v>102205</v>
      </c>
      <c r="D356" s="25">
        <f t="shared" si="25"/>
        <v>5332.8</v>
      </c>
      <c r="E356" s="25">
        <f>_xlfn.XLOOKUP(C356,MasterSheet!H:H,MasterSheet!E:E)</f>
        <v>60.6</v>
      </c>
      <c r="F356" s="26">
        <f>SUMIFS(MasterSheet!J:J, MasterSheet!B:B, A356, MasterSheet!D:D, B356, MasterSheet!H:H, C356)</f>
        <v>1</v>
      </c>
      <c r="G356" s="26">
        <f t="shared" si="26"/>
        <v>5332.8</v>
      </c>
      <c r="H356" s="30">
        <f>SUMIFS(MasterSheet!K:K, MasterSheet!B:B, A356, MasterSheet!D:D, B356, MasterSheet!H:H, C356)</f>
        <v>1</v>
      </c>
      <c r="I356" s="30">
        <f t="shared" si="27"/>
        <v>5332.8</v>
      </c>
      <c r="J356" s="32">
        <f>SUMIFS(MasterSheet!L:L, MasterSheet!B:B, A356, MasterSheet!D:D, B356, MasterSheet!H:H, C356)</f>
        <v>0</v>
      </c>
      <c r="K356" s="32">
        <f t="shared" si="28"/>
        <v>0</v>
      </c>
      <c r="L356" s="25" t="str">
        <f>VLOOKUP(C356,MasterSheet!H:U,14,)</f>
        <v>BioLegend</v>
      </c>
      <c r="M356" s="25" t="str">
        <f>VLOOKUP(L356,'Currency Sheet'!A:C,3,)</f>
        <v>DOLLAR</v>
      </c>
      <c r="N356" s="25">
        <f t="shared" si="29"/>
        <v>88</v>
      </c>
    </row>
    <row r="357" spans="1:14" x14ac:dyDescent="0.25">
      <c r="A357" s="25" t="str">
        <v>EED116333</v>
      </c>
      <c r="B357" s="45">
        <v>45831</v>
      </c>
      <c r="C357" s="25">
        <v>103007</v>
      </c>
      <c r="D357" s="25">
        <f t="shared" si="25"/>
        <v>2956.8</v>
      </c>
      <c r="E357" s="25">
        <f>_xlfn.XLOOKUP(C357,MasterSheet!H:H,MasterSheet!E:E)</f>
        <v>33.6</v>
      </c>
      <c r="F357" s="26">
        <f>SUMIFS(MasterSheet!J:J, MasterSheet!B:B, A357, MasterSheet!D:D, B357, MasterSheet!H:H, C357)</f>
        <v>1</v>
      </c>
      <c r="G357" s="26">
        <f t="shared" si="26"/>
        <v>2956.8</v>
      </c>
      <c r="H357" s="30">
        <f>SUMIFS(MasterSheet!K:K, MasterSheet!B:B, A357, MasterSheet!D:D, B357, MasterSheet!H:H, C357)</f>
        <v>1</v>
      </c>
      <c r="I357" s="30">
        <f t="shared" si="27"/>
        <v>2956.8</v>
      </c>
      <c r="J357" s="32">
        <f>SUMIFS(MasterSheet!L:L, MasterSheet!B:B, A357, MasterSheet!D:D, B357, MasterSheet!H:H, C357)</f>
        <v>0</v>
      </c>
      <c r="K357" s="32">
        <f t="shared" si="28"/>
        <v>0</v>
      </c>
      <c r="L357" s="25" t="str">
        <f>VLOOKUP(C357,MasterSheet!H:U,14,)</f>
        <v>BioLegend</v>
      </c>
      <c r="M357" s="25" t="str">
        <f>VLOOKUP(L357,'Currency Sheet'!A:C,3,)</f>
        <v>DOLLAR</v>
      </c>
      <c r="N357" s="25">
        <f t="shared" si="29"/>
        <v>88</v>
      </c>
    </row>
    <row r="358" spans="1:14" x14ac:dyDescent="0.25">
      <c r="A358" s="25" t="str">
        <v>EED116333</v>
      </c>
      <c r="B358" s="45">
        <v>45831</v>
      </c>
      <c r="C358" s="25">
        <v>103017</v>
      </c>
      <c r="D358" s="25">
        <f t="shared" si="25"/>
        <v>5332.8</v>
      </c>
      <c r="E358" s="25">
        <f>_xlfn.XLOOKUP(C358,MasterSheet!H:H,MasterSheet!E:E)</f>
        <v>60.6</v>
      </c>
      <c r="F358" s="26">
        <f>SUMIFS(MasterSheet!J:J, MasterSheet!B:B, A358, MasterSheet!D:D, B358, MasterSheet!H:H, C358)</f>
        <v>2</v>
      </c>
      <c r="G358" s="26">
        <f t="shared" si="26"/>
        <v>10665.6</v>
      </c>
      <c r="H358" s="30">
        <f>SUMIFS(MasterSheet!K:K, MasterSheet!B:B, A358, MasterSheet!D:D, B358, MasterSheet!H:H, C358)</f>
        <v>2</v>
      </c>
      <c r="I358" s="30">
        <f t="shared" si="27"/>
        <v>10665.6</v>
      </c>
      <c r="J358" s="32">
        <f>SUMIFS(MasterSheet!L:L, MasterSheet!B:B, A358, MasterSheet!D:D, B358, MasterSheet!H:H, C358)</f>
        <v>0</v>
      </c>
      <c r="K358" s="32">
        <f t="shared" si="28"/>
        <v>0</v>
      </c>
      <c r="L358" s="25" t="str">
        <f>VLOOKUP(C358,MasterSheet!H:U,14,)</f>
        <v>BioLegend</v>
      </c>
      <c r="M358" s="25" t="str">
        <f>VLOOKUP(L358,'Currency Sheet'!A:C,3,)</f>
        <v>DOLLAR</v>
      </c>
      <c r="N358" s="25">
        <f t="shared" si="29"/>
        <v>88</v>
      </c>
    </row>
    <row r="359" spans="1:14" x14ac:dyDescent="0.25">
      <c r="A359" s="25" t="str">
        <v>EED116333</v>
      </c>
      <c r="B359" s="45">
        <v>45831</v>
      </c>
      <c r="C359" s="25">
        <v>103023</v>
      </c>
      <c r="D359" s="25">
        <f t="shared" si="25"/>
        <v>2323.1999999999998</v>
      </c>
      <c r="E359" s="25">
        <f>_xlfn.XLOOKUP(C359,MasterSheet!H:H,MasterSheet!E:E)</f>
        <v>26.4</v>
      </c>
      <c r="F359" s="26">
        <f>SUMIFS(MasterSheet!J:J, MasterSheet!B:B, A359, MasterSheet!D:D, B359, MasterSheet!H:H, C359)</f>
        <v>1</v>
      </c>
      <c r="G359" s="26">
        <f t="shared" si="26"/>
        <v>2323.1999999999998</v>
      </c>
      <c r="H359" s="30">
        <f>SUMIFS(MasterSheet!K:K, MasterSheet!B:B, A359, MasterSheet!D:D, B359, MasterSheet!H:H, C359)</f>
        <v>1</v>
      </c>
      <c r="I359" s="30">
        <f t="shared" si="27"/>
        <v>2323.1999999999998</v>
      </c>
      <c r="J359" s="32">
        <f>SUMIFS(MasterSheet!L:L, MasterSheet!B:B, A359, MasterSheet!D:D, B359, MasterSheet!H:H, C359)</f>
        <v>0</v>
      </c>
      <c r="K359" s="32">
        <f t="shared" si="28"/>
        <v>0</v>
      </c>
      <c r="L359" s="25" t="str">
        <f>VLOOKUP(C359,MasterSheet!H:U,14,)</f>
        <v>BioLegend</v>
      </c>
      <c r="M359" s="25" t="str">
        <f>VLOOKUP(L359,'Currency Sheet'!A:C,3,)</f>
        <v>DOLLAR</v>
      </c>
      <c r="N359" s="25">
        <f t="shared" si="29"/>
        <v>88</v>
      </c>
    </row>
    <row r="360" spans="1:14" x14ac:dyDescent="0.25">
      <c r="A360" s="25" t="str">
        <v>EED116333</v>
      </c>
      <c r="B360" s="45">
        <v>45831</v>
      </c>
      <c r="C360" s="25">
        <v>103032</v>
      </c>
      <c r="D360" s="25">
        <f t="shared" si="25"/>
        <v>13992</v>
      </c>
      <c r="E360" s="25">
        <f>_xlfn.XLOOKUP(C360,MasterSheet!H:H,MasterSheet!E:E)</f>
        <v>159</v>
      </c>
      <c r="F360" s="26">
        <f>SUMIFS(MasterSheet!J:J, MasterSheet!B:B, A360, MasterSheet!D:D, B360, MasterSheet!H:H, C360)</f>
        <v>1</v>
      </c>
      <c r="G360" s="26">
        <f t="shared" si="26"/>
        <v>13992</v>
      </c>
      <c r="H360" s="30">
        <f>SUMIFS(MasterSheet!K:K, MasterSheet!B:B, A360, MasterSheet!D:D, B360, MasterSheet!H:H, C360)</f>
        <v>1</v>
      </c>
      <c r="I360" s="30">
        <f t="shared" si="27"/>
        <v>13992</v>
      </c>
      <c r="J360" s="32">
        <f>SUMIFS(MasterSheet!L:L, MasterSheet!B:B, A360, MasterSheet!D:D, B360, MasterSheet!H:H, C360)</f>
        <v>0</v>
      </c>
      <c r="K360" s="32">
        <f t="shared" si="28"/>
        <v>0</v>
      </c>
      <c r="L360" s="25" t="str">
        <f>VLOOKUP(C360,MasterSheet!H:U,14,)</f>
        <v>BioLegend</v>
      </c>
      <c r="M360" s="25" t="str">
        <f>VLOOKUP(L360,'Currency Sheet'!A:C,3,)</f>
        <v>DOLLAR</v>
      </c>
      <c r="N360" s="25">
        <f t="shared" si="29"/>
        <v>88</v>
      </c>
    </row>
    <row r="361" spans="1:14" x14ac:dyDescent="0.25">
      <c r="A361" s="25" t="str">
        <v>EED116333</v>
      </c>
      <c r="B361" s="45">
        <v>45831</v>
      </c>
      <c r="C361" s="25">
        <v>103059</v>
      </c>
      <c r="D361" s="25">
        <f t="shared" si="25"/>
        <v>18018</v>
      </c>
      <c r="E361" s="25">
        <f>_xlfn.XLOOKUP(C361,MasterSheet!H:H,MasterSheet!E:E)</f>
        <v>204.75</v>
      </c>
      <c r="F361" s="26">
        <f>SUMIFS(MasterSheet!J:J, MasterSheet!B:B, A361, MasterSheet!D:D, B361, MasterSheet!H:H, C361)</f>
        <v>1</v>
      </c>
      <c r="G361" s="26">
        <f t="shared" si="26"/>
        <v>18018</v>
      </c>
      <c r="H361" s="30">
        <f>SUMIFS(MasterSheet!K:K, MasterSheet!B:B, A361, MasterSheet!D:D, B361, MasterSheet!H:H, C361)</f>
        <v>1</v>
      </c>
      <c r="I361" s="30">
        <f t="shared" si="27"/>
        <v>18018</v>
      </c>
      <c r="J361" s="32">
        <f>SUMIFS(MasterSheet!L:L, MasterSheet!B:B, A361, MasterSheet!D:D, B361, MasterSheet!H:H, C361)</f>
        <v>0</v>
      </c>
      <c r="K361" s="32">
        <f t="shared" si="28"/>
        <v>0</v>
      </c>
      <c r="L361" s="25" t="str">
        <f>VLOOKUP(C361,MasterSheet!H:U,14,)</f>
        <v>BioLegend</v>
      </c>
      <c r="M361" s="25" t="str">
        <f>VLOOKUP(L361,'Currency Sheet'!A:C,3,)</f>
        <v>DOLLAR</v>
      </c>
      <c r="N361" s="25">
        <f t="shared" si="29"/>
        <v>88</v>
      </c>
    </row>
    <row r="362" spans="1:14" x14ac:dyDescent="0.25">
      <c r="A362" s="25" t="str">
        <v>EED116333</v>
      </c>
      <c r="B362" s="45">
        <v>45831</v>
      </c>
      <c r="C362" s="25">
        <v>103133</v>
      </c>
      <c r="D362" s="25">
        <f t="shared" si="25"/>
        <v>12012</v>
      </c>
      <c r="E362" s="25">
        <f>_xlfn.XLOOKUP(C362,MasterSheet!H:H,MasterSheet!E:E)</f>
        <v>136.5</v>
      </c>
      <c r="F362" s="26">
        <f>SUMIFS(MasterSheet!J:J, MasterSheet!B:B, A362, MasterSheet!D:D, B362, MasterSheet!H:H, C362)</f>
        <v>1</v>
      </c>
      <c r="G362" s="26">
        <f t="shared" si="26"/>
        <v>12012</v>
      </c>
      <c r="H362" s="30">
        <f>SUMIFS(MasterSheet!K:K, MasterSheet!B:B, A362, MasterSheet!D:D, B362, MasterSheet!H:H, C362)</f>
        <v>1</v>
      </c>
      <c r="I362" s="30">
        <f t="shared" si="27"/>
        <v>12012</v>
      </c>
      <c r="J362" s="32">
        <f>SUMIFS(MasterSheet!L:L, MasterSheet!B:B, A362, MasterSheet!D:D, B362, MasterSheet!H:H, C362)</f>
        <v>0</v>
      </c>
      <c r="K362" s="32">
        <f t="shared" si="28"/>
        <v>0</v>
      </c>
      <c r="L362" s="25" t="str">
        <f>VLOOKUP(C362,MasterSheet!H:U,14,)</f>
        <v>BioLegend</v>
      </c>
      <c r="M362" s="25" t="str">
        <f>VLOOKUP(L362,'Currency Sheet'!A:C,3,)</f>
        <v>DOLLAR</v>
      </c>
      <c r="N362" s="25">
        <f t="shared" si="29"/>
        <v>88</v>
      </c>
    </row>
    <row r="363" spans="1:14" x14ac:dyDescent="0.25">
      <c r="A363" s="25" t="str">
        <v>EED116333</v>
      </c>
      <c r="B363" s="45">
        <v>45831</v>
      </c>
      <c r="C363" s="25">
        <v>103155</v>
      </c>
      <c r="D363" s="25">
        <f t="shared" si="25"/>
        <v>17292</v>
      </c>
      <c r="E363" s="25">
        <f>_xlfn.XLOOKUP(C363,MasterSheet!H:H,MasterSheet!E:E)</f>
        <v>196.5</v>
      </c>
      <c r="F363" s="26">
        <f>SUMIFS(MasterSheet!J:J, MasterSheet!B:B, A363, MasterSheet!D:D, B363, MasterSheet!H:H, C363)</f>
        <v>1</v>
      </c>
      <c r="G363" s="26">
        <f t="shared" si="26"/>
        <v>17292</v>
      </c>
      <c r="H363" s="30">
        <f>SUMIFS(MasterSheet!K:K, MasterSheet!B:B, A363, MasterSheet!D:D, B363, MasterSheet!H:H, C363)</f>
        <v>1</v>
      </c>
      <c r="I363" s="30">
        <f t="shared" si="27"/>
        <v>17292</v>
      </c>
      <c r="J363" s="32">
        <f>SUMIFS(MasterSheet!L:L, MasterSheet!B:B, A363, MasterSheet!D:D, B363, MasterSheet!H:H, C363)</f>
        <v>0</v>
      </c>
      <c r="K363" s="32">
        <f t="shared" si="28"/>
        <v>0</v>
      </c>
      <c r="L363" s="25" t="str">
        <f>VLOOKUP(C363,MasterSheet!H:U,14,)</f>
        <v>BioLegend</v>
      </c>
      <c r="M363" s="25" t="str">
        <f>VLOOKUP(L363,'Currency Sheet'!A:C,3,)</f>
        <v>DOLLAR</v>
      </c>
      <c r="N363" s="25">
        <f t="shared" si="29"/>
        <v>88</v>
      </c>
    </row>
    <row r="364" spans="1:14" x14ac:dyDescent="0.25">
      <c r="A364" s="25" t="str">
        <v>EED116333</v>
      </c>
      <c r="B364" s="45">
        <v>45831</v>
      </c>
      <c r="C364" s="25">
        <v>104412</v>
      </c>
      <c r="D364" s="25">
        <f t="shared" si="25"/>
        <v>11888.8</v>
      </c>
      <c r="E364" s="25">
        <f>_xlfn.XLOOKUP(C364,MasterSheet!H:H,MasterSheet!E:E)</f>
        <v>135.1</v>
      </c>
      <c r="F364" s="26">
        <f>SUMIFS(MasterSheet!J:J, MasterSheet!B:B, A364, MasterSheet!D:D, B364, MasterSheet!H:H, C364)</f>
        <v>2</v>
      </c>
      <c r="G364" s="26">
        <f t="shared" si="26"/>
        <v>23777.599999999999</v>
      </c>
      <c r="H364" s="30">
        <f>SUMIFS(MasterSheet!K:K, MasterSheet!B:B, A364, MasterSheet!D:D, B364, MasterSheet!H:H, C364)</f>
        <v>2</v>
      </c>
      <c r="I364" s="30">
        <f t="shared" si="27"/>
        <v>23777.599999999999</v>
      </c>
      <c r="J364" s="32">
        <f>SUMIFS(MasterSheet!L:L, MasterSheet!B:B, A364, MasterSheet!D:D, B364, MasterSheet!H:H, C364)</f>
        <v>0</v>
      </c>
      <c r="K364" s="32">
        <f t="shared" si="28"/>
        <v>0</v>
      </c>
      <c r="L364" s="25" t="str">
        <f>VLOOKUP(C364,MasterSheet!H:U,14,)</f>
        <v>BioLegend</v>
      </c>
      <c r="M364" s="25" t="str">
        <f>VLOOKUP(L364,'Currency Sheet'!A:C,3,)</f>
        <v>DOLLAR</v>
      </c>
      <c r="N364" s="25">
        <f t="shared" si="29"/>
        <v>88</v>
      </c>
    </row>
    <row r="365" spans="1:14" x14ac:dyDescent="0.25">
      <c r="A365" s="25" t="str">
        <v>EED116333</v>
      </c>
      <c r="B365" s="45">
        <v>45831</v>
      </c>
      <c r="C365" s="25">
        <v>104505</v>
      </c>
      <c r="D365" s="25">
        <f t="shared" si="25"/>
        <v>4382.3999999999996</v>
      </c>
      <c r="E365" s="25">
        <f>_xlfn.XLOOKUP(C365,MasterSheet!H:H,MasterSheet!E:E)</f>
        <v>49.8</v>
      </c>
      <c r="F365" s="26">
        <f>SUMIFS(MasterSheet!J:J, MasterSheet!B:B, A365, MasterSheet!D:D, B365, MasterSheet!H:H, C365)</f>
        <v>1</v>
      </c>
      <c r="G365" s="26">
        <f t="shared" si="26"/>
        <v>4382.3999999999996</v>
      </c>
      <c r="H365" s="30">
        <f>SUMIFS(MasterSheet!K:K, MasterSheet!B:B, A365, MasterSheet!D:D, B365, MasterSheet!H:H, C365)</f>
        <v>1</v>
      </c>
      <c r="I365" s="30">
        <f t="shared" si="27"/>
        <v>4382.3999999999996</v>
      </c>
      <c r="J365" s="32">
        <f>SUMIFS(MasterSheet!L:L, MasterSheet!B:B, A365, MasterSheet!D:D, B365, MasterSheet!H:H, C365)</f>
        <v>0</v>
      </c>
      <c r="K365" s="32">
        <f t="shared" si="28"/>
        <v>0</v>
      </c>
      <c r="L365" s="25" t="str">
        <f>VLOOKUP(C365,MasterSheet!H:U,14,)</f>
        <v>BioLegend</v>
      </c>
      <c r="M365" s="25" t="str">
        <f>VLOOKUP(L365,'Currency Sheet'!A:C,3,)</f>
        <v>DOLLAR</v>
      </c>
      <c r="N365" s="25">
        <f t="shared" si="29"/>
        <v>88</v>
      </c>
    </row>
    <row r="366" spans="1:14" x14ac:dyDescent="0.25">
      <c r="A366" s="25" t="str">
        <v>EED116333</v>
      </c>
      <c r="B366" s="45">
        <v>45831</v>
      </c>
      <c r="C366" s="25">
        <v>104508</v>
      </c>
      <c r="D366" s="25">
        <f t="shared" si="25"/>
        <v>15470.400000000001</v>
      </c>
      <c r="E366" s="25">
        <f>_xlfn.XLOOKUP(C366,MasterSheet!H:H,MasterSheet!E:E)</f>
        <v>175.8</v>
      </c>
      <c r="F366" s="26">
        <f>SUMIFS(MasterSheet!J:J, MasterSheet!B:B, A366, MasterSheet!D:D, B366, MasterSheet!H:H, C366)</f>
        <v>1</v>
      </c>
      <c r="G366" s="26">
        <f t="shared" si="26"/>
        <v>15470.400000000001</v>
      </c>
      <c r="H366" s="30">
        <f>SUMIFS(MasterSheet!K:K, MasterSheet!B:B, A366, MasterSheet!D:D, B366, MasterSheet!H:H, C366)</f>
        <v>1</v>
      </c>
      <c r="I366" s="30">
        <f t="shared" si="27"/>
        <v>15470.400000000001</v>
      </c>
      <c r="J366" s="32">
        <f>SUMIFS(MasterSheet!L:L, MasterSheet!B:B, A366, MasterSheet!D:D, B366, MasterSheet!H:H, C366)</f>
        <v>0</v>
      </c>
      <c r="K366" s="32">
        <f t="shared" si="28"/>
        <v>0</v>
      </c>
      <c r="L366" s="25" t="str">
        <f>VLOOKUP(C366,MasterSheet!H:U,14,)</f>
        <v>BioLegend</v>
      </c>
      <c r="M366" s="25" t="str">
        <f>VLOOKUP(L366,'Currency Sheet'!A:C,3,)</f>
        <v>DOLLAR</v>
      </c>
      <c r="N366" s="25">
        <f t="shared" si="29"/>
        <v>88</v>
      </c>
    </row>
    <row r="367" spans="1:14" x14ac:dyDescent="0.25">
      <c r="A367" s="25" t="str">
        <v>EED116333</v>
      </c>
      <c r="B367" s="45">
        <v>45831</v>
      </c>
      <c r="C367" s="25">
        <v>104525</v>
      </c>
      <c r="D367" s="25">
        <f t="shared" si="25"/>
        <v>4382.3999999999996</v>
      </c>
      <c r="E367" s="25">
        <f>_xlfn.XLOOKUP(C367,MasterSheet!H:H,MasterSheet!E:E)</f>
        <v>49.8</v>
      </c>
      <c r="F367" s="26">
        <f>SUMIFS(MasterSheet!J:J, MasterSheet!B:B, A367, MasterSheet!D:D, B367, MasterSheet!H:H, C367)</f>
        <v>1</v>
      </c>
      <c r="G367" s="26">
        <f t="shared" si="26"/>
        <v>4382.3999999999996</v>
      </c>
      <c r="H367" s="30">
        <f>SUMIFS(MasterSheet!K:K, MasterSheet!B:B, A367, MasterSheet!D:D, B367, MasterSheet!H:H, C367)</f>
        <v>1</v>
      </c>
      <c r="I367" s="30">
        <f t="shared" si="27"/>
        <v>4382.3999999999996</v>
      </c>
      <c r="J367" s="32">
        <f>SUMIFS(MasterSheet!L:L, MasterSheet!B:B, A367, MasterSheet!D:D, B367, MasterSheet!H:H, C367)</f>
        <v>0</v>
      </c>
      <c r="K367" s="32">
        <f t="shared" si="28"/>
        <v>0</v>
      </c>
      <c r="L367" s="25" t="str">
        <f>VLOOKUP(C367,MasterSheet!H:U,14,)</f>
        <v>BioLegend</v>
      </c>
      <c r="M367" s="25" t="str">
        <f>VLOOKUP(L367,'Currency Sheet'!A:C,3,)</f>
        <v>DOLLAR</v>
      </c>
      <c r="N367" s="25">
        <f t="shared" si="29"/>
        <v>88</v>
      </c>
    </row>
    <row r="368" spans="1:14" x14ac:dyDescent="0.25">
      <c r="A368" s="25" t="str">
        <v>EED116333</v>
      </c>
      <c r="B368" s="45">
        <v>45831</v>
      </c>
      <c r="C368" s="25">
        <v>104718</v>
      </c>
      <c r="D368" s="25">
        <f t="shared" si="25"/>
        <v>12091.2</v>
      </c>
      <c r="E368" s="25">
        <f>_xlfn.XLOOKUP(C368,MasterSheet!H:H,MasterSheet!E:E)</f>
        <v>137.4</v>
      </c>
      <c r="F368" s="26">
        <f>SUMIFS(MasterSheet!J:J, MasterSheet!B:B, A368, MasterSheet!D:D, B368, MasterSheet!H:H, C368)</f>
        <v>1</v>
      </c>
      <c r="G368" s="26">
        <f t="shared" si="26"/>
        <v>12091.2</v>
      </c>
      <c r="H368" s="30">
        <f>SUMIFS(MasterSheet!K:K, MasterSheet!B:B, A368, MasterSheet!D:D, B368, MasterSheet!H:H, C368)</f>
        <v>1</v>
      </c>
      <c r="I368" s="30">
        <f t="shared" si="27"/>
        <v>12091.2</v>
      </c>
      <c r="J368" s="32">
        <f>SUMIFS(MasterSheet!L:L, MasterSheet!B:B, A368, MasterSheet!D:D, B368, MasterSheet!H:H, C368)</f>
        <v>0</v>
      </c>
      <c r="K368" s="32">
        <f t="shared" si="28"/>
        <v>0</v>
      </c>
      <c r="L368" s="25" t="str">
        <f>VLOOKUP(C368,MasterSheet!H:U,14,)</f>
        <v>BioLegend</v>
      </c>
      <c r="M368" s="25" t="str">
        <f>VLOOKUP(L368,'Currency Sheet'!A:C,3,)</f>
        <v>DOLLAR</v>
      </c>
      <c r="N368" s="25">
        <f t="shared" si="29"/>
        <v>88</v>
      </c>
    </row>
    <row r="369" spans="1:14" x14ac:dyDescent="0.25">
      <c r="A369" s="25" t="str">
        <v>EED116333</v>
      </c>
      <c r="B369" s="45">
        <v>45831</v>
      </c>
      <c r="C369" s="25">
        <v>106105</v>
      </c>
      <c r="D369" s="25">
        <f t="shared" si="25"/>
        <v>5491.2</v>
      </c>
      <c r="E369" s="25">
        <f>_xlfn.XLOOKUP(C369,MasterSheet!H:H,MasterSheet!E:E)</f>
        <v>62.4</v>
      </c>
      <c r="F369" s="26">
        <f>SUMIFS(MasterSheet!J:J, MasterSheet!B:B, A369, MasterSheet!D:D, B369, MasterSheet!H:H, C369)</f>
        <v>2</v>
      </c>
      <c r="G369" s="26">
        <f t="shared" si="26"/>
        <v>10982.4</v>
      </c>
      <c r="H369" s="30">
        <f>SUMIFS(MasterSheet!K:K, MasterSheet!B:B, A369, MasterSheet!D:D, B369, MasterSheet!H:H, C369)</f>
        <v>2</v>
      </c>
      <c r="I369" s="30">
        <f t="shared" si="27"/>
        <v>10982.4</v>
      </c>
      <c r="J369" s="32">
        <f>SUMIFS(MasterSheet!L:L, MasterSheet!B:B, A369, MasterSheet!D:D, B369, MasterSheet!H:H, C369)</f>
        <v>0</v>
      </c>
      <c r="K369" s="32">
        <f t="shared" si="28"/>
        <v>0</v>
      </c>
      <c r="L369" s="25" t="str">
        <f>VLOOKUP(C369,MasterSheet!H:U,14,)</f>
        <v>BioLegend</v>
      </c>
      <c r="M369" s="25" t="str">
        <f>VLOOKUP(L369,'Currency Sheet'!A:C,3,)</f>
        <v>DOLLAR</v>
      </c>
      <c r="N369" s="25">
        <f t="shared" si="29"/>
        <v>88</v>
      </c>
    </row>
    <row r="370" spans="1:14" x14ac:dyDescent="0.25">
      <c r="A370" s="25" t="str">
        <v>EED116333</v>
      </c>
      <c r="B370" s="45">
        <v>45831</v>
      </c>
      <c r="C370" s="25">
        <v>107614</v>
      </c>
      <c r="D370" s="25">
        <f t="shared" si="25"/>
        <v>11035.2</v>
      </c>
      <c r="E370" s="25">
        <f>_xlfn.XLOOKUP(C370,MasterSheet!H:H,MasterSheet!E:E)</f>
        <v>125.4</v>
      </c>
      <c r="F370" s="26">
        <f>SUMIFS(MasterSheet!J:J, MasterSheet!B:B, A370, MasterSheet!D:D, B370, MasterSheet!H:H, C370)</f>
        <v>1</v>
      </c>
      <c r="G370" s="26">
        <f t="shared" si="26"/>
        <v>11035.2</v>
      </c>
      <c r="H370" s="30">
        <f>SUMIFS(MasterSheet!K:K, MasterSheet!B:B, A370, MasterSheet!D:D, B370, MasterSheet!H:H, C370)</f>
        <v>1</v>
      </c>
      <c r="I370" s="30">
        <f t="shared" si="27"/>
        <v>11035.2</v>
      </c>
      <c r="J370" s="32">
        <f>SUMIFS(MasterSheet!L:L, MasterSheet!B:B, A370, MasterSheet!D:D, B370, MasterSheet!H:H, C370)</f>
        <v>0</v>
      </c>
      <c r="K370" s="32">
        <f t="shared" si="28"/>
        <v>0</v>
      </c>
      <c r="L370" s="25" t="str">
        <f>VLOOKUP(C370,MasterSheet!H:U,14,)</f>
        <v>BioLegend</v>
      </c>
      <c r="M370" s="25" t="str">
        <f>VLOOKUP(L370,'Currency Sheet'!A:C,3,)</f>
        <v>DOLLAR</v>
      </c>
      <c r="N370" s="25">
        <f t="shared" si="29"/>
        <v>88</v>
      </c>
    </row>
    <row r="371" spans="1:14" x14ac:dyDescent="0.25">
      <c r="A371" s="25" t="str">
        <v>EED116333</v>
      </c>
      <c r="B371" s="45">
        <v>45831</v>
      </c>
      <c r="C371" s="25">
        <v>108133</v>
      </c>
      <c r="D371" s="25">
        <f t="shared" si="25"/>
        <v>14520</v>
      </c>
      <c r="E371" s="25">
        <f>_xlfn.XLOOKUP(C371,MasterSheet!H:H,MasterSheet!E:E)</f>
        <v>165</v>
      </c>
      <c r="F371" s="26">
        <f>SUMIFS(MasterSheet!J:J, MasterSheet!B:B, A371, MasterSheet!D:D, B371, MasterSheet!H:H, C371)</f>
        <v>1</v>
      </c>
      <c r="G371" s="26">
        <f t="shared" si="26"/>
        <v>14520</v>
      </c>
      <c r="H371" s="30">
        <f>SUMIFS(MasterSheet!K:K, MasterSheet!B:B, A371, MasterSheet!D:D, B371, MasterSheet!H:H, C371)</f>
        <v>1</v>
      </c>
      <c r="I371" s="30">
        <f t="shared" si="27"/>
        <v>14520</v>
      </c>
      <c r="J371" s="32">
        <f>SUMIFS(MasterSheet!L:L, MasterSheet!B:B, A371, MasterSheet!D:D, B371, MasterSheet!H:H, C371)</f>
        <v>0</v>
      </c>
      <c r="K371" s="32">
        <f t="shared" si="28"/>
        <v>0</v>
      </c>
      <c r="L371" s="25" t="str">
        <f>VLOOKUP(C371,MasterSheet!H:U,14,)</f>
        <v>BioLegend</v>
      </c>
      <c r="M371" s="25" t="str">
        <f>VLOOKUP(L371,'Currency Sheet'!A:C,3,)</f>
        <v>DOLLAR</v>
      </c>
      <c r="N371" s="25">
        <f t="shared" si="29"/>
        <v>88</v>
      </c>
    </row>
    <row r="372" spans="1:14" x14ac:dyDescent="0.25">
      <c r="A372" s="25" t="str">
        <v>EED116333</v>
      </c>
      <c r="B372" s="45">
        <v>45831</v>
      </c>
      <c r="C372" s="25">
        <v>108408</v>
      </c>
      <c r="D372" s="25">
        <f t="shared" si="25"/>
        <v>9662.4</v>
      </c>
      <c r="E372" s="25">
        <f>_xlfn.XLOOKUP(C372,MasterSheet!H:H,MasterSheet!E:E)</f>
        <v>109.8</v>
      </c>
      <c r="F372" s="26">
        <f>SUMIFS(MasterSheet!J:J, MasterSheet!B:B, A372, MasterSheet!D:D, B372, MasterSheet!H:H, C372)</f>
        <v>1</v>
      </c>
      <c r="G372" s="26">
        <f t="shared" si="26"/>
        <v>9662.4</v>
      </c>
      <c r="H372" s="30">
        <f>SUMIFS(MasterSheet!K:K, MasterSheet!B:B, A372, MasterSheet!D:D, B372, MasterSheet!H:H, C372)</f>
        <v>1</v>
      </c>
      <c r="I372" s="30">
        <f t="shared" si="27"/>
        <v>9662.4</v>
      </c>
      <c r="J372" s="32">
        <f>SUMIFS(MasterSheet!L:L, MasterSheet!B:B, A372, MasterSheet!D:D, B372, MasterSheet!H:H, C372)</f>
        <v>0</v>
      </c>
      <c r="K372" s="32">
        <f t="shared" si="28"/>
        <v>0</v>
      </c>
      <c r="L372" s="25" t="str">
        <f>VLOOKUP(C372,MasterSheet!H:U,14,)</f>
        <v>BioLegend</v>
      </c>
      <c r="M372" s="25" t="str">
        <f>VLOOKUP(L372,'Currency Sheet'!A:C,3,)</f>
        <v>DOLLAR</v>
      </c>
      <c r="N372" s="25">
        <f t="shared" si="29"/>
        <v>88</v>
      </c>
    </row>
    <row r="373" spans="1:14" x14ac:dyDescent="0.25">
      <c r="A373" s="25" t="str">
        <v>EED116333</v>
      </c>
      <c r="B373" s="45">
        <v>45831</v>
      </c>
      <c r="C373" s="25">
        <v>108437</v>
      </c>
      <c r="D373" s="25">
        <f t="shared" si="25"/>
        <v>11616</v>
      </c>
      <c r="E373" s="25">
        <f>_xlfn.XLOOKUP(C373,MasterSheet!H:H,MasterSheet!E:E)</f>
        <v>132</v>
      </c>
      <c r="F373" s="26">
        <f>SUMIFS(MasterSheet!J:J, MasterSheet!B:B, A373, MasterSheet!D:D, B373, MasterSheet!H:H, C373)</f>
        <v>1</v>
      </c>
      <c r="G373" s="26">
        <f t="shared" si="26"/>
        <v>11616</v>
      </c>
      <c r="H373" s="30">
        <f>SUMIFS(MasterSheet!K:K, MasterSheet!B:B, A373, MasterSheet!D:D, B373, MasterSheet!H:H, C373)</f>
        <v>1</v>
      </c>
      <c r="I373" s="30">
        <f t="shared" si="27"/>
        <v>11616</v>
      </c>
      <c r="J373" s="32">
        <f>SUMIFS(MasterSheet!L:L, MasterSheet!B:B, A373, MasterSheet!D:D, B373, MasterSheet!H:H, C373)</f>
        <v>0</v>
      </c>
      <c r="K373" s="32">
        <f t="shared" si="28"/>
        <v>0</v>
      </c>
      <c r="L373" s="25" t="str">
        <f>VLOOKUP(C373,MasterSheet!H:U,14,)</f>
        <v>BioLegend</v>
      </c>
      <c r="M373" s="25" t="str">
        <f>VLOOKUP(L373,'Currency Sheet'!A:C,3,)</f>
        <v>DOLLAR</v>
      </c>
      <c r="N373" s="25">
        <f t="shared" si="29"/>
        <v>88</v>
      </c>
    </row>
    <row r="374" spans="1:14" x14ac:dyDescent="0.25">
      <c r="A374" s="25" t="str">
        <v>EED116333</v>
      </c>
      <c r="B374" s="45">
        <v>45831</v>
      </c>
      <c r="C374" s="25">
        <v>108442</v>
      </c>
      <c r="D374" s="25">
        <f t="shared" si="25"/>
        <v>20856</v>
      </c>
      <c r="E374" s="25">
        <f>_xlfn.XLOOKUP(C374,MasterSheet!H:H,MasterSheet!E:E)</f>
        <v>237</v>
      </c>
      <c r="F374" s="26">
        <f>SUMIFS(MasterSheet!J:J, MasterSheet!B:B, A374, MasterSheet!D:D, B374, MasterSheet!H:H, C374)</f>
        <v>1</v>
      </c>
      <c r="G374" s="26">
        <f t="shared" si="26"/>
        <v>20856</v>
      </c>
      <c r="H374" s="30">
        <f>SUMIFS(MasterSheet!K:K, MasterSheet!B:B, A374, MasterSheet!D:D, B374, MasterSheet!H:H, C374)</f>
        <v>1</v>
      </c>
      <c r="I374" s="30">
        <f t="shared" si="27"/>
        <v>20856</v>
      </c>
      <c r="J374" s="32">
        <f>SUMIFS(MasterSheet!L:L, MasterSheet!B:B, A374, MasterSheet!D:D, B374, MasterSheet!H:H, C374)</f>
        <v>0</v>
      </c>
      <c r="K374" s="32">
        <f t="shared" si="28"/>
        <v>0</v>
      </c>
      <c r="L374" s="25" t="str">
        <f>VLOOKUP(C374,MasterSheet!H:U,14,)</f>
        <v>BioLegend</v>
      </c>
      <c r="M374" s="25" t="str">
        <f>VLOOKUP(L374,'Currency Sheet'!A:C,3,)</f>
        <v>DOLLAR</v>
      </c>
      <c r="N374" s="25">
        <f t="shared" si="29"/>
        <v>88</v>
      </c>
    </row>
    <row r="375" spans="1:14" x14ac:dyDescent="0.25">
      <c r="A375" s="25" t="str">
        <v>EED116333</v>
      </c>
      <c r="B375" s="45">
        <v>45831</v>
      </c>
      <c r="C375" s="25">
        <v>108713</v>
      </c>
      <c r="D375" s="25">
        <f t="shared" si="25"/>
        <v>4593.6000000000004</v>
      </c>
      <c r="E375" s="25">
        <f>_xlfn.XLOOKUP(C375,MasterSheet!H:H,MasterSheet!E:E)</f>
        <v>52.2</v>
      </c>
      <c r="F375" s="26">
        <f>SUMIFS(MasterSheet!J:J, MasterSheet!B:B, A375, MasterSheet!D:D, B375, MasterSheet!H:H, C375)</f>
        <v>1</v>
      </c>
      <c r="G375" s="26">
        <f t="shared" si="26"/>
        <v>4593.6000000000004</v>
      </c>
      <c r="H375" s="30">
        <f>SUMIFS(MasterSheet!K:K, MasterSheet!B:B, A375, MasterSheet!D:D, B375, MasterSheet!H:H, C375)</f>
        <v>1</v>
      </c>
      <c r="I375" s="30">
        <f t="shared" si="27"/>
        <v>4593.6000000000004</v>
      </c>
      <c r="J375" s="32">
        <f>SUMIFS(MasterSheet!L:L, MasterSheet!B:B, A375, MasterSheet!D:D, B375, MasterSheet!H:H, C375)</f>
        <v>0</v>
      </c>
      <c r="K375" s="32">
        <f t="shared" si="28"/>
        <v>0</v>
      </c>
      <c r="L375" s="25" t="str">
        <f>VLOOKUP(C375,MasterSheet!H:U,14,)</f>
        <v>BioLegend</v>
      </c>
      <c r="M375" s="25" t="str">
        <f>VLOOKUP(L375,'Currency Sheet'!A:C,3,)</f>
        <v>DOLLAR</v>
      </c>
      <c r="N375" s="25">
        <f t="shared" si="29"/>
        <v>88</v>
      </c>
    </row>
    <row r="376" spans="1:14" x14ac:dyDescent="0.25">
      <c r="A376" s="25" t="str">
        <v>EED116333</v>
      </c>
      <c r="B376" s="45">
        <v>45831</v>
      </c>
      <c r="C376" s="25">
        <v>109830</v>
      </c>
      <c r="D376" s="25">
        <f t="shared" si="25"/>
        <v>11035.2</v>
      </c>
      <c r="E376" s="25">
        <f>_xlfn.XLOOKUP(C376,MasterSheet!H:H,MasterSheet!E:E)</f>
        <v>125.4</v>
      </c>
      <c r="F376" s="26">
        <f>SUMIFS(MasterSheet!J:J, MasterSheet!B:B, A376, MasterSheet!D:D, B376, MasterSheet!H:H, C376)</f>
        <v>1</v>
      </c>
      <c r="G376" s="26">
        <f t="shared" si="26"/>
        <v>11035.2</v>
      </c>
      <c r="H376" s="30">
        <f>SUMIFS(MasterSheet!K:K, MasterSheet!B:B, A376, MasterSheet!D:D, B376, MasterSheet!H:H, C376)</f>
        <v>1</v>
      </c>
      <c r="I376" s="30">
        <f t="shared" si="27"/>
        <v>11035.2</v>
      </c>
      <c r="J376" s="32">
        <f>SUMIFS(MasterSheet!L:L, MasterSheet!B:B, A376, MasterSheet!D:D, B376, MasterSheet!H:H, C376)</f>
        <v>0</v>
      </c>
      <c r="K376" s="32">
        <f t="shared" si="28"/>
        <v>0</v>
      </c>
      <c r="L376" s="25" t="str">
        <f>VLOOKUP(C376,MasterSheet!H:U,14,)</f>
        <v>BioLegend</v>
      </c>
      <c r="M376" s="25" t="str">
        <f>VLOOKUP(L376,'Currency Sheet'!A:C,3,)</f>
        <v>DOLLAR</v>
      </c>
      <c r="N376" s="25">
        <f t="shared" si="29"/>
        <v>88</v>
      </c>
    </row>
    <row r="377" spans="1:14" x14ac:dyDescent="0.25">
      <c r="A377" s="25" t="str">
        <v>EED116333</v>
      </c>
      <c r="B377" s="45">
        <v>45831</v>
      </c>
      <c r="C377" s="25">
        <v>119409</v>
      </c>
      <c r="D377" s="25">
        <f t="shared" si="25"/>
        <v>6441.6</v>
      </c>
      <c r="E377" s="25">
        <f>_xlfn.XLOOKUP(C377,MasterSheet!H:H,MasterSheet!E:E)</f>
        <v>73.2</v>
      </c>
      <c r="F377" s="26">
        <f>SUMIFS(MasterSheet!J:J, MasterSheet!B:B, A377, MasterSheet!D:D, B377, MasterSheet!H:H, C377)</f>
        <v>1</v>
      </c>
      <c r="G377" s="26">
        <f t="shared" si="26"/>
        <v>6441.6</v>
      </c>
      <c r="H377" s="30">
        <f>SUMIFS(MasterSheet!K:K, MasterSheet!B:B, A377, MasterSheet!D:D, B377, MasterSheet!H:H, C377)</f>
        <v>1</v>
      </c>
      <c r="I377" s="30">
        <f t="shared" si="27"/>
        <v>6441.6</v>
      </c>
      <c r="J377" s="32">
        <f>SUMIFS(MasterSheet!L:L, MasterSheet!B:B, A377, MasterSheet!D:D, B377, MasterSheet!H:H, C377)</f>
        <v>0</v>
      </c>
      <c r="K377" s="32">
        <f t="shared" si="28"/>
        <v>0</v>
      </c>
      <c r="L377" s="25" t="str">
        <f>VLOOKUP(C377,MasterSheet!H:U,14,)</f>
        <v>BioLegend</v>
      </c>
      <c r="M377" s="25" t="str">
        <f>VLOOKUP(L377,'Currency Sheet'!A:C,3,)</f>
        <v>DOLLAR</v>
      </c>
      <c r="N377" s="25">
        <f t="shared" si="29"/>
        <v>88</v>
      </c>
    </row>
    <row r="378" spans="1:14" x14ac:dyDescent="0.25">
      <c r="A378" s="25" t="str">
        <v>EED116333</v>
      </c>
      <c r="B378" s="45">
        <v>45831</v>
      </c>
      <c r="C378" s="25">
        <v>119413</v>
      </c>
      <c r="D378" s="25">
        <f t="shared" si="25"/>
        <v>6124.8000000000011</v>
      </c>
      <c r="E378" s="25">
        <f>_xlfn.XLOOKUP(C378,MasterSheet!H:H,MasterSheet!E:E)</f>
        <v>69.600000000000009</v>
      </c>
      <c r="F378" s="26">
        <f>SUMIFS(MasterSheet!J:J, MasterSheet!B:B, A378, MasterSheet!D:D, B378, MasterSheet!H:H, C378)</f>
        <v>3</v>
      </c>
      <c r="G378" s="26">
        <f t="shared" si="26"/>
        <v>18374.400000000001</v>
      </c>
      <c r="H378" s="30">
        <f>SUMIFS(MasterSheet!K:K, MasterSheet!B:B, A378, MasterSheet!D:D, B378, MasterSheet!H:H, C378)</f>
        <v>3</v>
      </c>
      <c r="I378" s="30">
        <f t="shared" si="27"/>
        <v>18374.400000000001</v>
      </c>
      <c r="J378" s="32">
        <f>SUMIFS(MasterSheet!L:L, MasterSheet!B:B, A378, MasterSheet!D:D, B378, MasterSheet!H:H, C378)</f>
        <v>0</v>
      </c>
      <c r="K378" s="32">
        <f t="shared" si="28"/>
        <v>0</v>
      </c>
      <c r="L378" s="25" t="str">
        <f>VLOOKUP(C378,MasterSheet!H:U,14,)</f>
        <v>BioLegend</v>
      </c>
      <c r="M378" s="25" t="str">
        <f>VLOOKUP(L378,'Currency Sheet'!A:C,3,)</f>
        <v>DOLLAR</v>
      </c>
      <c r="N378" s="25">
        <f t="shared" si="29"/>
        <v>88</v>
      </c>
    </row>
    <row r="379" spans="1:14" x14ac:dyDescent="0.25">
      <c r="A379" s="25" t="str">
        <v>EED116333</v>
      </c>
      <c r="B379" s="45">
        <v>45831</v>
      </c>
      <c r="C379" s="25">
        <v>120127</v>
      </c>
      <c r="D379" s="25">
        <f t="shared" si="25"/>
        <v>17688</v>
      </c>
      <c r="E379" s="25">
        <f>_xlfn.XLOOKUP(C379,MasterSheet!H:H,MasterSheet!E:E)</f>
        <v>201</v>
      </c>
      <c r="F379" s="26">
        <f>SUMIFS(MasterSheet!J:J, MasterSheet!B:B, A379, MasterSheet!D:D, B379, MasterSheet!H:H, C379)</f>
        <v>1</v>
      </c>
      <c r="G379" s="26">
        <f t="shared" si="26"/>
        <v>17688</v>
      </c>
      <c r="H379" s="30">
        <f>SUMIFS(MasterSheet!K:K, MasterSheet!B:B, A379, MasterSheet!D:D, B379, MasterSheet!H:H, C379)</f>
        <v>1</v>
      </c>
      <c r="I379" s="30">
        <f t="shared" si="27"/>
        <v>17688</v>
      </c>
      <c r="J379" s="32">
        <f>SUMIFS(MasterSheet!L:L, MasterSheet!B:B, A379, MasterSheet!D:D, B379, MasterSheet!H:H, C379)</f>
        <v>0</v>
      </c>
      <c r="K379" s="32">
        <f t="shared" si="28"/>
        <v>0</v>
      </c>
      <c r="L379" s="25" t="str">
        <f>VLOOKUP(C379,MasterSheet!H:U,14,)</f>
        <v>BioLegend</v>
      </c>
      <c r="M379" s="25" t="str">
        <f>VLOOKUP(L379,'Currency Sheet'!A:C,3,)</f>
        <v>DOLLAR</v>
      </c>
      <c r="N379" s="25">
        <f t="shared" si="29"/>
        <v>88</v>
      </c>
    </row>
    <row r="380" spans="1:14" x14ac:dyDescent="0.25">
      <c r="A380" s="25" t="str">
        <v>EED116333</v>
      </c>
      <c r="B380" s="45">
        <v>45831</v>
      </c>
      <c r="C380" s="25">
        <v>120409</v>
      </c>
      <c r="D380" s="25">
        <f t="shared" si="25"/>
        <v>7761.6</v>
      </c>
      <c r="E380" s="25">
        <f>_xlfn.XLOOKUP(C380,MasterSheet!H:H,MasterSheet!E:E)</f>
        <v>88.2</v>
      </c>
      <c r="F380" s="26">
        <f>SUMIFS(MasterSheet!J:J, MasterSheet!B:B, A380, MasterSheet!D:D, B380, MasterSheet!H:H, C380)</f>
        <v>1</v>
      </c>
      <c r="G380" s="26">
        <f t="shared" si="26"/>
        <v>7761.6</v>
      </c>
      <c r="H380" s="30">
        <f>SUMIFS(MasterSheet!K:K, MasterSheet!B:B, A380, MasterSheet!D:D, B380, MasterSheet!H:H, C380)</f>
        <v>1</v>
      </c>
      <c r="I380" s="30">
        <f t="shared" si="27"/>
        <v>7761.6</v>
      </c>
      <c r="J380" s="32">
        <f>SUMIFS(MasterSheet!L:L, MasterSheet!B:B, A380, MasterSheet!D:D, B380, MasterSheet!H:H, C380)</f>
        <v>0</v>
      </c>
      <c r="K380" s="32">
        <f t="shared" si="28"/>
        <v>0</v>
      </c>
      <c r="L380" s="25" t="str">
        <f>VLOOKUP(C380,MasterSheet!H:U,14,)</f>
        <v>BioLegend</v>
      </c>
      <c r="M380" s="25" t="str">
        <f>VLOOKUP(L380,'Currency Sheet'!A:C,3,)</f>
        <v>DOLLAR</v>
      </c>
      <c r="N380" s="25">
        <f t="shared" si="29"/>
        <v>88</v>
      </c>
    </row>
    <row r="381" spans="1:14" x14ac:dyDescent="0.25">
      <c r="A381" s="25" t="str">
        <v>EED116333</v>
      </c>
      <c r="B381" s="45">
        <v>45831</v>
      </c>
      <c r="C381" s="25">
        <v>121435</v>
      </c>
      <c r="D381" s="25">
        <f t="shared" si="25"/>
        <v>18876</v>
      </c>
      <c r="E381" s="25">
        <f>_xlfn.XLOOKUP(C381,MasterSheet!H:H,MasterSheet!E:E)</f>
        <v>214.5</v>
      </c>
      <c r="F381" s="26">
        <f>SUMIFS(MasterSheet!J:J, MasterSheet!B:B, A381, MasterSheet!D:D, B381, MasterSheet!H:H, C381)</f>
        <v>1</v>
      </c>
      <c r="G381" s="26">
        <f t="shared" si="26"/>
        <v>18876</v>
      </c>
      <c r="H381" s="30">
        <f>SUMIFS(MasterSheet!K:K, MasterSheet!B:B, A381, MasterSheet!D:D, B381, MasterSheet!H:H, C381)</f>
        <v>1</v>
      </c>
      <c r="I381" s="30">
        <f t="shared" si="27"/>
        <v>18876</v>
      </c>
      <c r="J381" s="32">
        <f>SUMIFS(MasterSheet!L:L, MasterSheet!B:B, A381, MasterSheet!D:D, B381, MasterSheet!H:H, C381)</f>
        <v>0</v>
      </c>
      <c r="K381" s="32">
        <f t="shared" si="28"/>
        <v>0</v>
      </c>
      <c r="L381" s="25" t="str">
        <f>VLOOKUP(C381,MasterSheet!H:U,14,)</f>
        <v>BioLegend</v>
      </c>
      <c r="M381" s="25" t="str">
        <f>VLOOKUP(L381,'Currency Sheet'!A:C,3,)</f>
        <v>DOLLAR</v>
      </c>
      <c r="N381" s="25">
        <f t="shared" si="29"/>
        <v>88</v>
      </c>
    </row>
    <row r="382" spans="1:14" x14ac:dyDescent="0.25">
      <c r="A382" s="25" t="str">
        <v>EED116333</v>
      </c>
      <c r="B382" s="45">
        <v>45831</v>
      </c>
      <c r="C382" s="25">
        <v>123110</v>
      </c>
      <c r="D382" s="25">
        <f t="shared" si="25"/>
        <v>7444.7999999999993</v>
      </c>
      <c r="E382" s="25">
        <f>_xlfn.XLOOKUP(C382,MasterSheet!H:H,MasterSheet!E:E)</f>
        <v>84.6</v>
      </c>
      <c r="F382" s="26">
        <f>SUMIFS(MasterSheet!J:J, MasterSheet!B:B, A382, MasterSheet!D:D, B382, MasterSheet!H:H, C382)</f>
        <v>1</v>
      </c>
      <c r="G382" s="26">
        <f t="shared" si="26"/>
        <v>7444.7999999999993</v>
      </c>
      <c r="H382" s="30">
        <f>SUMIFS(MasterSheet!K:K, MasterSheet!B:B, A382, MasterSheet!D:D, B382, MasterSheet!H:H, C382)</f>
        <v>1</v>
      </c>
      <c r="I382" s="30">
        <f t="shared" si="27"/>
        <v>7444.7999999999993</v>
      </c>
      <c r="J382" s="32">
        <f>SUMIFS(MasterSheet!L:L, MasterSheet!B:B, A382, MasterSheet!D:D, B382, MasterSheet!H:H, C382)</f>
        <v>0</v>
      </c>
      <c r="K382" s="32">
        <f t="shared" si="28"/>
        <v>0</v>
      </c>
      <c r="L382" s="25" t="str">
        <f>VLOOKUP(C382,MasterSheet!H:U,14,)</f>
        <v>BioLegend</v>
      </c>
      <c r="M382" s="25" t="str">
        <f>VLOOKUP(L382,'Currency Sheet'!A:C,3,)</f>
        <v>DOLLAR</v>
      </c>
      <c r="N382" s="25">
        <f t="shared" si="29"/>
        <v>88</v>
      </c>
    </row>
    <row r="383" spans="1:14" x14ac:dyDescent="0.25">
      <c r="A383" s="25" t="str">
        <v>EED116333</v>
      </c>
      <c r="B383" s="45">
        <v>45831</v>
      </c>
      <c r="C383" s="25">
        <v>123112</v>
      </c>
      <c r="D383" s="25">
        <f t="shared" si="25"/>
        <v>15470.400000000001</v>
      </c>
      <c r="E383" s="25">
        <f>_xlfn.XLOOKUP(C383,MasterSheet!H:H,MasterSheet!E:E)</f>
        <v>175.8</v>
      </c>
      <c r="F383" s="26">
        <f>SUMIFS(MasterSheet!J:J, MasterSheet!B:B, A383, MasterSheet!D:D, B383, MasterSheet!H:H, C383)</f>
        <v>1</v>
      </c>
      <c r="G383" s="26">
        <f t="shared" si="26"/>
        <v>15470.400000000001</v>
      </c>
      <c r="H383" s="30">
        <f>SUMIFS(MasterSheet!K:K, MasterSheet!B:B, A383, MasterSheet!D:D, B383, MasterSheet!H:H, C383)</f>
        <v>1</v>
      </c>
      <c r="I383" s="30">
        <f t="shared" si="27"/>
        <v>15470.400000000001</v>
      </c>
      <c r="J383" s="32">
        <f>SUMIFS(MasterSheet!L:L, MasterSheet!B:B, A383, MasterSheet!D:D, B383, MasterSheet!H:H, C383)</f>
        <v>0</v>
      </c>
      <c r="K383" s="32">
        <f t="shared" si="28"/>
        <v>0</v>
      </c>
      <c r="L383" s="25" t="str">
        <f>VLOOKUP(C383,MasterSheet!H:U,14,)</f>
        <v>BioLegend</v>
      </c>
      <c r="M383" s="25" t="str">
        <f>VLOOKUP(L383,'Currency Sheet'!A:C,3,)</f>
        <v>DOLLAR</v>
      </c>
      <c r="N383" s="25">
        <f t="shared" si="29"/>
        <v>88</v>
      </c>
    </row>
    <row r="384" spans="1:14" x14ac:dyDescent="0.25">
      <c r="A384" s="25" t="str">
        <v>EED116333</v>
      </c>
      <c r="B384" s="45">
        <v>45831</v>
      </c>
      <c r="C384" s="25">
        <v>123116</v>
      </c>
      <c r="D384" s="25">
        <f t="shared" si="25"/>
        <v>7550.4</v>
      </c>
      <c r="E384" s="25">
        <f>_xlfn.XLOOKUP(C384,MasterSheet!H:H,MasterSheet!E:E)</f>
        <v>85.8</v>
      </c>
      <c r="F384" s="26">
        <f>SUMIFS(MasterSheet!J:J, MasterSheet!B:B, A384, MasterSheet!D:D, B384, MasterSheet!H:H, C384)</f>
        <v>1</v>
      </c>
      <c r="G384" s="26">
        <f t="shared" si="26"/>
        <v>7550.4</v>
      </c>
      <c r="H384" s="30">
        <f>SUMIFS(MasterSheet!K:K, MasterSheet!B:B, A384, MasterSheet!D:D, B384, MasterSheet!H:H, C384)</f>
        <v>1</v>
      </c>
      <c r="I384" s="30">
        <f t="shared" si="27"/>
        <v>7550.4</v>
      </c>
      <c r="J384" s="32">
        <f>SUMIFS(MasterSheet!L:L, MasterSheet!B:B, A384, MasterSheet!D:D, B384, MasterSheet!H:H, C384)</f>
        <v>0</v>
      </c>
      <c r="K384" s="32">
        <f t="shared" si="28"/>
        <v>0</v>
      </c>
      <c r="L384" s="25" t="str">
        <f>VLOOKUP(C384,MasterSheet!H:U,14,)</f>
        <v>BioLegend</v>
      </c>
      <c r="M384" s="25" t="str">
        <f>VLOOKUP(L384,'Currency Sheet'!A:C,3,)</f>
        <v>DOLLAR</v>
      </c>
      <c r="N384" s="25">
        <f t="shared" si="29"/>
        <v>88</v>
      </c>
    </row>
    <row r="385" spans="1:14" x14ac:dyDescent="0.25">
      <c r="A385" s="25" t="str">
        <v>EED116333</v>
      </c>
      <c r="B385" s="45">
        <v>45831</v>
      </c>
      <c r="C385" s="25">
        <v>126407</v>
      </c>
      <c r="D385" s="25">
        <f t="shared" si="25"/>
        <v>9926.4</v>
      </c>
      <c r="E385" s="25">
        <f>_xlfn.XLOOKUP(C385,MasterSheet!H:H,MasterSheet!E:E)</f>
        <v>112.8</v>
      </c>
      <c r="F385" s="26">
        <f>SUMIFS(MasterSheet!J:J, MasterSheet!B:B, A385, MasterSheet!D:D, B385, MasterSheet!H:H, C385)</f>
        <v>1</v>
      </c>
      <c r="G385" s="26">
        <f t="shared" si="26"/>
        <v>9926.4</v>
      </c>
      <c r="H385" s="30">
        <f>SUMIFS(MasterSheet!K:K, MasterSheet!B:B, A385, MasterSheet!D:D, B385, MasterSheet!H:H, C385)</f>
        <v>1</v>
      </c>
      <c r="I385" s="30">
        <f t="shared" si="27"/>
        <v>9926.4</v>
      </c>
      <c r="J385" s="32">
        <f>SUMIFS(MasterSheet!L:L, MasterSheet!B:B, A385, MasterSheet!D:D, B385, MasterSheet!H:H, C385)</f>
        <v>0</v>
      </c>
      <c r="K385" s="32">
        <f t="shared" si="28"/>
        <v>0</v>
      </c>
      <c r="L385" s="25" t="str">
        <f>VLOOKUP(C385,MasterSheet!H:U,14,)</f>
        <v>BioLegend</v>
      </c>
      <c r="M385" s="25" t="str">
        <f>VLOOKUP(L385,'Currency Sheet'!A:C,3,)</f>
        <v>DOLLAR</v>
      </c>
      <c r="N385" s="25">
        <f t="shared" si="29"/>
        <v>88</v>
      </c>
    </row>
    <row r="386" spans="1:14" x14ac:dyDescent="0.25">
      <c r="A386" s="25" t="str">
        <v>EED116333</v>
      </c>
      <c r="B386" s="45">
        <v>45831</v>
      </c>
      <c r="C386" s="25">
        <v>126408</v>
      </c>
      <c r="D386" s="25">
        <f t="shared" si="25"/>
        <v>19536</v>
      </c>
      <c r="E386" s="25">
        <f>_xlfn.XLOOKUP(C386,MasterSheet!H:H,MasterSheet!E:E)</f>
        <v>222</v>
      </c>
      <c r="F386" s="26">
        <f>SUMIFS(MasterSheet!J:J, MasterSheet!B:B, A386, MasterSheet!D:D, B386, MasterSheet!H:H, C386)</f>
        <v>1</v>
      </c>
      <c r="G386" s="26">
        <f t="shared" si="26"/>
        <v>19536</v>
      </c>
      <c r="H386" s="30">
        <f>SUMIFS(MasterSheet!K:K, MasterSheet!B:B, A386, MasterSheet!D:D, B386, MasterSheet!H:H, C386)</f>
        <v>1</v>
      </c>
      <c r="I386" s="30">
        <f t="shared" si="27"/>
        <v>19536</v>
      </c>
      <c r="J386" s="32">
        <f>SUMIFS(MasterSheet!L:L, MasterSheet!B:B, A386, MasterSheet!D:D, B386, MasterSheet!H:H, C386)</f>
        <v>0</v>
      </c>
      <c r="K386" s="32">
        <f t="shared" si="28"/>
        <v>0</v>
      </c>
      <c r="L386" s="25" t="str">
        <f>VLOOKUP(C386,MasterSheet!H:U,14,)</f>
        <v>BioLegend</v>
      </c>
      <c r="M386" s="25" t="str">
        <f>VLOOKUP(L386,'Currency Sheet'!A:C,3,)</f>
        <v>DOLLAR</v>
      </c>
      <c r="N386" s="25">
        <f t="shared" si="29"/>
        <v>88</v>
      </c>
    </row>
    <row r="387" spans="1:14" x14ac:dyDescent="0.25">
      <c r="A387" s="25" t="str">
        <v>EED116333</v>
      </c>
      <c r="B387" s="45">
        <v>45831</v>
      </c>
      <c r="C387" s="25">
        <v>127622</v>
      </c>
      <c r="D387" s="25">
        <f t="shared" ref="D387:D450" si="30">E387*N387</f>
        <v>13094.400000000001</v>
      </c>
      <c r="E387" s="25">
        <f>_xlfn.XLOOKUP(C387,MasterSheet!H:H,MasterSheet!E:E)</f>
        <v>148.80000000000001</v>
      </c>
      <c r="F387" s="26">
        <f>SUMIFS(MasterSheet!J:J, MasterSheet!B:B, A387, MasterSheet!D:D, B387, MasterSheet!H:H, C387)</f>
        <v>1</v>
      </c>
      <c r="G387" s="26">
        <f t="shared" ref="G387:G450" si="31">D387*F387</f>
        <v>13094.400000000001</v>
      </c>
      <c r="H387" s="30">
        <f>SUMIFS(MasterSheet!K:K, MasterSheet!B:B, A387, MasterSheet!D:D, B387, MasterSheet!H:H, C387)</f>
        <v>1</v>
      </c>
      <c r="I387" s="30">
        <f t="shared" ref="I387:I450" si="32">H387*D387</f>
        <v>13094.400000000001</v>
      </c>
      <c r="J387" s="32">
        <f>SUMIFS(MasterSheet!L:L, MasterSheet!B:B, A387, MasterSheet!D:D, B387, MasterSheet!H:H, C387)</f>
        <v>0</v>
      </c>
      <c r="K387" s="32">
        <f t="shared" ref="K387:K450" si="33">J387*D387</f>
        <v>0</v>
      </c>
      <c r="L387" s="25" t="str">
        <f>VLOOKUP(C387,MasterSheet!H:U,14,)</f>
        <v>BioLegend</v>
      </c>
      <c r="M387" s="25" t="str">
        <f>VLOOKUP(L387,'Currency Sheet'!A:C,3,)</f>
        <v>DOLLAR</v>
      </c>
      <c r="N387" s="25">
        <f t="shared" ref="N387:N450" si="34">IF(M387="DOLLAR",88,1)</f>
        <v>88</v>
      </c>
    </row>
    <row r="388" spans="1:14" x14ac:dyDescent="0.25">
      <c r="A388" s="25" t="str">
        <v>EED116333</v>
      </c>
      <c r="B388" s="45">
        <v>45831</v>
      </c>
      <c r="C388" s="25">
        <v>135015</v>
      </c>
      <c r="D388" s="25">
        <f t="shared" si="30"/>
        <v>8408.4</v>
      </c>
      <c r="E388" s="25">
        <f>_xlfn.XLOOKUP(C388,MasterSheet!H:H,MasterSheet!E:E)</f>
        <v>95.55</v>
      </c>
      <c r="F388" s="26">
        <f>SUMIFS(MasterSheet!J:J, MasterSheet!B:B, A388, MasterSheet!D:D, B388, MasterSheet!H:H, C388)</f>
        <v>1</v>
      </c>
      <c r="G388" s="26">
        <f t="shared" si="31"/>
        <v>8408.4</v>
      </c>
      <c r="H388" s="30">
        <f>SUMIFS(MasterSheet!K:K, MasterSheet!B:B, A388, MasterSheet!D:D, B388, MasterSheet!H:H, C388)</f>
        <v>1</v>
      </c>
      <c r="I388" s="30">
        <f t="shared" si="32"/>
        <v>8408.4</v>
      </c>
      <c r="J388" s="32">
        <f>SUMIFS(MasterSheet!L:L, MasterSheet!B:B, A388, MasterSheet!D:D, B388, MasterSheet!H:H, C388)</f>
        <v>0</v>
      </c>
      <c r="K388" s="32">
        <f t="shared" si="33"/>
        <v>0</v>
      </c>
      <c r="L388" s="25" t="str">
        <f>VLOOKUP(C388,MasterSheet!H:U,14,)</f>
        <v>BioLegend</v>
      </c>
      <c r="M388" s="25" t="str">
        <f>VLOOKUP(L388,'Currency Sheet'!A:C,3,)</f>
        <v>DOLLAR</v>
      </c>
      <c r="N388" s="25">
        <f t="shared" si="34"/>
        <v>88</v>
      </c>
    </row>
    <row r="389" spans="1:14" x14ac:dyDescent="0.25">
      <c r="A389" s="25" t="str">
        <v>EED116333</v>
      </c>
      <c r="B389" s="45">
        <v>45831</v>
      </c>
      <c r="C389" s="25">
        <v>137012</v>
      </c>
      <c r="D389" s="25">
        <f t="shared" si="30"/>
        <v>18321.599999999999</v>
      </c>
      <c r="E389" s="25">
        <f>_xlfn.XLOOKUP(C389,MasterSheet!H:H,MasterSheet!E:E)</f>
        <v>208.2</v>
      </c>
      <c r="F389" s="26">
        <f>SUMIFS(MasterSheet!J:J, MasterSheet!B:B, A389, MasterSheet!D:D, B389, MasterSheet!H:H, C389)</f>
        <v>1</v>
      </c>
      <c r="G389" s="26">
        <f t="shared" si="31"/>
        <v>18321.599999999999</v>
      </c>
      <c r="H389" s="30">
        <f>SUMIFS(MasterSheet!K:K, MasterSheet!B:B, A389, MasterSheet!D:D, B389, MasterSheet!H:H, C389)</f>
        <v>1</v>
      </c>
      <c r="I389" s="30">
        <f t="shared" si="32"/>
        <v>18321.599999999999</v>
      </c>
      <c r="J389" s="32">
        <f>SUMIFS(MasterSheet!L:L, MasterSheet!B:B, A389, MasterSheet!D:D, B389, MasterSheet!H:H, C389)</f>
        <v>0</v>
      </c>
      <c r="K389" s="32">
        <f t="shared" si="33"/>
        <v>0</v>
      </c>
      <c r="L389" s="25" t="str">
        <f>VLOOKUP(C389,MasterSheet!H:U,14,)</f>
        <v>BioLegend</v>
      </c>
      <c r="M389" s="25" t="str">
        <f>VLOOKUP(L389,'Currency Sheet'!A:C,3,)</f>
        <v>DOLLAR</v>
      </c>
      <c r="N389" s="25">
        <f t="shared" si="34"/>
        <v>88</v>
      </c>
    </row>
    <row r="390" spans="1:14" x14ac:dyDescent="0.25">
      <c r="A390" s="25" t="str">
        <v>EED116333</v>
      </c>
      <c r="B390" s="45">
        <v>45831</v>
      </c>
      <c r="C390" s="25">
        <v>140417</v>
      </c>
      <c r="D390" s="25">
        <f t="shared" si="30"/>
        <v>6547.2000000000007</v>
      </c>
      <c r="E390" s="25">
        <f>_xlfn.XLOOKUP(C390,MasterSheet!H:H,MasterSheet!E:E)</f>
        <v>74.400000000000006</v>
      </c>
      <c r="F390" s="26">
        <f>SUMIFS(MasterSheet!J:J, MasterSheet!B:B, A390, MasterSheet!D:D, B390, MasterSheet!H:H, C390)</f>
        <v>1</v>
      </c>
      <c r="G390" s="26">
        <f t="shared" si="31"/>
        <v>6547.2000000000007</v>
      </c>
      <c r="H390" s="30">
        <f>SUMIFS(MasterSheet!K:K, MasterSheet!B:B, A390, MasterSheet!D:D, B390, MasterSheet!H:H, C390)</f>
        <v>1</v>
      </c>
      <c r="I390" s="30">
        <f t="shared" si="32"/>
        <v>6547.2000000000007</v>
      </c>
      <c r="J390" s="32">
        <f>SUMIFS(MasterSheet!L:L, MasterSheet!B:B, A390, MasterSheet!D:D, B390, MasterSheet!H:H, C390)</f>
        <v>0</v>
      </c>
      <c r="K390" s="32">
        <f t="shared" si="33"/>
        <v>0</v>
      </c>
      <c r="L390" s="25" t="str">
        <f>VLOOKUP(C390,MasterSheet!H:U,14,)</f>
        <v>BioLegend</v>
      </c>
      <c r="M390" s="25" t="str">
        <f>VLOOKUP(L390,'Currency Sheet'!A:C,3,)</f>
        <v>DOLLAR</v>
      </c>
      <c r="N390" s="25">
        <f t="shared" si="34"/>
        <v>88</v>
      </c>
    </row>
    <row r="391" spans="1:14" x14ac:dyDescent="0.25">
      <c r="A391" s="25" t="str">
        <v>EED116333</v>
      </c>
      <c r="B391" s="45">
        <v>45831</v>
      </c>
      <c r="C391" s="25">
        <v>141702</v>
      </c>
      <c r="D391" s="25">
        <f t="shared" si="30"/>
        <v>13992</v>
      </c>
      <c r="E391" s="25">
        <f>_xlfn.XLOOKUP(C391,MasterSheet!H:H,MasterSheet!E:E)</f>
        <v>159</v>
      </c>
      <c r="F391" s="26">
        <f>SUMIFS(MasterSheet!J:J, MasterSheet!B:B, A391, MasterSheet!D:D, B391, MasterSheet!H:H, C391)</f>
        <v>1</v>
      </c>
      <c r="G391" s="26">
        <f t="shared" si="31"/>
        <v>13992</v>
      </c>
      <c r="H391" s="30">
        <f>SUMIFS(MasterSheet!K:K, MasterSheet!B:B, A391, MasterSheet!D:D, B391, MasterSheet!H:H, C391)</f>
        <v>1</v>
      </c>
      <c r="I391" s="30">
        <f t="shared" si="32"/>
        <v>13992</v>
      </c>
      <c r="J391" s="32">
        <f>SUMIFS(MasterSheet!L:L, MasterSheet!B:B, A391, MasterSheet!D:D, B391, MasterSheet!H:H, C391)</f>
        <v>0</v>
      </c>
      <c r="K391" s="32">
        <f t="shared" si="33"/>
        <v>0</v>
      </c>
      <c r="L391" s="25" t="str">
        <f>VLOOKUP(C391,MasterSheet!H:U,14,)</f>
        <v>BioLegend</v>
      </c>
      <c r="M391" s="25" t="str">
        <f>VLOOKUP(L391,'Currency Sheet'!A:C,3,)</f>
        <v>DOLLAR</v>
      </c>
      <c r="N391" s="25">
        <f t="shared" si="34"/>
        <v>88</v>
      </c>
    </row>
    <row r="392" spans="1:14" x14ac:dyDescent="0.25">
      <c r="A392" s="25" t="str">
        <v>EED116333</v>
      </c>
      <c r="B392" s="45">
        <v>45831</v>
      </c>
      <c r="C392" s="25">
        <v>141727</v>
      </c>
      <c r="D392" s="25">
        <f t="shared" si="30"/>
        <v>19998</v>
      </c>
      <c r="E392" s="25">
        <f>_xlfn.XLOOKUP(C392,MasterSheet!H:H,MasterSheet!E:E)</f>
        <v>227.25</v>
      </c>
      <c r="F392" s="26">
        <f>SUMIFS(MasterSheet!J:J, MasterSheet!B:B, A392, MasterSheet!D:D, B392, MasterSheet!H:H, C392)</f>
        <v>1</v>
      </c>
      <c r="G392" s="26">
        <f t="shared" si="31"/>
        <v>19998</v>
      </c>
      <c r="H392" s="30">
        <f>SUMIFS(MasterSheet!K:K, MasterSheet!B:B, A392, MasterSheet!D:D, B392, MasterSheet!H:H, C392)</f>
        <v>1</v>
      </c>
      <c r="I392" s="30">
        <f t="shared" si="32"/>
        <v>19998</v>
      </c>
      <c r="J392" s="32">
        <f>SUMIFS(MasterSheet!L:L, MasterSheet!B:B, A392, MasterSheet!D:D, B392, MasterSheet!H:H, C392)</f>
        <v>0</v>
      </c>
      <c r="K392" s="32">
        <f t="shared" si="33"/>
        <v>0</v>
      </c>
      <c r="L392" s="25" t="str">
        <f>VLOOKUP(C392,MasterSheet!H:U,14,)</f>
        <v>BioLegend</v>
      </c>
      <c r="M392" s="25" t="str">
        <f>VLOOKUP(L392,'Currency Sheet'!A:C,3,)</f>
        <v>DOLLAR</v>
      </c>
      <c r="N392" s="25">
        <f t="shared" si="34"/>
        <v>88</v>
      </c>
    </row>
    <row r="393" spans="1:14" x14ac:dyDescent="0.25">
      <c r="A393" s="25" t="str">
        <v>EED116333</v>
      </c>
      <c r="B393" s="45">
        <v>45831</v>
      </c>
      <c r="C393" s="25">
        <v>152203</v>
      </c>
      <c r="D393" s="25">
        <f t="shared" si="30"/>
        <v>5174.3999999999996</v>
      </c>
      <c r="E393" s="25">
        <f>_xlfn.XLOOKUP(C393,MasterSheet!H:H,MasterSheet!E:E)</f>
        <v>58.8</v>
      </c>
      <c r="F393" s="26">
        <f>SUMIFS(MasterSheet!J:J, MasterSheet!B:B, A393, MasterSheet!D:D, B393, MasterSheet!H:H, C393)</f>
        <v>1</v>
      </c>
      <c r="G393" s="26">
        <f t="shared" si="31"/>
        <v>5174.3999999999996</v>
      </c>
      <c r="H393" s="30">
        <f>SUMIFS(MasterSheet!K:K, MasterSheet!B:B, A393, MasterSheet!D:D, B393, MasterSheet!H:H, C393)</f>
        <v>1</v>
      </c>
      <c r="I393" s="30">
        <f t="shared" si="32"/>
        <v>5174.3999999999996</v>
      </c>
      <c r="J393" s="32">
        <f>SUMIFS(MasterSheet!L:L, MasterSheet!B:B, A393, MasterSheet!D:D, B393, MasterSheet!H:H, C393)</f>
        <v>0</v>
      </c>
      <c r="K393" s="32">
        <f t="shared" si="33"/>
        <v>0</v>
      </c>
      <c r="L393" s="25" t="str">
        <f>VLOOKUP(C393,MasterSheet!H:U,14,)</f>
        <v>BioLegend</v>
      </c>
      <c r="M393" s="25" t="str">
        <f>VLOOKUP(L393,'Currency Sheet'!A:C,3,)</f>
        <v>DOLLAR</v>
      </c>
      <c r="N393" s="25">
        <f t="shared" si="34"/>
        <v>88</v>
      </c>
    </row>
    <row r="394" spans="1:14" x14ac:dyDescent="0.25">
      <c r="A394" s="25" t="str">
        <v>EED116333</v>
      </c>
      <c r="B394" s="45">
        <v>45831</v>
      </c>
      <c r="C394" s="25">
        <v>154316</v>
      </c>
      <c r="D394" s="25">
        <f t="shared" si="30"/>
        <v>22651.199999999997</v>
      </c>
      <c r="E394" s="25">
        <f>_xlfn.XLOOKUP(C394,MasterSheet!H:H,MasterSheet!E:E)</f>
        <v>257.39999999999998</v>
      </c>
      <c r="F394" s="26">
        <f>SUMIFS(MasterSheet!J:J, MasterSheet!B:B, A394, MasterSheet!D:D, B394, MasterSheet!H:H, C394)</f>
        <v>1</v>
      </c>
      <c r="G394" s="26">
        <f t="shared" si="31"/>
        <v>22651.199999999997</v>
      </c>
      <c r="H394" s="30">
        <f>SUMIFS(MasterSheet!K:K, MasterSheet!B:B, A394, MasterSheet!D:D, B394, MasterSheet!H:H, C394)</f>
        <v>1</v>
      </c>
      <c r="I394" s="30">
        <f t="shared" si="32"/>
        <v>22651.199999999997</v>
      </c>
      <c r="J394" s="32">
        <f>SUMIFS(MasterSheet!L:L, MasterSheet!B:B, A394, MasterSheet!D:D, B394, MasterSheet!H:H, C394)</f>
        <v>0</v>
      </c>
      <c r="K394" s="32">
        <f t="shared" si="33"/>
        <v>0</v>
      </c>
      <c r="L394" s="25" t="str">
        <f>VLOOKUP(C394,MasterSheet!H:U,14,)</f>
        <v>BioLegend</v>
      </c>
      <c r="M394" s="25" t="str">
        <f>VLOOKUP(L394,'Currency Sheet'!A:C,3,)</f>
        <v>DOLLAR</v>
      </c>
      <c r="N394" s="25">
        <f t="shared" si="34"/>
        <v>88</v>
      </c>
    </row>
    <row r="395" spans="1:14" x14ac:dyDescent="0.25">
      <c r="A395" s="25" t="str">
        <v>EED116333</v>
      </c>
      <c r="B395" s="45">
        <v>45831</v>
      </c>
      <c r="C395" s="25">
        <v>155528</v>
      </c>
      <c r="D395" s="25">
        <f t="shared" si="30"/>
        <v>19800</v>
      </c>
      <c r="E395" s="25">
        <f>_xlfn.XLOOKUP(C395,MasterSheet!H:H,MasterSheet!E:E)</f>
        <v>225</v>
      </c>
      <c r="F395" s="26">
        <f>SUMIFS(MasterSheet!J:J, MasterSheet!B:B, A395, MasterSheet!D:D, B395, MasterSheet!H:H, C395)</f>
        <v>1</v>
      </c>
      <c r="G395" s="26">
        <f t="shared" si="31"/>
        <v>19800</v>
      </c>
      <c r="H395" s="30">
        <f>SUMIFS(MasterSheet!K:K, MasterSheet!B:B, A395, MasterSheet!D:D, B395, MasterSheet!H:H, C395)</f>
        <v>1</v>
      </c>
      <c r="I395" s="30">
        <f t="shared" si="32"/>
        <v>19800</v>
      </c>
      <c r="J395" s="32">
        <f>SUMIFS(MasterSheet!L:L, MasterSheet!B:B, A395, MasterSheet!D:D, B395, MasterSheet!H:H, C395)</f>
        <v>0</v>
      </c>
      <c r="K395" s="32">
        <f t="shared" si="33"/>
        <v>0</v>
      </c>
      <c r="L395" s="25" t="str">
        <f>VLOOKUP(C395,MasterSheet!H:U,14,)</f>
        <v>BioLegend</v>
      </c>
      <c r="M395" s="25" t="str">
        <f>VLOOKUP(L395,'Currency Sheet'!A:C,3,)</f>
        <v>DOLLAR</v>
      </c>
      <c r="N395" s="25">
        <f t="shared" si="34"/>
        <v>88</v>
      </c>
    </row>
    <row r="396" spans="1:14" x14ac:dyDescent="0.25">
      <c r="A396" s="25" t="str">
        <v>EED116333</v>
      </c>
      <c r="B396" s="45">
        <v>45831</v>
      </c>
      <c r="C396" s="25">
        <v>156506</v>
      </c>
      <c r="D396" s="25">
        <f t="shared" si="30"/>
        <v>16262.400000000001</v>
      </c>
      <c r="E396" s="25">
        <f>_xlfn.XLOOKUP(C396,MasterSheet!H:H,MasterSheet!E:E)</f>
        <v>184.8</v>
      </c>
      <c r="F396" s="26">
        <f>SUMIFS(MasterSheet!J:J, MasterSheet!B:B, A396, MasterSheet!D:D, B396, MasterSheet!H:H, C396)</f>
        <v>1</v>
      </c>
      <c r="G396" s="26">
        <f t="shared" si="31"/>
        <v>16262.400000000001</v>
      </c>
      <c r="H396" s="30">
        <f>SUMIFS(MasterSheet!K:K, MasterSheet!B:B, A396, MasterSheet!D:D, B396, MasterSheet!H:H, C396)</f>
        <v>1</v>
      </c>
      <c r="I396" s="30">
        <f t="shared" si="32"/>
        <v>16262.400000000001</v>
      </c>
      <c r="J396" s="32">
        <f>SUMIFS(MasterSheet!L:L, MasterSheet!B:B, A396, MasterSheet!D:D, B396, MasterSheet!H:H, C396)</f>
        <v>0</v>
      </c>
      <c r="K396" s="32">
        <f t="shared" si="33"/>
        <v>0</v>
      </c>
      <c r="L396" s="25" t="str">
        <f>VLOOKUP(C396,MasterSheet!H:U,14,)</f>
        <v>BioLegend</v>
      </c>
      <c r="M396" s="25" t="str">
        <f>VLOOKUP(L396,'Currency Sheet'!A:C,3,)</f>
        <v>DOLLAR</v>
      </c>
      <c r="N396" s="25">
        <f t="shared" si="34"/>
        <v>88</v>
      </c>
    </row>
    <row r="397" spans="1:14" x14ac:dyDescent="0.25">
      <c r="A397" s="25" t="str">
        <v>EED116333</v>
      </c>
      <c r="B397" s="45">
        <v>45831</v>
      </c>
      <c r="C397" s="25">
        <v>166405</v>
      </c>
      <c r="D397" s="25">
        <f t="shared" si="30"/>
        <v>5280</v>
      </c>
      <c r="E397" s="25">
        <f>_xlfn.XLOOKUP(C397,MasterSheet!H:H,MasterSheet!E:E)</f>
        <v>60</v>
      </c>
      <c r="F397" s="26">
        <f>SUMIFS(MasterSheet!J:J, MasterSheet!B:B, A397, MasterSheet!D:D, B397, MasterSheet!H:H, C397)</f>
        <v>1</v>
      </c>
      <c r="G397" s="26">
        <f t="shared" si="31"/>
        <v>5280</v>
      </c>
      <c r="H397" s="30">
        <f>SUMIFS(MasterSheet!K:K, MasterSheet!B:B, A397, MasterSheet!D:D, B397, MasterSheet!H:H, C397)</f>
        <v>1</v>
      </c>
      <c r="I397" s="30">
        <f t="shared" si="32"/>
        <v>5280</v>
      </c>
      <c r="J397" s="32">
        <f>SUMIFS(MasterSheet!L:L, MasterSheet!B:B, A397, MasterSheet!D:D, B397, MasterSheet!H:H, C397)</f>
        <v>0</v>
      </c>
      <c r="K397" s="32">
        <f t="shared" si="33"/>
        <v>0</v>
      </c>
      <c r="L397" s="25" t="str">
        <f>VLOOKUP(C397,MasterSheet!H:U,14,)</f>
        <v>BioLegend</v>
      </c>
      <c r="M397" s="25" t="str">
        <f>VLOOKUP(L397,'Currency Sheet'!A:C,3,)</f>
        <v>DOLLAR</v>
      </c>
      <c r="N397" s="25">
        <f t="shared" si="34"/>
        <v>88</v>
      </c>
    </row>
    <row r="398" spans="1:14" x14ac:dyDescent="0.25">
      <c r="A398" s="25" t="str">
        <v>EED116333</v>
      </c>
      <c r="B398" s="45">
        <v>45831</v>
      </c>
      <c r="C398" s="25">
        <v>300308</v>
      </c>
      <c r="D398" s="25">
        <f t="shared" si="30"/>
        <v>3220.8</v>
      </c>
      <c r="E398" s="25">
        <f>_xlfn.XLOOKUP(C398,MasterSheet!H:H,MasterSheet!E:E)</f>
        <v>36.6</v>
      </c>
      <c r="F398" s="26">
        <f>SUMIFS(MasterSheet!J:J, MasterSheet!B:B, A398, MasterSheet!D:D, B398, MasterSheet!H:H, C398)</f>
        <v>1</v>
      </c>
      <c r="G398" s="26">
        <f t="shared" si="31"/>
        <v>3220.8</v>
      </c>
      <c r="H398" s="30">
        <f>SUMIFS(MasterSheet!K:K, MasterSheet!B:B, A398, MasterSheet!D:D, B398, MasterSheet!H:H, C398)</f>
        <v>1</v>
      </c>
      <c r="I398" s="30">
        <f t="shared" si="32"/>
        <v>3220.8</v>
      </c>
      <c r="J398" s="32">
        <f>SUMIFS(MasterSheet!L:L, MasterSheet!B:B, A398, MasterSheet!D:D, B398, MasterSheet!H:H, C398)</f>
        <v>0</v>
      </c>
      <c r="K398" s="32">
        <f t="shared" si="33"/>
        <v>0</v>
      </c>
      <c r="L398" s="25" t="str">
        <f>VLOOKUP(C398,MasterSheet!H:U,14,)</f>
        <v>BioLegend</v>
      </c>
      <c r="M398" s="25" t="str">
        <f>VLOOKUP(L398,'Currency Sheet'!A:C,3,)</f>
        <v>DOLLAR</v>
      </c>
      <c r="N398" s="25">
        <f t="shared" si="34"/>
        <v>88</v>
      </c>
    </row>
    <row r="399" spans="1:14" x14ac:dyDescent="0.25">
      <c r="A399" s="25" t="str">
        <v>EED116333</v>
      </c>
      <c r="B399" s="45">
        <v>45831</v>
      </c>
      <c r="C399" s="25">
        <v>300415</v>
      </c>
      <c r="D399" s="25">
        <f t="shared" si="30"/>
        <v>440</v>
      </c>
      <c r="E399" s="25">
        <f>_xlfn.XLOOKUP(C399,MasterSheet!H:H,MasterSheet!E:E)</f>
        <v>5</v>
      </c>
      <c r="F399" s="26">
        <f>SUMIFS(MasterSheet!J:J, MasterSheet!B:B, A399, MasterSheet!D:D, B399, MasterSheet!H:H, C399)</f>
        <v>1</v>
      </c>
      <c r="G399" s="26">
        <f t="shared" si="31"/>
        <v>440</v>
      </c>
      <c r="H399" s="30">
        <f>SUMIFS(MasterSheet!K:K, MasterSheet!B:B, A399, MasterSheet!D:D, B399, MasterSheet!H:H, C399)</f>
        <v>1</v>
      </c>
      <c r="I399" s="30">
        <f t="shared" si="32"/>
        <v>440</v>
      </c>
      <c r="J399" s="32">
        <f>SUMIFS(MasterSheet!L:L, MasterSheet!B:B, A399, MasterSheet!D:D, B399, MasterSheet!H:H, C399)</f>
        <v>0</v>
      </c>
      <c r="K399" s="32">
        <f t="shared" si="33"/>
        <v>0</v>
      </c>
      <c r="L399" s="25" t="str">
        <f>VLOOKUP(C399,MasterSheet!H:U,14,)</f>
        <v>BioLegend</v>
      </c>
      <c r="M399" s="25" t="str">
        <f>VLOOKUP(L399,'Currency Sheet'!A:C,3,)</f>
        <v>DOLLAR</v>
      </c>
      <c r="N399" s="25">
        <f t="shared" si="34"/>
        <v>88</v>
      </c>
    </row>
    <row r="400" spans="1:14" x14ac:dyDescent="0.25">
      <c r="A400" s="25" t="str">
        <v>EED116333</v>
      </c>
      <c r="B400" s="45">
        <v>45831</v>
      </c>
      <c r="C400" s="25">
        <v>301036</v>
      </c>
      <c r="D400" s="25">
        <f t="shared" si="30"/>
        <v>25146</v>
      </c>
      <c r="E400" s="25">
        <f>_xlfn.XLOOKUP(C400,MasterSheet!H:H,MasterSheet!E:E)</f>
        <v>285.75</v>
      </c>
      <c r="F400" s="26">
        <f>SUMIFS(MasterSheet!J:J, MasterSheet!B:B, A400, MasterSheet!D:D, B400, MasterSheet!H:H, C400)</f>
        <v>1</v>
      </c>
      <c r="G400" s="26">
        <f t="shared" si="31"/>
        <v>25146</v>
      </c>
      <c r="H400" s="30">
        <f>SUMIFS(MasterSheet!K:K, MasterSheet!B:B, A400, MasterSheet!D:D, B400, MasterSheet!H:H, C400)</f>
        <v>1</v>
      </c>
      <c r="I400" s="30">
        <f t="shared" si="32"/>
        <v>25146</v>
      </c>
      <c r="J400" s="32">
        <f>SUMIFS(MasterSheet!L:L, MasterSheet!B:B, A400, MasterSheet!D:D, B400, MasterSheet!H:H, C400)</f>
        <v>0</v>
      </c>
      <c r="K400" s="32">
        <f t="shared" si="33"/>
        <v>0</v>
      </c>
      <c r="L400" s="25" t="str">
        <f>VLOOKUP(C400,MasterSheet!H:U,14,)</f>
        <v>BioLegend</v>
      </c>
      <c r="M400" s="25" t="str">
        <f>VLOOKUP(L400,'Currency Sheet'!A:C,3,)</f>
        <v>DOLLAR</v>
      </c>
      <c r="N400" s="25">
        <f t="shared" si="34"/>
        <v>88</v>
      </c>
    </row>
    <row r="401" spans="1:14" x14ac:dyDescent="0.25">
      <c r="A401" s="25" t="str">
        <v>EED116333</v>
      </c>
      <c r="B401" s="45">
        <v>45831</v>
      </c>
      <c r="C401" s="25">
        <v>301906</v>
      </c>
      <c r="D401" s="25">
        <f t="shared" si="30"/>
        <v>13833.599999999999</v>
      </c>
      <c r="E401" s="25">
        <f>_xlfn.XLOOKUP(C401,MasterSheet!H:H,MasterSheet!E:E)</f>
        <v>157.19999999999999</v>
      </c>
      <c r="F401" s="26">
        <f>SUMIFS(MasterSheet!J:J, MasterSheet!B:B, A401, MasterSheet!D:D, B401, MasterSheet!H:H, C401)</f>
        <v>1</v>
      </c>
      <c r="G401" s="26">
        <f t="shared" si="31"/>
        <v>13833.599999999999</v>
      </c>
      <c r="H401" s="30">
        <f>SUMIFS(MasterSheet!K:K, MasterSheet!B:B, A401, MasterSheet!D:D, B401, MasterSheet!H:H, C401)</f>
        <v>1</v>
      </c>
      <c r="I401" s="30">
        <f t="shared" si="32"/>
        <v>13833.599999999999</v>
      </c>
      <c r="J401" s="32">
        <f>SUMIFS(MasterSheet!L:L, MasterSheet!B:B, A401, MasterSheet!D:D, B401, MasterSheet!H:H, C401)</f>
        <v>0</v>
      </c>
      <c r="K401" s="32">
        <f t="shared" si="33"/>
        <v>0</v>
      </c>
      <c r="L401" s="25" t="str">
        <f>VLOOKUP(C401,MasterSheet!H:U,14,)</f>
        <v>BioLegend</v>
      </c>
      <c r="M401" s="25" t="str">
        <f>VLOOKUP(L401,'Currency Sheet'!A:C,3,)</f>
        <v>DOLLAR</v>
      </c>
      <c r="N401" s="25">
        <f t="shared" si="34"/>
        <v>88</v>
      </c>
    </row>
    <row r="402" spans="1:14" x14ac:dyDescent="0.25">
      <c r="A402" s="25" t="str">
        <v>EED116333</v>
      </c>
      <c r="B402" s="45">
        <v>45831</v>
      </c>
      <c r="C402" s="25">
        <v>301928</v>
      </c>
      <c r="D402" s="25">
        <f t="shared" si="30"/>
        <v>18216</v>
      </c>
      <c r="E402" s="25">
        <f>_xlfn.XLOOKUP(C402,MasterSheet!H:H,MasterSheet!E:E)</f>
        <v>207</v>
      </c>
      <c r="F402" s="26">
        <f>SUMIFS(MasterSheet!J:J, MasterSheet!B:B, A402, MasterSheet!D:D, B402, MasterSheet!H:H, C402)</f>
        <v>1</v>
      </c>
      <c r="G402" s="26">
        <f t="shared" si="31"/>
        <v>18216</v>
      </c>
      <c r="H402" s="30">
        <f>SUMIFS(MasterSheet!K:K, MasterSheet!B:B, A402, MasterSheet!D:D, B402, MasterSheet!H:H, C402)</f>
        <v>1</v>
      </c>
      <c r="I402" s="30">
        <f t="shared" si="32"/>
        <v>18216</v>
      </c>
      <c r="J402" s="32">
        <f>SUMIFS(MasterSheet!L:L, MasterSheet!B:B, A402, MasterSheet!D:D, B402, MasterSheet!H:H, C402)</f>
        <v>0</v>
      </c>
      <c r="K402" s="32">
        <f t="shared" si="33"/>
        <v>0</v>
      </c>
      <c r="L402" s="25" t="str">
        <f>VLOOKUP(C402,MasterSheet!H:U,14,)</f>
        <v>BioLegend</v>
      </c>
      <c r="M402" s="25" t="str">
        <f>VLOOKUP(L402,'Currency Sheet'!A:C,3,)</f>
        <v>DOLLAR</v>
      </c>
      <c r="N402" s="25">
        <f t="shared" si="34"/>
        <v>88</v>
      </c>
    </row>
    <row r="403" spans="1:14" x14ac:dyDescent="0.25">
      <c r="A403" s="25" t="str">
        <v>EED116333</v>
      </c>
      <c r="B403" s="45">
        <v>45831</v>
      </c>
      <c r="C403" s="25">
        <v>302015</v>
      </c>
      <c r="D403" s="25">
        <f t="shared" si="30"/>
        <v>7550.4</v>
      </c>
      <c r="E403" s="25">
        <f>_xlfn.XLOOKUP(C403,MasterSheet!H:H,MasterSheet!E:E)</f>
        <v>85.8</v>
      </c>
      <c r="F403" s="26">
        <f>SUMIFS(MasterSheet!J:J, MasterSheet!B:B, A403, MasterSheet!D:D, B403, MasterSheet!H:H, C403)</f>
        <v>1</v>
      </c>
      <c r="G403" s="26">
        <f t="shared" si="31"/>
        <v>7550.4</v>
      </c>
      <c r="H403" s="30">
        <f>SUMIFS(MasterSheet!K:K, MasterSheet!B:B, A403, MasterSheet!D:D, B403, MasterSheet!H:H, C403)</f>
        <v>1</v>
      </c>
      <c r="I403" s="30">
        <f t="shared" si="32"/>
        <v>7550.4</v>
      </c>
      <c r="J403" s="32">
        <f>SUMIFS(MasterSheet!L:L, MasterSheet!B:B, A403, MasterSheet!D:D, B403, MasterSheet!H:H, C403)</f>
        <v>0</v>
      </c>
      <c r="K403" s="32">
        <f t="shared" si="33"/>
        <v>0</v>
      </c>
      <c r="L403" s="25" t="str">
        <f>VLOOKUP(C403,MasterSheet!H:U,14,)</f>
        <v>BioLegend</v>
      </c>
      <c r="M403" s="25" t="str">
        <f>VLOOKUP(L403,'Currency Sheet'!A:C,3,)</f>
        <v>DOLLAR</v>
      </c>
      <c r="N403" s="25">
        <f t="shared" si="34"/>
        <v>88</v>
      </c>
    </row>
    <row r="404" spans="1:14" x14ac:dyDescent="0.25">
      <c r="A404" s="25" t="str">
        <v>EED116333</v>
      </c>
      <c r="B404" s="45">
        <v>45831</v>
      </c>
      <c r="C404" s="25">
        <v>302218</v>
      </c>
      <c r="D404" s="25">
        <f t="shared" si="30"/>
        <v>16420.8</v>
      </c>
      <c r="E404" s="25">
        <f>_xlfn.XLOOKUP(C404,MasterSheet!H:H,MasterSheet!E:E)</f>
        <v>186.6</v>
      </c>
      <c r="F404" s="26">
        <f>SUMIFS(MasterSheet!J:J, MasterSheet!B:B, A404, MasterSheet!D:D, B404, MasterSheet!H:H, C404)</f>
        <v>1</v>
      </c>
      <c r="G404" s="26">
        <f t="shared" si="31"/>
        <v>16420.8</v>
      </c>
      <c r="H404" s="30">
        <f>SUMIFS(MasterSheet!K:K, MasterSheet!B:B, A404, MasterSheet!D:D, B404, MasterSheet!H:H, C404)</f>
        <v>1</v>
      </c>
      <c r="I404" s="30">
        <f t="shared" si="32"/>
        <v>16420.8</v>
      </c>
      <c r="J404" s="32">
        <f>SUMIFS(MasterSheet!L:L, MasterSheet!B:B, A404, MasterSheet!D:D, B404, MasterSheet!H:H, C404)</f>
        <v>0</v>
      </c>
      <c r="K404" s="32">
        <f t="shared" si="33"/>
        <v>0</v>
      </c>
      <c r="L404" s="25" t="str">
        <f>VLOOKUP(C404,MasterSheet!H:U,14,)</f>
        <v>BioLegend</v>
      </c>
      <c r="M404" s="25" t="str">
        <f>VLOOKUP(L404,'Currency Sheet'!A:C,3,)</f>
        <v>DOLLAR</v>
      </c>
      <c r="N404" s="25">
        <f t="shared" si="34"/>
        <v>88</v>
      </c>
    </row>
    <row r="405" spans="1:14" x14ac:dyDescent="0.25">
      <c r="A405" s="25" t="str">
        <v>EED116333</v>
      </c>
      <c r="B405" s="45">
        <v>45831</v>
      </c>
      <c r="C405" s="25">
        <v>302240</v>
      </c>
      <c r="D405" s="25">
        <f t="shared" si="30"/>
        <v>27984</v>
      </c>
      <c r="E405" s="25">
        <f>_xlfn.XLOOKUP(C405,MasterSheet!H:H,MasterSheet!E:E)</f>
        <v>318</v>
      </c>
      <c r="F405" s="26">
        <f>SUMIFS(MasterSheet!J:J, MasterSheet!B:B, A405, MasterSheet!D:D, B405, MasterSheet!H:H, C405)</f>
        <v>2</v>
      </c>
      <c r="G405" s="26">
        <f t="shared" si="31"/>
        <v>55968</v>
      </c>
      <c r="H405" s="30">
        <f>SUMIFS(MasterSheet!K:K, MasterSheet!B:B, A405, MasterSheet!D:D, B405, MasterSheet!H:H, C405)</f>
        <v>2</v>
      </c>
      <c r="I405" s="30">
        <f t="shared" si="32"/>
        <v>55968</v>
      </c>
      <c r="J405" s="32">
        <f>SUMIFS(MasterSheet!L:L, MasterSheet!B:B, A405, MasterSheet!D:D, B405, MasterSheet!H:H, C405)</f>
        <v>0</v>
      </c>
      <c r="K405" s="32">
        <f t="shared" si="33"/>
        <v>0</v>
      </c>
      <c r="L405" s="25" t="str">
        <f>VLOOKUP(C405,MasterSheet!H:U,14,)</f>
        <v>BioLegend</v>
      </c>
      <c r="M405" s="25" t="str">
        <f>VLOOKUP(L405,'Currency Sheet'!A:C,3,)</f>
        <v>DOLLAR</v>
      </c>
      <c r="N405" s="25">
        <f t="shared" si="34"/>
        <v>88</v>
      </c>
    </row>
    <row r="406" spans="1:14" x14ac:dyDescent="0.25">
      <c r="A406" s="25" t="str">
        <v>EED116333</v>
      </c>
      <c r="B406" s="45">
        <v>45831</v>
      </c>
      <c r="C406" s="25">
        <v>304012</v>
      </c>
      <c r="D406" s="25">
        <f t="shared" si="30"/>
        <v>440</v>
      </c>
      <c r="E406" s="25">
        <f>_xlfn.XLOOKUP(C406,MasterSheet!H:H,MasterSheet!E:E)</f>
        <v>5</v>
      </c>
      <c r="F406" s="26">
        <f>SUMIFS(MasterSheet!J:J, MasterSheet!B:B, A406, MasterSheet!D:D, B406, MasterSheet!H:H, C406)</f>
        <v>1</v>
      </c>
      <c r="G406" s="26">
        <f t="shared" si="31"/>
        <v>440</v>
      </c>
      <c r="H406" s="30">
        <f>SUMIFS(MasterSheet!K:K, MasterSheet!B:B, A406, MasterSheet!D:D, B406, MasterSheet!H:H, C406)</f>
        <v>1</v>
      </c>
      <c r="I406" s="30">
        <f t="shared" si="32"/>
        <v>440</v>
      </c>
      <c r="J406" s="32">
        <f>SUMIFS(MasterSheet!L:L, MasterSheet!B:B, A406, MasterSheet!D:D, B406, MasterSheet!H:H, C406)</f>
        <v>0</v>
      </c>
      <c r="K406" s="32">
        <f t="shared" si="33"/>
        <v>0</v>
      </c>
      <c r="L406" s="25" t="str">
        <f>VLOOKUP(C406,MasterSheet!H:U,14,)</f>
        <v>BioLegend</v>
      </c>
      <c r="M406" s="25" t="str">
        <f>VLOOKUP(L406,'Currency Sheet'!A:C,3,)</f>
        <v>DOLLAR</v>
      </c>
      <c r="N406" s="25">
        <f t="shared" si="34"/>
        <v>88</v>
      </c>
    </row>
    <row r="407" spans="1:14" x14ac:dyDescent="0.25">
      <c r="A407" s="25" t="str">
        <v>EED116333</v>
      </c>
      <c r="B407" s="45">
        <v>45831</v>
      </c>
      <c r="C407" s="25">
        <v>304120</v>
      </c>
      <c r="D407" s="25">
        <f t="shared" si="30"/>
        <v>13992</v>
      </c>
      <c r="E407" s="25">
        <f>_xlfn.XLOOKUP(C407,MasterSheet!H:H,MasterSheet!E:E)</f>
        <v>159</v>
      </c>
      <c r="F407" s="26">
        <f>SUMIFS(MasterSheet!J:J, MasterSheet!B:B, A407, MasterSheet!D:D, B407, MasterSheet!H:H, C407)</f>
        <v>1</v>
      </c>
      <c r="G407" s="26">
        <f t="shared" si="31"/>
        <v>13992</v>
      </c>
      <c r="H407" s="30">
        <f>SUMIFS(MasterSheet!K:K, MasterSheet!B:B, A407, MasterSheet!D:D, B407, MasterSheet!H:H, C407)</f>
        <v>1</v>
      </c>
      <c r="I407" s="30">
        <f t="shared" si="32"/>
        <v>13992</v>
      </c>
      <c r="J407" s="32">
        <f>SUMIFS(MasterSheet!L:L, MasterSheet!B:B, A407, MasterSheet!D:D, B407, MasterSheet!H:H, C407)</f>
        <v>0</v>
      </c>
      <c r="K407" s="32">
        <f t="shared" si="33"/>
        <v>0</v>
      </c>
      <c r="L407" s="25" t="str">
        <f>VLOOKUP(C407,MasterSheet!H:U,14,)</f>
        <v>BioLegend</v>
      </c>
      <c r="M407" s="25" t="str">
        <f>VLOOKUP(L407,'Currency Sheet'!A:C,3,)</f>
        <v>DOLLAR</v>
      </c>
      <c r="N407" s="25">
        <f t="shared" si="34"/>
        <v>88</v>
      </c>
    </row>
    <row r="408" spans="1:14" x14ac:dyDescent="0.25">
      <c r="A408" s="25" t="str">
        <v>EED116333</v>
      </c>
      <c r="B408" s="45">
        <v>45831</v>
      </c>
      <c r="C408" s="25">
        <v>304126</v>
      </c>
      <c r="D408" s="25">
        <f t="shared" si="30"/>
        <v>17160</v>
      </c>
      <c r="E408" s="25">
        <f>_xlfn.XLOOKUP(C408,MasterSheet!H:H,MasterSheet!E:E)</f>
        <v>195</v>
      </c>
      <c r="F408" s="26">
        <f>SUMIFS(MasterSheet!J:J, MasterSheet!B:B, A408, MasterSheet!D:D, B408, MasterSheet!H:H, C408)</f>
        <v>1</v>
      </c>
      <c r="G408" s="26">
        <f t="shared" si="31"/>
        <v>17160</v>
      </c>
      <c r="H408" s="30">
        <f>SUMIFS(MasterSheet!K:K, MasterSheet!B:B, A408, MasterSheet!D:D, B408, MasterSheet!H:H, C408)</f>
        <v>1</v>
      </c>
      <c r="I408" s="30">
        <f t="shared" si="32"/>
        <v>17160</v>
      </c>
      <c r="J408" s="32">
        <f>SUMIFS(MasterSheet!L:L, MasterSheet!B:B, A408, MasterSheet!D:D, B408, MasterSheet!H:H, C408)</f>
        <v>0</v>
      </c>
      <c r="K408" s="32">
        <f t="shared" si="33"/>
        <v>0</v>
      </c>
      <c r="L408" s="25" t="str">
        <f>VLOOKUP(C408,MasterSheet!H:U,14,)</f>
        <v>BioLegend</v>
      </c>
      <c r="M408" s="25" t="str">
        <f>VLOOKUP(L408,'Currency Sheet'!A:C,3,)</f>
        <v>DOLLAR</v>
      </c>
      <c r="N408" s="25">
        <f t="shared" si="34"/>
        <v>88</v>
      </c>
    </row>
    <row r="409" spans="1:14" x14ac:dyDescent="0.25">
      <c r="A409" s="25" t="str">
        <v>EED116333</v>
      </c>
      <c r="B409" s="45">
        <v>45831</v>
      </c>
      <c r="C409" s="25">
        <v>304132</v>
      </c>
      <c r="D409" s="25">
        <f t="shared" si="30"/>
        <v>28314</v>
      </c>
      <c r="E409" s="25">
        <f>_xlfn.XLOOKUP(C409,MasterSheet!H:H,MasterSheet!E:E)</f>
        <v>321.75</v>
      </c>
      <c r="F409" s="26">
        <f>SUMIFS(MasterSheet!J:J, MasterSheet!B:B, A409, MasterSheet!D:D, B409, MasterSheet!H:H, C409)</f>
        <v>1</v>
      </c>
      <c r="G409" s="26">
        <f t="shared" si="31"/>
        <v>28314</v>
      </c>
      <c r="H409" s="30">
        <f>SUMIFS(MasterSheet!K:K, MasterSheet!B:B, A409, MasterSheet!D:D, B409, MasterSheet!H:H, C409)</f>
        <v>1</v>
      </c>
      <c r="I409" s="30">
        <f t="shared" si="32"/>
        <v>28314</v>
      </c>
      <c r="J409" s="32">
        <f>SUMIFS(MasterSheet!L:L, MasterSheet!B:B, A409, MasterSheet!D:D, B409, MasterSheet!H:H, C409)</f>
        <v>0</v>
      </c>
      <c r="K409" s="32">
        <f t="shared" si="33"/>
        <v>0</v>
      </c>
      <c r="L409" s="25" t="str">
        <f>VLOOKUP(C409,MasterSheet!H:U,14,)</f>
        <v>BioLegend</v>
      </c>
      <c r="M409" s="25" t="str">
        <f>VLOOKUP(L409,'Currency Sheet'!A:C,3,)</f>
        <v>DOLLAR</v>
      </c>
      <c r="N409" s="25">
        <f t="shared" si="34"/>
        <v>88</v>
      </c>
    </row>
    <row r="410" spans="1:14" x14ac:dyDescent="0.25">
      <c r="A410" s="25" t="str">
        <v>EED116333</v>
      </c>
      <c r="B410" s="45">
        <v>45831</v>
      </c>
      <c r="C410" s="25">
        <v>304154</v>
      </c>
      <c r="D410" s="25">
        <f t="shared" si="30"/>
        <v>13992</v>
      </c>
      <c r="E410" s="25">
        <f>_xlfn.XLOOKUP(C410,MasterSheet!H:H,MasterSheet!E:E)</f>
        <v>159</v>
      </c>
      <c r="F410" s="26">
        <f>SUMIFS(MasterSheet!J:J, MasterSheet!B:B, A410, MasterSheet!D:D, B410, MasterSheet!H:H, C410)</f>
        <v>1</v>
      </c>
      <c r="G410" s="26">
        <f t="shared" si="31"/>
        <v>13992</v>
      </c>
      <c r="H410" s="30">
        <f>SUMIFS(MasterSheet!K:K, MasterSheet!B:B, A410, MasterSheet!D:D, B410, MasterSheet!H:H, C410)</f>
        <v>1</v>
      </c>
      <c r="I410" s="30">
        <f t="shared" si="32"/>
        <v>13992</v>
      </c>
      <c r="J410" s="32">
        <f>SUMIFS(MasterSheet!L:L, MasterSheet!B:B, A410, MasterSheet!D:D, B410, MasterSheet!H:H, C410)</f>
        <v>0</v>
      </c>
      <c r="K410" s="32">
        <f t="shared" si="33"/>
        <v>0</v>
      </c>
      <c r="L410" s="25" t="str">
        <f>VLOOKUP(C410,MasterSheet!H:U,14,)</f>
        <v>BioLegend</v>
      </c>
      <c r="M410" s="25" t="str">
        <f>VLOOKUP(L410,'Currency Sheet'!A:C,3,)</f>
        <v>DOLLAR</v>
      </c>
      <c r="N410" s="25">
        <f t="shared" si="34"/>
        <v>88</v>
      </c>
    </row>
    <row r="411" spans="1:14" x14ac:dyDescent="0.25">
      <c r="A411" s="25" t="str">
        <v>EED116333</v>
      </c>
      <c r="B411" s="45">
        <v>45831</v>
      </c>
      <c r="C411" s="25">
        <v>304302</v>
      </c>
      <c r="D411" s="25">
        <f t="shared" si="30"/>
        <v>5385.6</v>
      </c>
      <c r="E411" s="25">
        <f>_xlfn.XLOOKUP(C411,MasterSheet!H:H,MasterSheet!E:E)</f>
        <v>61.2</v>
      </c>
      <c r="F411" s="26">
        <f>SUMIFS(MasterSheet!J:J, MasterSheet!B:B, A411, MasterSheet!D:D, B411, MasterSheet!H:H, C411)</f>
        <v>4</v>
      </c>
      <c r="G411" s="26">
        <f t="shared" si="31"/>
        <v>21542.400000000001</v>
      </c>
      <c r="H411" s="30">
        <f>SUMIFS(MasterSheet!K:K, MasterSheet!B:B, A411, MasterSheet!D:D, B411, MasterSheet!H:H, C411)</f>
        <v>4</v>
      </c>
      <c r="I411" s="30">
        <f t="shared" si="32"/>
        <v>21542.400000000001</v>
      </c>
      <c r="J411" s="32">
        <f>SUMIFS(MasterSheet!L:L, MasterSheet!B:B, A411, MasterSheet!D:D, B411, MasterSheet!H:H, C411)</f>
        <v>0</v>
      </c>
      <c r="K411" s="32">
        <f t="shared" si="33"/>
        <v>0</v>
      </c>
      <c r="L411" s="25" t="str">
        <f>VLOOKUP(C411,MasterSheet!H:U,14,)</f>
        <v>BioLegend</v>
      </c>
      <c r="M411" s="25" t="str">
        <f>VLOOKUP(L411,'Currency Sheet'!A:C,3,)</f>
        <v>DOLLAR</v>
      </c>
      <c r="N411" s="25">
        <f t="shared" si="34"/>
        <v>88</v>
      </c>
    </row>
    <row r="412" spans="1:14" x14ac:dyDescent="0.25">
      <c r="A412" s="25" t="str">
        <v>EED116333</v>
      </c>
      <c r="B412" s="45">
        <v>45831</v>
      </c>
      <c r="C412" s="25">
        <v>307638</v>
      </c>
      <c r="D412" s="25">
        <f t="shared" si="30"/>
        <v>29040</v>
      </c>
      <c r="E412" s="25">
        <f>_xlfn.XLOOKUP(C412,MasterSheet!H:H,MasterSheet!E:E)</f>
        <v>330</v>
      </c>
      <c r="F412" s="26">
        <f>SUMIFS(MasterSheet!J:J, MasterSheet!B:B, A412, MasterSheet!D:D, B412, MasterSheet!H:H, C412)</f>
        <v>1</v>
      </c>
      <c r="G412" s="26">
        <f t="shared" si="31"/>
        <v>29040</v>
      </c>
      <c r="H412" s="30">
        <f>SUMIFS(MasterSheet!K:K, MasterSheet!B:B, A412, MasterSheet!D:D, B412, MasterSheet!H:H, C412)</f>
        <v>1</v>
      </c>
      <c r="I412" s="30">
        <f t="shared" si="32"/>
        <v>29040</v>
      </c>
      <c r="J412" s="32">
        <f>SUMIFS(MasterSheet!L:L, MasterSheet!B:B, A412, MasterSheet!D:D, B412, MasterSheet!H:H, C412)</f>
        <v>0</v>
      </c>
      <c r="K412" s="32">
        <f t="shared" si="33"/>
        <v>0</v>
      </c>
      <c r="L412" s="25" t="str">
        <f>VLOOKUP(C412,MasterSheet!H:U,14,)</f>
        <v>BioLegend</v>
      </c>
      <c r="M412" s="25" t="str">
        <f>VLOOKUP(L412,'Currency Sheet'!A:C,3,)</f>
        <v>DOLLAR</v>
      </c>
      <c r="N412" s="25">
        <f t="shared" si="34"/>
        <v>88</v>
      </c>
    </row>
    <row r="413" spans="1:14" x14ac:dyDescent="0.25">
      <c r="A413" s="25" t="str">
        <v>EED116333</v>
      </c>
      <c r="B413" s="45">
        <v>45831</v>
      </c>
      <c r="C413" s="25">
        <v>310614</v>
      </c>
      <c r="D413" s="25">
        <f t="shared" si="30"/>
        <v>14256</v>
      </c>
      <c r="E413" s="25">
        <f>_xlfn.XLOOKUP(C413,MasterSheet!H:H,MasterSheet!E:E)</f>
        <v>162</v>
      </c>
      <c r="F413" s="26">
        <f>SUMIFS(MasterSheet!J:J, MasterSheet!B:B, A413, MasterSheet!D:D, B413, MasterSheet!H:H, C413)</f>
        <v>2</v>
      </c>
      <c r="G413" s="26">
        <f t="shared" si="31"/>
        <v>28512</v>
      </c>
      <c r="H413" s="30">
        <f>SUMIFS(MasterSheet!K:K, MasterSheet!B:B, A413, MasterSheet!D:D, B413, MasterSheet!H:H, C413)</f>
        <v>2</v>
      </c>
      <c r="I413" s="30">
        <f t="shared" si="32"/>
        <v>28512</v>
      </c>
      <c r="J413" s="32">
        <f>SUMIFS(MasterSheet!L:L, MasterSheet!B:B, A413, MasterSheet!D:D, B413, MasterSheet!H:H, C413)</f>
        <v>0</v>
      </c>
      <c r="K413" s="32">
        <f t="shared" si="33"/>
        <v>0</v>
      </c>
      <c r="L413" s="25" t="str">
        <f>VLOOKUP(C413,MasterSheet!H:U,14,)</f>
        <v>BioLegend</v>
      </c>
      <c r="M413" s="25" t="str">
        <f>VLOOKUP(L413,'Currency Sheet'!A:C,3,)</f>
        <v>DOLLAR</v>
      </c>
      <c r="N413" s="25">
        <f t="shared" si="34"/>
        <v>88</v>
      </c>
    </row>
    <row r="414" spans="1:14" x14ac:dyDescent="0.25">
      <c r="A414" s="25" t="str">
        <v>EED116333</v>
      </c>
      <c r="B414" s="45">
        <v>45831</v>
      </c>
      <c r="C414" s="25">
        <v>310930</v>
      </c>
      <c r="D414" s="25">
        <f t="shared" si="30"/>
        <v>25146</v>
      </c>
      <c r="E414" s="25">
        <f>_xlfn.XLOOKUP(C414,MasterSheet!H:H,MasterSheet!E:E)</f>
        <v>285.75</v>
      </c>
      <c r="F414" s="26">
        <f>SUMIFS(MasterSheet!J:J, MasterSheet!B:B, A414, MasterSheet!D:D, B414, MasterSheet!H:H, C414)</f>
        <v>1</v>
      </c>
      <c r="G414" s="26">
        <f t="shared" si="31"/>
        <v>25146</v>
      </c>
      <c r="H414" s="30">
        <f>SUMIFS(MasterSheet!K:K, MasterSheet!B:B, A414, MasterSheet!D:D, B414, MasterSheet!H:H, C414)</f>
        <v>1</v>
      </c>
      <c r="I414" s="30">
        <f t="shared" si="32"/>
        <v>25146</v>
      </c>
      <c r="J414" s="32">
        <f>SUMIFS(MasterSheet!L:L, MasterSheet!B:B, A414, MasterSheet!D:D, B414, MasterSheet!H:H, C414)</f>
        <v>0</v>
      </c>
      <c r="K414" s="32">
        <f t="shared" si="33"/>
        <v>0</v>
      </c>
      <c r="L414" s="25" t="str">
        <f>VLOOKUP(C414,MasterSheet!H:U,14,)</f>
        <v>BioLegend</v>
      </c>
      <c r="M414" s="25" t="str">
        <f>VLOOKUP(L414,'Currency Sheet'!A:C,3,)</f>
        <v>DOLLAR</v>
      </c>
      <c r="N414" s="25">
        <f t="shared" si="34"/>
        <v>88</v>
      </c>
    </row>
    <row r="415" spans="1:14" x14ac:dyDescent="0.25">
      <c r="A415" s="25" t="str">
        <v>EED116333</v>
      </c>
      <c r="B415" s="45">
        <v>45831</v>
      </c>
      <c r="C415" s="25">
        <v>313238</v>
      </c>
      <c r="D415" s="25">
        <f t="shared" si="30"/>
        <v>28710</v>
      </c>
      <c r="E415" s="25">
        <f>_xlfn.XLOOKUP(C415,MasterSheet!H:H,MasterSheet!E:E)</f>
        <v>326.25</v>
      </c>
      <c r="F415" s="26">
        <f>SUMIFS(MasterSheet!J:J, MasterSheet!B:B, A415, MasterSheet!D:D, B415, MasterSheet!H:H, C415)</f>
        <v>8</v>
      </c>
      <c r="G415" s="26">
        <f t="shared" si="31"/>
        <v>229680</v>
      </c>
      <c r="H415" s="30">
        <f>SUMIFS(MasterSheet!K:K, MasterSheet!B:B, A415, MasterSheet!D:D, B415, MasterSheet!H:H, C415)</f>
        <v>8</v>
      </c>
      <c r="I415" s="30">
        <f t="shared" si="32"/>
        <v>229680</v>
      </c>
      <c r="J415" s="32">
        <f>SUMIFS(MasterSheet!L:L, MasterSheet!B:B, A415, MasterSheet!D:D, B415, MasterSheet!H:H, C415)</f>
        <v>0</v>
      </c>
      <c r="K415" s="32">
        <f t="shared" si="33"/>
        <v>0</v>
      </c>
      <c r="L415" s="25" t="str">
        <f>VLOOKUP(C415,MasterSheet!H:U,14,)</f>
        <v>BioLegend</v>
      </c>
      <c r="M415" s="25" t="str">
        <f>VLOOKUP(L415,'Currency Sheet'!A:C,3,)</f>
        <v>DOLLAR</v>
      </c>
      <c r="N415" s="25">
        <f t="shared" si="34"/>
        <v>88</v>
      </c>
    </row>
    <row r="416" spans="1:14" x14ac:dyDescent="0.25">
      <c r="A416" s="25" t="str">
        <v>EED116333</v>
      </c>
      <c r="B416" s="45">
        <v>45831</v>
      </c>
      <c r="C416" s="25">
        <v>317332</v>
      </c>
      <c r="D416" s="25">
        <f t="shared" si="30"/>
        <v>24090</v>
      </c>
      <c r="E416" s="25">
        <f>_xlfn.XLOOKUP(C416,MasterSheet!H:H,MasterSheet!E:E)</f>
        <v>273.75</v>
      </c>
      <c r="F416" s="26">
        <f>SUMIFS(MasterSheet!J:J, MasterSheet!B:B, A416, MasterSheet!D:D, B416, MasterSheet!H:H, C416)</f>
        <v>1</v>
      </c>
      <c r="G416" s="26">
        <f t="shared" si="31"/>
        <v>24090</v>
      </c>
      <c r="H416" s="30">
        <f>SUMIFS(MasterSheet!K:K, MasterSheet!B:B, A416, MasterSheet!D:D, B416, MasterSheet!H:H, C416)</f>
        <v>1</v>
      </c>
      <c r="I416" s="30">
        <f t="shared" si="32"/>
        <v>24090</v>
      </c>
      <c r="J416" s="32">
        <f>SUMIFS(MasterSheet!L:L, MasterSheet!B:B, A416, MasterSheet!D:D, B416, MasterSheet!H:H, C416)</f>
        <v>0</v>
      </c>
      <c r="K416" s="32">
        <f t="shared" si="33"/>
        <v>0</v>
      </c>
      <c r="L416" s="25" t="str">
        <f>VLOOKUP(C416,MasterSheet!H:U,14,)</f>
        <v>BioLegend</v>
      </c>
      <c r="M416" s="25" t="str">
        <f>VLOOKUP(L416,'Currency Sheet'!A:C,3,)</f>
        <v>DOLLAR</v>
      </c>
      <c r="N416" s="25">
        <f t="shared" si="34"/>
        <v>88</v>
      </c>
    </row>
    <row r="417" spans="1:14" x14ac:dyDescent="0.25">
      <c r="A417" s="25" t="str">
        <v>EED116333</v>
      </c>
      <c r="B417" s="45">
        <v>45831</v>
      </c>
      <c r="C417" s="25">
        <v>318332</v>
      </c>
      <c r="D417" s="25">
        <f t="shared" si="30"/>
        <v>17688</v>
      </c>
      <c r="E417" s="25">
        <f>_xlfn.XLOOKUP(C417,MasterSheet!H:H,MasterSheet!E:E)</f>
        <v>201</v>
      </c>
      <c r="F417" s="26">
        <f>SUMIFS(MasterSheet!J:J, MasterSheet!B:B, A417, MasterSheet!D:D, B417, MasterSheet!H:H, C417)</f>
        <v>1</v>
      </c>
      <c r="G417" s="26">
        <f t="shared" si="31"/>
        <v>17688</v>
      </c>
      <c r="H417" s="30">
        <f>SUMIFS(MasterSheet!K:K, MasterSheet!B:B, A417, MasterSheet!D:D, B417, MasterSheet!H:H, C417)</f>
        <v>1</v>
      </c>
      <c r="I417" s="30">
        <f t="shared" si="32"/>
        <v>17688</v>
      </c>
      <c r="J417" s="32">
        <f>SUMIFS(MasterSheet!L:L, MasterSheet!B:B, A417, MasterSheet!D:D, B417, MasterSheet!H:H, C417)</f>
        <v>0</v>
      </c>
      <c r="K417" s="32">
        <f t="shared" si="33"/>
        <v>0</v>
      </c>
      <c r="L417" s="25" t="str">
        <f>VLOOKUP(C417,MasterSheet!H:U,14,)</f>
        <v>BioLegend</v>
      </c>
      <c r="M417" s="25" t="str">
        <f>VLOOKUP(L417,'Currency Sheet'!A:C,3,)</f>
        <v>DOLLAR</v>
      </c>
      <c r="N417" s="25">
        <f t="shared" si="34"/>
        <v>88</v>
      </c>
    </row>
    <row r="418" spans="1:14" x14ac:dyDescent="0.25">
      <c r="A418" s="25" t="str">
        <v>EED116333</v>
      </c>
      <c r="B418" s="45">
        <v>45831</v>
      </c>
      <c r="C418" s="25">
        <v>321142</v>
      </c>
      <c r="D418" s="25">
        <f t="shared" si="30"/>
        <v>27588</v>
      </c>
      <c r="E418" s="25">
        <f>_xlfn.XLOOKUP(C418,MasterSheet!H:H,MasterSheet!E:E)</f>
        <v>313.5</v>
      </c>
      <c r="F418" s="26">
        <f>SUMIFS(MasterSheet!J:J, MasterSheet!B:B, A418, MasterSheet!D:D, B418, MasterSheet!H:H, C418)</f>
        <v>1</v>
      </c>
      <c r="G418" s="26">
        <f t="shared" si="31"/>
        <v>27588</v>
      </c>
      <c r="H418" s="30">
        <f>SUMIFS(MasterSheet!K:K, MasterSheet!B:B, A418, MasterSheet!D:D, B418, MasterSheet!H:H, C418)</f>
        <v>1</v>
      </c>
      <c r="I418" s="30">
        <f t="shared" si="32"/>
        <v>27588</v>
      </c>
      <c r="J418" s="32">
        <f>SUMIFS(MasterSheet!L:L, MasterSheet!B:B, A418, MasterSheet!D:D, B418, MasterSheet!H:H, C418)</f>
        <v>0</v>
      </c>
      <c r="K418" s="32">
        <f t="shared" si="33"/>
        <v>0</v>
      </c>
      <c r="L418" s="25" t="str">
        <f>VLOOKUP(C418,MasterSheet!H:U,14,)</f>
        <v>BioLegend</v>
      </c>
      <c r="M418" s="25" t="str">
        <f>VLOOKUP(L418,'Currency Sheet'!A:C,3,)</f>
        <v>DOLLAR</v>
      </c>
      <c r="N418" s="25">
        <f t="shared" si="34"/>
        <v>88</v>
      </c>
    </row>
    <row r="419" spans="1:14" x14ac:dyDescent="0.25">
      <c r="A419" s="25" t="str">
        <v>EED116333</v>
      </c>
      <c r="B419" s="45">
        <v>45831</v>
      </c>
      <c r="C419" s="25">
        <v>325622</v>
      </c>
      <c r="D419" s="25">
        <f t="shared" si="30"/>
        <v>20169.599999999999</v>
      </c>
      <c r="E419" s="25">
        <f>_xlfn.XLOOKUP(C419,MasterSheet!H:H,MasterSheet!E:E)</f>
        <v>229.2</v>
      </c>
      <c r="F419" s="26">
        <f>SUMIFS(MasterSheet!J:J, MasterSheet!B:B, A419, MasterSheet!D:D, B419, MasterSheet!H:H, C419)</f>
        <v>1</v>
      </c>
      <c r="G419" s="26">
        <f t="shared" si="31"/>
        <v>20169.599999999999</v>
      </c>
      <c r="H419" s="30">
        <f>SUMIFS(MasterSheet!K:K, MasterSheet!B:B, A419, MasterSheet!D:D, B419, MasterSheet!H:H, C419)</f>
        <v>1</v>
      </c>
      <c r="I419" s="30">
        <f t="shared" si="32"/>
        <v>20169.599999999999</v>
      </c>
      <c r="J419" s="32">
        <f>SUMIFS(MasterSheet!L:L, MasterSheet!B:B, A419, MasterSheet!D:D, B419, MasterSheet!H:H, C419)</f>
        <v>0</v>
      </c>
      <c r="K419" s="32">
        <f t="shared" si="33"/>
        <v>0</v>
      </c>
      <c r="L419" s="25" t="str">
        <f>VLOOKUP(C419,MasterSheet!H:U,14,)</f>
        <v>BioLegend</v>
      </c>
      <c r="M419" s="25" t="str">
        <f>VLOOKUP(L419,'Currency Sheet'!A:C,3,)</f>
        <v>DOLLAR</v>
      </c>
      <c r="N419" s="25">
        <f t="shared" si="34"/>
        <v>88</v>
      </c>
    </row>
    <row r="420" spans="1:14" x14ac:dyDescent="0.25">
      <c r="A420" s="25" t="str">
        <v>EED116333</v>
      </c>
      <c r="B420" s="45">
        <v>45831</v>
      </c>
      <c r="C420" s="25">
        <v>331218</v>
      </c>
      <c r="D420" s="25">
        <f t="shared" si="30"/>
        <v>440</v>
      </c>
      <c r="E420" s="25">
        <f>_xlfn.XLOOKUP(C420,MasterSheet!H:H,MasterSheet!E:E)</f>
        <v>5</v>
      </c>
      <c r="F420" s="26">
        <f>SUMIFS(MasterSheet!J:J, MasterSheet!B:B, A420, MasterSheet!D:D, B420, MasterSheet!H:H, C420)</f>
        <v>1</v>
      </c>
      <c r="G420" s="26">
        <f t="shared" si="31"/>
        <v>440</v>
      </c>
      <c r="H420" s="30">
        <f>SUMIFS(MasterSheet!K:K, MasterSheet!B:B, A420, MasterSheet!D:D, B420, MasterSheet!H:H, C420)</f>
        <v>1</v>
      </c>
      <c r="I420" s="30">
        <f t="shared" si="32"/>
        <v>440</v>
      </c>
      <c r="J420" s="32">
        <f>SUMIFS(MasterSheet!L:L, MasterSheet!B:B, A420, MasterSheet!D:D, B420, MasterSheet!H:H, C420)</f>
        <v>0</v>
      </c>
      <c r="K420" s="32">
        <f t="shared" si="33"/>
        <v>0</v>
      </c>
      <c r="L420" s="25" t="str">
        <f>VLOOKUP(C420,MasterSheet!H:U,14,)</f>
        <v>BioLegend</v>
      </c>
      <c r="M420" s="25" t="str">
        <f>VLOOKUP(L420,'Currency Sheet'!A:C,3,)</f>
        <v>DOLLAR</v>
      </c>
      <c r="N420" s="25">
        <f t="shared" si="34"/>
        <v>88</v>
      </c>
    </row>
    <row r="421" spans="1:14" x14ac:dyDescent="0.25">
      <c r="A421" s="25" t="str">
        <v>EED116333</v>
      </c>
      <c r="B421" s="45">
        <v>45831</v>
      </c>
      <c r="C421" s="25">
        <v>333504</v>
      </c>
      <c r="D421" s="25">
        <f t="shared" si="30"/>
        <v>13305.599999999999</v>
      </c>
      <c r="E421" s="25">
        <f>_xlfn.XLOOKUP(C421,MasterSheet!H:H,MasterSheet!E:E)</f>
        <v>151.19999999999999</v>
      </c>
      <c r="F421" s="26">
        <f>SUMIFS(MasterSheet!J:J, MasterSheet!B:B, A421, MasterSheet!D:D, B421, MasterSheet!H:H, C421)</f>
        <v>1</v>
      </c>
      <c r="G421" s="26">
        <f t="shared" si="31"/>
        <v>13305.599999999999</v>
      </c>
      <c r="H421" s="30">
        <f>SUMIFS(MasterSheet!K:K, MasterSheet!B:B, A421, MasterSheet!D:D, B421, MasterSheet!H:H, C421)</f>
        <v>1</v>
      </c>
      <c r="I421" s="30">
        <f t="shared" si="32"/>
        <v>13305.599999999999</v>
      </c>
      <c r="J421" s="32">
        <f>SUMIFS(MasterSheet!L:L, MasterSheet!B:B, A421, MasterSheet!D:D, B421, MasterSheet!H:H, C421)</f>
        <v>0</v>
      </c>
      <c r="K421" s="32">
        <f t="shared" si="33"/>
        <v>0</v>
      </c>
      <c r="L421" s="25" t="str">
        <f>VLOOKUP(C421,MasterSheet!H:U,14,)</f>
        <v>BioLegend</v>
      </c>
      <c r="M421" s="25" t="str">
        <f>VLOOKUP(L421,'Currency Sheet'!A:C,3,)</f>
        <v>DOLLAR</v>
      </c>
      <c r="N421" s="25">
        <f t="shared" si="34"/>
        <v>88</v>
      </c>
    </row>
    <row r="422" spans="1:14" x14ac:dyDescent="0.25">
      <c r="A422" s="25" t="str">
        <v>EED116333</v>
      </c>
      <c r="B422" s="45">
        <v>45831</v>
      </c>
      <c r="C422" s="25">
        <v>341424</v>
      </c>
      <c r="D422" s="25">
        <f t="shared" si="30"/>
        <v>19219.2</v>
      </c>
      <c r="E422" s="25">
        <f>_xlfn.XLOOKUP(C422,MasterSheet!H:H,MasterSheet!E:E)</f>
        <v>218.4</v>
      </c>
      <c r="F422" s="26">
        <f>SUMIFS(MasterSheet!J:J, MasterSheet!B:B, A422, MasterSheet!D:D, B422, MasterSheet!H:H, C422)</f>
        <v>1</v>
      </c>
      <c r="G422" s="26">
        <f t="shared" si="31"/>
        <v>19219.2</v>
      </c>
      <c r="H422" s="30">
        <f>SUMIFS(MasterSheet!K:K, MasterSheet!B:B, A422, MasterSheet!D:D, B422, MasterSheet!H:H, C422)</f>
        <v>1</v>
      </c>
      <c r="I422" s="30">
        <f t="shared" si="32"/>
        <v>19219.2</v>
      </c>
      <c r="J422" s="32">
        <f>SUMIFS(MasterSheet!L:L, MasterSheet!B:B, A422, MasterSheet!D:D, B422, MasterSheet!H:H, C422)</f>
        <v>0</v>
      </c>
      <c r="K422" s="32">
        <f t="shared" si="33"/>
        <v>0</v>
      </c>
      <c r="L422" s="25" t="str">
        <f>VLOOKUP(C422,MasterSheet!H:U,14,)</f>
        <v>BioLegend</v>
      </c>
      <c r="M422" s="25" t="str">
        <f>VLOOKUP(L422,'Currency Sheet'!A:C,3,)</f>
        <v>DOLLAR</v>
      </c>
      <c r="N422" s="25">
        <f t="shared" si="34"/>
        <v>88</v>
      </c>
    </row>
    <row r="423" spans="1:14" x14ac:dyDescent="0.25">
      <c r="A423" s="25" t="str">
        <v>EED116333</v>
      </c>
      <c r="B423" s="45">
        <v>45831</v>
      </c>
      <c r="C423" s="25">
        <v>342903</v>
      </c>
      <c r="D423" s="25">
        <f t="shared" si="30"/>
        <v>7075.2000000000007</v>
      </c>
      <c r="E423" s="25">
        <f>_xlfn.XLOOKUP(C423,MasterSheet!H:H,MasterSheet!E:E)</f>
        <v>80.400000000000006</v>
      </c>
      <c r="F423" s="26">
        <f>SUMIFS(MasterSheet!J:J, MasterSheet!B:B, A423, MasterSheet!D:D, B423, MasterSheet!H:H, C423)</f>
        <v>1</v>
      </c>
      <c r="G423" s="26">
        <f t="shared" si="31"/>
        <v>7075.2000000000007</v>
      </c>
      <c r="H423" s="30">
        <f>SUMIFS(MasterSheet!K:K, MasterSheet!B:B, A423, MasterSheet!D:D, B423, MasterSheet!H:H, C423)</f>
        <v>1</v>
      </c>
      <c r="I423" s="30">
        <f t="shared" si="32"/>
        <v>7075.2000000000007</v>
      </c>
      <c r="J423" s="32">
        <f>SUMIFS(MasterSheet!L:L, MasterSheet!B:B, A423, MasterSheet!D:D, B423, MasterSheet!H:H, C423)</f>
        <v>0</v>
      </c>
      <c r="K423" s="32">
        <f t="shared" si="33"/>
        <v>0</v>
      </c>
      <c r="L423" s="25" t="str">
        <f>VLOOKUP(C423,MasterSheet!H:U,14,)</f>
        <v>BioLegend</v>
      </c>
      <c r="M423" s="25" t="str">
        <f>VLOOKUP(L423,'Currency Sheet'!A:C,3,)</f>
        <v>DOLLAR</v>
      </c>
      <c r="N423" s="25">
        <f t="shared" si="34"/>
        <v>88</v>
      </c>
    </row>
    <row r="424" spans="1:14" x14ac:dyDescent="0.25">
      <c r="A424" s="25" t="str">
        <v>EED116333</v>
      </c>
      <c r="B424" s="45">
        <v>45831</v>
      </c>
      <c r="C424" s="25">
        <v>343105</v>
      </c>
      <c r="D424" s="25">
        <f t="shared" si="30"/>
        <v>6036.7999999999993</v>
      </c>
      <c r="E424" s="25">
        <f>_xlfn.XLOOKUP(C424,MasterSheet!H:H,MasterSheet!E:E)</f>
        <v>68.599999999999994</v>
      </c>
      <c r="F424" s="26">
        <f>SUMIFS(MasterSheet!J:J, MasterSheet!B:B, A424, MasterSheet!D:D, B424, MasterSheet!H:H, C424)</f>
        <v>1</v>
      </c>
      <c r="G424" s="26">
        <f t="shared" si="31"/>
        <v>6036.7999999999993</v>
      </c>
      <c r="H424" s="30">
        <f>SUMIFS(MasterSheet!K:K, MasterSheet!B:B, A424, MasterSheet!D:D, B424, MasterSheet!H:H, C424)</f>
        <v>1</v>
      </c>
      <c r="I424" s="30">
        <f t="shared" si="32"/>
        <v>6036.7999999999993</v>
      </c>
      <c r="J424" s="32">
        <f>SUMIFS(MasterSheet!L:L, MasterSheet!B:B, A424, MasterSheet!D:D, B424, MasterSheet!H:H, C424)</f>
        <v>0</v>
      </c>
      <c r="K424" s="32">
        <f t="shared" si="33"/>
        <v>0</v>
      </c>
      <c r="L424" s="25" t="str">
        <f>VLOOKUP(C424,MasterSheet!H:U,14,)</f>
        <v>BioLegend</v>
      </c>
      <c r="M424" s="25" t="str">
        <f>VLOOKUP(L424,'Currency Sheet'!A:C,3,)</f>
        <v>DOLLAR</v>
      </c>
      <c r="N424" s="25">
        <f t="shared" si="34"/>
        <v>88</v>
      </c>
    </row>
    <row r="425" spans="1:14" x14ac:dyDescent="0.25">
      <c r="A425" s="25" t="str">
        <v>EED116333</v>
      </c>
      <c r="B425" s="45">
        <v>45831</v>
      </c>
      <c r="C425" s="25">
        <v>343108</v>
      </c>
      <c r="D425" s="25">
        <f t="shared" si="30"/>
        <v>13780.8</v>
      </c>
      <c r="E425" s="25">
        <f>_xlfn.XLOOKUP(C425,MasterSheet!H:H,MasterSheet!E:E)</f>
        <v>156.6</v>
      </c>
      <c r="F425" s="26">
        <f>SUMIFS(MasterSheet!J:J, MasterSheet!B:B, A425, MasterSheet!D:D, B425, MasterSheet!H:H, C425)</f>
        <v>1</v>
      </c>
      <c r="G425" s="26">
        <f t="shared" si="31"/>
        <v>13780.8</v>
      </c>
      <c r="H425" s="30">
        <f>SUMIFS(MasterSheet!K:K, MasterSheet!B:B, A425, MasterSheet!D:D, B425, MasterSheet!H:H, C425)</f>
        <v>1</v>
      </c>
      <c r="I425" s="30">
        <f t="shared" si="32"/>
        <v>13780.8</v>
      </c>
      <c r="J425" s="32">
        <f>SUMIFS(MasterSheet!L:L, MasterSheet!B:B, A425, MasterSheet!D:D, B425, MasterSheet!H:H, C425)</f>
        <v>0</v>
      </c>
      <c r="K425" s="32">
        <f t="shared" si="33"/>
        <v>0</v>
      </c>
      <c r="L425" s="25" t="str">
        <f>VLOOKUP(C425,MasterSheet!H:U,14,)</f>
        <v>BioLegend</v>
      </c>
      <c r="M425" s="25" t="str">
        <f>VLOOKUP(L425,'Currency Sheet'!A:C,3,)</f>
        <v>DOLLAR</v>
      </c>
      <c r="N425" s="25">
        <f t="shared" si="34"/>
        <v>88</v>
      </c>
    </row>
    <row r="426" spans="1:14" x14ac:dyDescent="0.25">
      <c r="A426" s="25" t="str">
        <v>EED116333</v>
      </c>
      <c r="B426" s="45">
        <v>45831</v>
      </c>
      <c r="C426" s="25">
        <v>343510</v>
      </c>
      <c r="D426" s="25">
        <f t="shared" si="30"/>
        <v>15100.8</v>
      </c>
      <c r="E426" s="25">
        <f>_xlfn.XLOOKUP(C426,MasterSheet!H:H,MasterSheet!E:E)</f>
        <v>171.6</v>
      </c>
      <c r="F426" s="26">
        <f>SUMIFS(MasterSheet!J:J, MasterSheet!B:B, A426, MasterSheet!D:D, B426, MasterSheet!H:H, C426)</f>
        <v>1</v>
      </c>
      <c r="G426" s="26">
        <f t="shared" si="31"/>
        <v>15100.8</v>
      </c>
      <c r="H426" s="30">
        <f>SUMIFS(MasterSheet!K:K, MasterSheet!B:B, A426, MasterSheet!D:D, B426, MasterSheet!H:H, C426)</f>
        <v>1</v>
      </c>
      <c r="I426" s="30">
        <f t="shared" si="32"/>
        <v>15100.8</v>
      </c>
      <c r="J426" s="32">
        <f>SUMIFS(MasterSheet!L:L, MasterSheet!B:B, A426, MasterSheet!D:D, B426, MasterSheet!H:H, C426)</f>
        <v>0</v>
      </c>
      <c r="K426" s="32">
        <f t="shared" si="33"/>
        <v>0</v>
      </c>
      <c r="L426" s="25" t="str">
        <f>VLOOKUP(C426,MasterSheet!H:U,14,)</f>
        <v>BioLegend</v>
      </c>
      <c r="M426" s="25" t="str">
        <f>VLOOKUP(L426,'Currency Sheet'!A:C,3,)</f>
        <v>DOLLAR</v>
      </c>
      <c r="N426" s="25">
        <f t="shared" si="34"/>
        <v>88</v>
      </c>
    </row>
    <row r="427" spans="1:14" x14ac:dyDescent="0.25">
      <c r="A427" s="25" t="str">
        <v>EED116333</v>
      </c>
      <c r="B427" s="45">
        <v>45831</v>
      </c>
      <c r="C427" s="25">
        <v>343608</v>
      </c>
      <c r="D427" s="25">
        <f t="shared" si="30"/>
        <v>14995.2</v>
      </c>
      <c r="E427" s="25">
        <f>_xlfn.XLOOKUP(C427,MasterSheet!H:H,MasterSheet!E:E)</f>
        <v>170.4</v>
      </c>
      <c r="F427" s="26">
        <f>SUMIFS(MasterSheet!J:J, MasterSheet!B:B, A427, MasterSheet!D:D, B427, MasterSheet!H:H, C427)</f>
        <v>1</v>
      </c>
      <c r="G427" s="26">
        <f t="shared" si="31"/>
        <v>14995.2</v>
      </c>
      <c r="H427" s="30">
        <f>SUMIFS(MasterSheet!K:K, MasterSheet!B:B, A427, MasterSheet!D:D, B427, MasterSheet!H:H, C427)</f>
        <v>1</v>
      </c>
      <c r="I427" s="30">
        <f t="shared" si="32"/>
        <v>14995.2</v>
      </c>
      <c r="J427" s="32">
        <f>SUMIFS(MasterSheet!L:L, MasterSheet!B:B, A427, MasterSheet!D:D, B427, MasterSheet!H:H, C427)</f>
        <v>0</v>
      </c>
      <c r="K427" s="32">
        <f t="shared" si="33"/>
        <v>0</v>
      </c>
      <c r="L427" s="25" t="str">
        <f>VLOOKUP(C427,MasterSheet!H:U,14,)</f>
        <v>BioLegend</v>
      </c>
      <c r="M427" s="25" t="str">
        <f>VLOOKUP(L427,'Currency Sheet'!A:C,3,)</f>
        <v>DOLLAR</v>
      </c>
      <c r="N427" s="25">
        <f t="shared" si="34"/>
        <v>88</v>
      </c>
    </row>
    <row r="428" spans="1:14" x14ac:dyDescent="0.25">
      <c r="A428" s="25" t="str">
        <v>EED116333</v>
      </c>
      <c r="B428" s="45">
        <v>45831</v>
      </c>
      <c r="C428" s="25">
        <v>344016</v>
      </c>
      <c r="D428" s="25">
        <f t="shared" si="30"/>
        <v>11404.8</v>
      </c>
      <c r="E428" s="25">
        <f>_xlfn.XLOOKUP(C428,MasterSheet!H:H,MasterSheet!E:E)</f>
        <v>129.6</v>
      </c>
      <c r="F428" s="26">
        <f>SUMIFS(MasterSheet!J:J, MasterSheet!B:B, A428, MasterSheet!D:D, B428, MasterSheet!H:H, C428)</f>
        <v>1</v>
      </c>
      <c r="G428" s="26">
        <f t="shared" si="31"/>
        <v>11404.8</v>
      </c>
      <c r="H428" s="30">
        <f>SUMIFS(MasterSheet!K:K, MasterSheet!B:B, A428, MasterSheet!D:D, B428, MasterSheet!H:H, C428)</f>
        <v>1</v>
      </c>
      <c r="I428" s="30">
        <f t="shared" si="32"/>
        <v>11404.8</v>
      </c>
      <c r="J428" s="32">
        <f>SUMIFS(MasterSheet!L:L, MasterSheet!B:B, A428, MasterSheet!D:D, B428, MasterSheet!H:H, C428)</f>
        <v>0</v>
      </c>
      <c r="K428" s="32">
        <f t="shared" si="33"/>
        <v>0</v>
      </c>
      <c r="L428" s="25" t="str">
        <f>VLOOKUP(C428,MasterSheet!H:U,14,)</f>
        <v>BioLegend</v>
      </c>
      <c r="M428" s="25" t="str">
        <f>VLOOKUP(L428,'Currency Sheet'!A:C,3,)</f>
        <v>DOLLAR</v>
      </c>
      <c r="N428" s="25">
        <f t="shared" si="34"/>
        <v>88</v>
      </c>
    </row>
    <row r="429" spans="1:14" x14ac:dyDescent="0.25">
      <c r="A429" s="25" t="str">
        <v>EED116333</v>
      </c>
      <c r="B429" s="45">
        <v>45831</v>
      </c>
      <c r="C429" s="25">
        <v>353234</v>
      </c>
      <c r="D429" s="25">
        <f t="shared" si="30"/>
        <v>29436</v>
      </c>
      <c r="E429" s="25">
        <f>_xlfn.XLOOKUP(C429,MasterSheet!H:H,MasterSheet!E:E)</f>
        <v>334.5</v>
      </c>
      <c r="F429" s="26">
        <f>SUMIFS(MasterSheet!J:J, MasterSheet!B:B, A429, MasterSheet!D:D, B429, MasterSheet!H:H, C429)</f>
        <v>1</v>
      </c>
      <c r="G429" s="26">
        <f t="shared" si="31"/>
        <v>29436</v>
      </c>
      <c r="H429" s="30">
        <f>SUMIFS(MasterSheet!K:K, MasterSheet!B:B, A429, MasterSheet!D:D, B429, MasterSheet!H:H, C429)</f>
        <v>1</v>
      </c>
      <c r="I429" s="30">
        <f t="shared" si="32"/>
        <v>29436</v>
      </c>
      <c r="J429" s="32">
        <f>SUMIFS(MasterSheet!L:L, MasterSheet!B:B, A429, MasterSheet!D:D, B429, MasterSheet!H:H, C429)</f>
        <v>0</v>
      </c>
      <c r="K429" s="32">
        <f t="shared" si="33"/>
        <v>0</v>
      </c>
      <c r="L429" s="25" t="str">
        <f>VLOOKUP(C429,MasterSheet!H:U,14,)</f>
        <v>BioLegend</v>
      </c>
      <c r="M429" s="25" t="str">
        <f>VLOOKUP(L429,'Currency Sheet'!A:C,3,)</f>
        <v>DOLLAR</v>
      </c>
      <c r="N429" s="25">
        <f t="shared" si="34"/>
        <v>88</v>
      </c>
    </row>
    <row r="430" spans="1:14" x14ac:dyDescent="0.25">
      <c r="A430" s="25" t="str">
        <v>EED116333</v>
      </c>
      <c r="B430" s="45">
        <v>45831</v>
      </c>
      <c r="C430" s="25">
        <v>354515</v>
      </c>
      <c r="D430" s="25">
        <f t="shared" si="30"/>
        <v>13464</v>
      </c>
      <c r="E430" s="25">
        <f>_xlfn.XLOOKUP(C430,MasterSheet!H:H,MasterSheet!E:E)</f>
        <v>153</v>
      </c>
      <c r="F430" s="26">
        <f>SUMIFS(MasterSheet!J:J, MasterSheet!B:B, A430, MasterSheet!D:D, B430, MasterSheet!H:H, C430)</f>
        <v>1</v>
      </c>
      <c r="G430" s="26">
        <f t="shared" si="31"/>
        <v>13464</v>
      </c>
      <c r="H430" s="30">
        <f>SUMIFS(MasterSheet!K:K, MasterSheet!B:B, A430, MasterSheet!D:D, B430, MasterSheet!H:H, C430)</f>
        <v>1</v>
      </c>
      <c r="I430" s="30">
        <f t="shared" si="32"/>
        <v>13464</v>
      </c>
      <c r="J430" s="32">
        <f>SUMIFS(MasterSheet!L:L, MasterSheet!B:B, A430, MasterSheet!D:D, B430, MasterSheet!H:H, C430)</f>
        <v>0</v>
      </c>
      <c r="K430" s="32">
        <f t="shared" si="33"/>
        <v>0</v>
      </c>
      <c r="L430" s="25" t="str">
        <f>VLOOKUP(C430,MasterSheet!H:U,14,)</f>
        <v>BioLegend</v>
      </c>
      <c r="M430" s="25" t="str">
        <f>VLOOKUP(L430,'Currency Sheet'!A:C,3,)</f>
        <v>DOLLAR</v>
      </c>
      <c r="N430" s="25">
        <f t="shared" si="34"/>
        <v>88</v>
      </c>
    </row>
    <row r="431" spans="1:14" x14ac:dyDescent="0.25">
      <c r="A431" s="25" t="str">
        <v>EED116333</v>
      </c>
      <c r="B431" s="45">
        <v>45831</v>
      </c>
      <c r="C431" s="25">
        <v>362508</v>
      </c>
      <c r="D431" s="25">
        <f t="shared" si="30"/>
        <v>440</v>
      </c>
      <c r="E431" s="25">
        <f>_xlfn.XLOOKUP(C431,MasterSheet!H:H,MasterSheet!E:E)</f>
        <v>5</v>
      </c>
      <c r="F431" s="26">
        <f>SUMIFS(MasterSheet!J:J, MasterSheet!B:B, A431, MasterSheet!D:D, B431, MasterSheet!H:H, C431)</f>
        <v>1</v>
      </c>
      <c r="G431" s="26">
        <f t="shared" si="31"/>
        <v>440</v>
      </c>
      <c r="H431" s="30">
        <f>SUMIFS(MasterSheet!K:K, MasterSheet!B:B, A431, MasterSheet!D:D, B431, MasterSheet!H:H, C431)</f>
        <v>1</v>
      </c>
      <c r="I431" s="30">
        <f t="shared" si="32"/>
        <v>440</v>
      </c>
      <c r="J431" s="32">
        <f>SUMIFS(MasterSheet!L:L, MasterSheet!B:B, A431, MasterSheet!D:D, B431, MasterSheet!H:H, C431)</f>
        <v>0</v>
      </c>
      <c r="K431" s="32">
        <f t="shared" si="33"/>
        <v>0</v>
      </c>
      <c r="L431" s="25" t="str">
        <f>VLOOKUP(C431,MasterSheet!H:U,14,)</f>
        <v>BioLegend</v>
      </c>
      <c r="M431" s="25" t="str">
        <f>VLOOKUP(L431,'Currency Sheet'!A:C,3,)</f>
        <v>DOLLAR</v>
      </c>
      <c r="N431" s="25">
        <f t="shared" si="34"/>
        <v>88</v>
      </c>
    </row>
    <row r="432" spans="1:14" x14ac:dyDescent="0.25">
      <c r="A432" s="25" t="str">
        <v>EED116333</v>
      </c>
      <c r="B432" s="45">
        <v>45831</v>
      </c>
      <c r="C432" s="25">
        <v>362510</v>
      </c>
      <c r="D432" s="25">
        <f t="shared" si="30"/>
        <v>15840</v>
      </c>
      <c r="E432" s="25">
        <f>_xlfn.XLOOKUP(C432,MasterSheet!H:H,MasterSheet!E:E)</f>
        <v>180</v>
      </c>
      <c r="F432" s="26">
        <f>SUMIFS(MasterSheet!J:J, MasterSheet!B:B, A432, MasterSheet!D:D, B432, MasterSheet!H:H, C432)</f>
        <v>1</v>
      </c>
      <c r="G432" s="26">
        <f t="shared" si="31"/>
        <v>15840</v>
      </c>
      <c r="H432" s="30">
        <f>SUMIFS(MasterSheet!K:K, MasterSheet!B:B, A432, MasterSheet!D:D, B432, MasterSheet!H:H, C432)</f>
        <v>1</v>
      </c>
      <c r="I432" s="30">
        <f t="shared" si="32"/>
        <v>15840</v>
      </c>
      <c r="J432" s="32">
        <f>SUMIFS(MasterSheet!L:L, MasterSheet!B:B, A432, MasterSheet!D:D, B432, MasterSheet!H:H, C432)</f>
        <v>0</v>
      </c>
      <c r="K432" s="32">
        <f t="shared" si="33"/>
        <v>0</v>
      </c>
      <c r="L432" s="25" t="str">
        <f>VLOOKUP(C432,MasterSheet!H:U,14,)</f>
        <v>BioLegend</v>
      </c>
      <c r="M432" s="25" t="str">
        <f>VLOOKUP(L432,'Currency Sheet'!A:C,3,)</f>
        <v>DOLLAR</v>
      </c>
      <c r="N432" s="25">
        <f t="shared" si="34"/>
        <v>88</v>
      </c>
    </row>
    <row r="433" spans="1:14" x14ac:dyDescent="0.25">
      <c r="A433" s="25" t="str">
        <v>EED116333</v>
      </c>
      <c r="B433" s="45">
        <v>45831</v>
      </c>
      <c r="C433" s="25">
        <v>362564</v>
      </c>
      <c r="D433" s="25">
        <f t="shared" si="30"/>
        <v>16420.8</v>
      </c>
      <c r="E433" s="25">
        <f>_xlfn.XLOOKUP(C433,MasterSheet!H:H,MasterSheet!E:E)</f>
        <v>186.6</v>
      </c>
      <c r="F433" s="26">
        <f>SUMIFS(MasterSheet!J:J, MasterSheet!B:B, A433, MasterSheet!D:D, B433, MasterSheet!H:H, C433)</f>
        <v>1</v>
      </c>
      <c r="G433" s="26">
        <f t="shared" si="31"/>
        <v>16420.8</v>
      </c>
      <c r="H433" s="30">
        <f>SUMIFS(MasterSheet!K:K, MasterSheet!B:B, A433, MasterSheet!D:D, B433, MasterSheet!H:H, C433)</f>
        <v>1</v>
      </c>
      <c r="I433" s="30">
        <f t="shared" si="32"/>
        <v>16420.8</v>
      </c>
      <c r="J433" s="32">
        <f>SUMIFS(MasterSheet!L:L, MasterSheet!B:B, A433, MasterSheet!D:D, B433, MasterSheet!H:H, C433)</f>
        <v>0</v>
      </c>
      <c r="K433" s="32">
        <f t="shared" si="33"/>
        <v>0</v>
      </c>
      <c r="L433" s="25" t="str">
        <f>VLOOKUP(C433,MasterSheet!H:U,14,)</f>
        <v>BioLegend</v>
      </c>
      <c r="M433" s="25" t="str">
        <f>VLOOKUP(L433,'Currency Sheet'!A:C,3,)</f>
        <v>DOLLAR</v>
      </c>
      <c r="N433" s="25">
        <f t="shared" si="34"/>
        <v>88</v>
      </c>
    </row>
    <row r="434" spans="1:14" x14ac:dyDescent="0.25">
      <c r="A434" s="25" t="str">
        <v>EED116333</v>
      </c>
      <c r="B434" s="45">
        <v>45831</v>
      </c>
      <c r="C434" s="25">
        <v>364804</v>
      </c>
      <c r="D434" s="25">
        <f t="shared" si="30"/>
        <v>18744</v>
      </c>
      <c r="E434" s="25">
        <f>_xlfn.XLOOKUP(C434,MasterSheet!H:H,MasterSheet!E:E)</f>
        <v>213</v>
      </c>
      <c r="F434" s="26">
        <f>SUMIFS(MasterSheet!J:J, MasterSheet!B:B, A434, MasterSheet!D:D, B434, MasterSheet!H:H, C434)</f>
        <v>1</v>
      </c>
      <c r="G434" s="26">
        <f t="shared" si="31"/>
        <v>18744</v>
      </c>
      <c r="H434" s="30">
        <f>SUMIFS(MasterSheet!K:K, MasterSheet!B:B, A434, MasterSheet!D:D, B434, MasterSheet!H:H, C434)</f>
        <v>1</v>
      </c>
      <c r="I434" s="30">
        <f t="shared" si="32"/>
        <v>18744</v>
      </c>
      <c r="J434" s="32">
        <f>SUMIFS(MasterSheet!L:L, MasterSheet!B:B, A434, MasterSheet!D:D, B434, MasterSheet!H:H, C434)</f>
        <v>0</v>
      </c>
      <c r="K434" s="32">
        <f t="shared" si="33"/>
        <v>0</v>
      </c>
      <c r="L434" s="25" t="str">
        <f>VLOOKUP(C434,MasterSheet!H:U,14,)</f>
        <v>BioLegend</v>
      </c>
      <c r="M434" s="25" t="str">
        <f>VLOOKUP(L434,'Currency Sheet'!A:C,3,)</f>
        <v>DOLLAR</v>
      </c>
      <c r="N434" s="25">
        <f t="shared" si="34"/>
        <v>88</v>
      </c>
    </row>
    <row r="435" spans="1:14" x14ac:dyDescent="0.25">
      <c r="A435" s="25" t="str">
        <v>EED116333</v>
      </c>
      <c r="B435" s="45">
        <v>45831</v>
      </c>
      <c r="C435" s="25">
        <v>369324</v>
      </c>
      <c r="D435" s="25">
        <f t="shared" si="30"/>
        <v>27258</v>
      </c>
      <c r="E435" s="25">
        <f>_xlfn.XLOOKUP(C435,MasterSheet!H:H,MasterSheet!E:E)</f>
        <v>309.75</v>
      </c>
      <c r="F435" s="26">
        <f>SUMIFS(MasterSheet!J:J, MasterSheet!B:B, A435, MasterSheet!D:D, B435, MasterSheet!H:H, C435)</f>
        <v>1</v>
      </c>
      <c r="G435" s="26">
        <f t="shared" si="31"/>
        <v>27258</v>
      </c>
      <c r="H435" s="30">
        <f>SUMIFS(MasterSheet!K:K, MasterSheet!B:B, A435, MasterSheet!D:D, B435, MasterSheet!H:H, C435)</f>
        <v>1</v>
      </c>
      <c r="I435" s="30">
        <f t="shared" si="32"/>
        <v>27258</v>
      </c>
      <c r="J435" s="32">
        <f>SUMIFS(MasterSheet!L:L, MasterSheet!B:B, A435, MasterSheet!D:D, B435, MasterSheet!H:H, C435)</f>
        <v>0</v>
      </c>
      <c r="K435" s="32">
        <f t="shared" si="33"/>
        <v>0</v>
      </c>
      <c r="L435" s="25" t="str">
        <f>VLOOKUP(C435,MasterSheet!H:U,14,)</f>
        <v>BioLegend</v>
      </c>
      <c r="M435" s="25" t="str">
        <f>VLOOKUP(L435,'Currency Sheet'!A:C,3,)</f>
        <v>DOLLAR</v>
      </c>
      <c r="N435" s="25">
        <f t="shared" si="34"/>
        <v>88</v>
      </c>
    </row>
    <row r="436" spans="1:14" x14ac:dyDescent="0.25">
      <c r="A436" s="25" t="str">
        <v>EED116333</v>
      </c>
      <c r="B436" s="45">
        <v>45831</v>
      </c>
      <c r="C436" s="25">
        <v>392414</v>
      </c>
      <c r="D436" s="25">
        <f t="shared" si="30"/>
        <v>13041.599999999999</v>
      </c>
      <c r="E436" s="25">
        <f>_xlfn.XLOOKUP(C436,MasterSheet!H:H,MasterSheet!E:E)</f>
        <v>148.19999999999999</v>
      </c>
      <c r="F436" s="26">
        <f>SUMIFS(MasterSheet!J:J, MasterSheet!B:B, A436, MasterSheet!D:D, B436, MasterSheet!H:H, C436)</f>
        <v>1</v>
      </c>
      <c r="G436" s="26">
        <f t="shared" si="31"/>
        <v>13041.599999999999</v>
      </c>
      <c r="H436" s="30">
        <f>SUMIFS(MasterSheet!K:K, MasterSheet!B:B, A436, MasterSheet!D:D, B436, MasterSheet!H:H, C436)</f>
        <v>1</v>
      </c>
      <c r="I436" s="30">
        <f t="shared" si="32"/>
        <v>13041.599999999999</v>
      </c>
      <c r="J436" s="32">
        <f>SUMIFS(MasterSheet!L:L, MasterSheet!B:B, A436, MasterSheet!D:D, B436, MasterSheet!H:H, C436)</f>
        <v>0</v>
      </c>
      <c r="K436" s="32">
        <f t="shared" si="33"/>
        <v>0</v>
      </c>
      <c r="L436" s="25" t="str">
        <f>VLOOKUP(C436,MasterSheet!H:U,14,)</f>
        <v>BioLegend</v>
      </c>
      <c r="M436" s="25" t="str">
        <f>VLOOKUP(L436,'Currency Sheet'!A:C,3,)</f>
        <v>DOLLAR</v>
      </c>
      <c r="N436" s="25">
        <f t="shared" si="34"/>
        <v>88</v>
      </c>
    </row>
    <row r="437" spans="1:14" x14ac:dyDescent="0.25">
      <c r="A437" s="25" t="str">
        <v>EED116333</v>
      </c>
      <c r="B437" s="45">
        <v>45831</v>
      </c>
      <c r="C437" s="25">
        <v>402422</v>
      </c>
      <c r="D437" s="25">
        <f t="shared" si="30"/>
        <v>12091.2</v>
      </c>
      <c r="E437" s="25">
        <f>_xlfn.XLOOKUP(C437,MasterSheet!H:H,MasterSheet!E:E)</f>
        <v>137.4</v>
      </c>
      <c r="F437" s="26">
        <f>SUMIFS(MasterSheet!J:J, MasterSheet!B:B, A437, MasterSheet!D:D, B437, MasterSheet!H:H, C437)</f>
        <v>1</v>
      </c>
      <c r="G437" s="26">
        <f t="shared" si="31"/>
        <v>12091.2</v>
      </c>
      <c r="H437" s="30">
        <f>SUMIFS(MasterSheet!K:K, MasterSheet!B:B, A437, MasterSheet!D:D, B437, MasterSheet!H:H, C437)</f>
        <v>1</v>
      </c>
      <c r="I437" s="30">
        <f t="shared" si="32"/>
        <v>12091.2</v>
      </c>
      <c r="J437" s="32">
        <f>SUMIFS(MasterSheet!L:L, MasterSheet!B:B, A437, MasterSheet!D:D, B437, MasterSheet!H:H, C437)</f>
        <v>0</v>
      </c>
      <c r="K437" s="32">
        <f t="shared" si="33"/>
        <v>0</v>
      </c>
      <c r="L437" s="25" t="str">
        <f>VLOOKUP(C437,MasterSheet!H:U,14,)</f>
        <v>BioLegend</v>
      </c>
      <c r="M437" s="25" t="str">
        <f>VLOOKUP(L437,'Currency Sheet'!A:C,3,)</f>
        <v>DOLLAR</v>
      </c>
      <c r="N437" s="25">
        <f t="shared" si="34"/>
        <v>88</v>
      </c>
    </row>
    <row r="438" spans="1:14" x14ac:dyDescent="0.25">
      <c r="A438" s="25" t="str">
        <v>EED116333</v>
      </c>
      <c r="B438" s="45">
        <v>45831</v>
      </c>
      <c r="C438" s="25">
        <v>405201</v>
      </c>
      <c r="D438" s="25">
        <f t="shared" si="30"/>
        <v>2587.1999999999998</v>
      </c>
      <c r="E438" s="25">
        <f>_xlfn.XLOOKUP(C438,MasterSheet!H:H,MasterSheet!E:E)</f>
        <v>29.4</v>
      </c>
      <c r="F438" s="26">
        <f>SUMIFS(MasterSheet!J:J, MasterSheet!B:B, A438, MasterSheet!D:D, B438, MasterSheet!H:H, C438)</f>
        <v>2</v>
      </c>
      <c r="G438" s="26">
        <f t="shared" si="31"/>
        <v>5174.3999999999996</v>
      </c>
      <c r="H438" s="30">
        <f>SUMIFS(MasterSheet!K:K, MasterSheet!B:B, A438, MasterSheet!D:D, B438, MasterSheet!H:H, C438)</f>
        <v>2</v>
      </c>
      <c r="I438" s="30">
        <f t="shared" si="32"/>
        <v>5174.3999999999996</v>
      </c>
      <c r="J438" s="32">
        <f>SUMIFS(MasterSheet!L:L, MasterSheet!B:B, A438, MasterSheet!D:D, B438, MasterSheet!H:H, C438)</f>
        <v>0</v>
      </c>
      <c r="K438" s="32">
        <f t="shared" si="33"/>
        <v>0</v>
      </c>
      <c r="L438" s="25" t="str">
        <f>VLOOKUP(C438,MasterSheet!H:U,14,)</f>
        <v>BioLegend</v>
      </c>
      <c r="M438" s="25" t="str">
        <f>VLOOKUP(L438,'Currency Sheet'!A:C,3,)</f>
        <v>DOLLAR</v>
      </c>
      <c r="N438" s="25">
        <f t="shared" si="34"/>
        <v>88</v>
      </c>
    </row>
    <row r="439" spans="1:14" x14ac:dyDescent="0.25">
      <c r="A439" s="25" t="str">
        <v>EED116333</v>
      </c>
      <c r="B439" s="45">
        <v>45831</v>
      </c>
      <c r="C439" s="25">
        <v>405207</v>
      </c>
      <c r="D439" s="25">
        <f t="shared" si="30"/>
        <v>6283.2000000000007</v>
      </c>
      <c r="E439" s="25">
        <f>_xlfn.XLOOKUP(C439,MasterSheet!H:H,MasterSheet!E:E)</f>
        <v>71.400000000000006</v>
      </c>
      <c r="F439" s="26">
        <f>SUMIFS(MasterSheet!J:J, MasterSheet!B:B, A439, MasterSheet!D:D, B439, MasterSheet!H:H, C439)</f>
        <v>1</v>
      </c>
      <c r="G439" s="26">
        <f t="shared" si="31"/>
        <v>6283.2000000000007</v>
      </c>
      <c r="H439" s="30">
        <f>SUMIFS(MasterSheet!K:K, MasterSheet!B:B, A439, MasterSheet!D:D, B439, MasterSheet!H:H, C439)</f>
        <v>1</v>
      </c>
      <c r="I439" s="30">
        <f t="shared" si="32"/>
        <v>6283.2000000000007</v>
      </c>
      <c r="J439" s="32">
        <f>SUMIFS(MasterSheet!L:L, MasterSheet!B:B, A439, MasterSheet!D:D, B439, MasterSheet!H:H, C439)</f>
        <v>0</v>
      </c>
      <c r="K439" s="32">
        <f t="shared" si="33"/>
        <v>0</v>
      </c>
      <c r="L439" s="25" t="str">
        <f>VLOOKUP(C439,MasterSheet!H:U,14,)</f>
        <v>BioLegend</v>
      </c>
      <c r="M439" s="25" t="str">
        <f>VLOOKUP(L439,'Currency Sheet'!A:C,3,)</f>
        <v>DOLLAR</v>
      </c>
      <c r="N439" s="25">
        <f t="shared" si="34"/>
        <v>88</v>
      </c>
    </row>
    <row r="440" spans="1:14" x14ac:dyDescent="0.25">
      <c r="A440" s="25" t="str">
        <v>EED116333</v>
      </c>
      <c r="B440" s="45">
        <v>45831</v>
      </c>
      <c r="C440" s="25">
        <v>420404</v>
      </c>
      <c r="D440" s="25">
        <f t="shared" si="30"/>
        <v>3115.2</v>
      </c>
      <c r="E440" s="25">
        <f>_xlfn.XLOOKUP(C440,MasterSheet!H:H,MasterSheet!E:E)</f>
        <v>35.4</v>
      </c>
      <c r="F440" s="26">
        <f>SUMIFS(MasterSheet!J:J, MasterSheet!B:B, A440, MasterSheet!D:D, B440, MasterSheet!H:H, C440)</f>
        <v>5</v>
      </c>
      <c r="G440" s="26">
        <f t="shared" si="31"/>
        <v>15576</v>
      </c>
      <c r="H440" s="30">
        <f>SUMIFS(MasterSheet!K:K, MasterSheet!B:B, A440, MasterSheet!D:D, B440, MasterSheet!H:H, C440)</f>
        <v>5</v>
      </c>
      <c r="I440" s="30">
        <f t="shared" si="32"/>
        <v>15576</v>
      </c>
      <c r="J440" s="32">
        <f>SUMIFS(MasterSheet!L:L, MasterSheet!B:B, A440, MasterSheet!D:D, B440, MasterSheet!H:H, C440)</f>
        <v>0</v>
      </c>
      <c r="K440" s="32">
        <f t="shared" si="33"/>
        <v>0</v>
      </c>
      <c r="L440" s="25" t="str">
        <f>VLOOKUP(C440,MasterSheet!H:U,14,)</f>
        <v>BioLegend</v>
      </c>
      <c r="M440" s="25" t="str">
        <f>VLOOKUP(L440,'Currency Sheet'!A:C,3,)</f>
        <v>DOLLAR</v>
      </c>
      <c r="N440" s="25">
        <f t="shared" si="34"/>
        <v>88</v>
      </c>
    </row>
    <row r="441" spans="1:14" x14ac:dyDescent="0.25">
      <c r="A441" s="25" t="str">
        <v>EED116333</v>
      </c>
      <c r="B441" s="45">
        <v>45831</v>
      </c>
      <c r="C441" s="25">
        <v>421101</v>
      </c>
      <c r="D441" s="25">
        <f t="shared" si="30"/>
        <v>2217.6</v>
      </c>
      <c r="E441" s="25">
        <f>_xlfn.XLOOKUP(C441,MasterSheet!H:H,MasterSheet!E:E)</f>
        <v>25.2</v>
      </c>
      <c r="F441" s="26">
        <f>SUMIFS(MasterSheet!J:J, MasterSheet!B:B, A441, MasterSheet!D:D, B441, MasterSheet!H:H, C441)</f>
        <v>1</v>
      </c>
      <c r="G441" s="26">
        <f t="shared" si="31"/>
        <v>2217.6</v>
      </c>
      <c r="H441" s="30">
        <f>SUMIFS(MasterSheet!K:K, MasterSheet!B:B, A441, MasterSheet!D:D, B441, MasterSheet!H:H, C441)</f>
        <v>1</v>
      </c>
      <c r="I441" s="30">
        <f t="shared" si="32"/>
        <v>2217.6</v>
      </c>
      <c r="J441" s="32">
        <f>SUMIFS(MasterSheet!L:L, MasterSheet!B:B, A441, MasterSheet!D:D, B441, MasterSheet!H:H, C441)</f>
        <v>0</v>
      </c>
      <c r="K441" s="32">
        <f t="shared" si="33"/>
        <v>0</v>
      </c>
      <c r="L441" s="25" t="str">
        <f>VLOOKUP(C441,MasterSheet!H:U,14,)</f>
        <v>BioLegend</v>
      </c>
      <c r="M441" s="25" t="str">
        <f>VLOOKUP(L441,'Currency Sheet'!A:C,3,)</f>
        <v>DOLLAR</v>
      </c>
      <c r="N441" s="25">
        <f t="shared" si="34"/>
        <v>88</v>
      </c>
    </row>
    <row r="442" spans="1:14" x14ac:dyDescent="0.25">
      <c r="A442" s="25" t="str">
        <v>EED116333</v>
      </c>
      <c r="B442" s="45">
        <v>45831</v>
      </c>
      <c r="C442" s="25">
        <v>422301</v>
      </c>
      <c r="D442" s="25">
        <f t="shared" si="30"/>
        <v>6221.6</v>
      </c>
      <c r="E442" s="25">
        <f>_xlfn.XLOOKUP(C442,MasterSheet!H:H,MasterSheet!E:E)</f>
        <v>70.7</v>
      </c>
      <c r="F442" s="26">
        <f>SUMIFS(MasterSheet!J:J, MasterSheet!B:B, A442, MasterSheet!D:D, B442, MasterSheet!H:H, C442)</f>
        <v>7</v>
      </c>
      <c r="G442" s="26">
        <f t="shared" si="31"/>
        <v>43551.200000000004</v>
      </c>
      <c r="H442" s="30">
        <f>SUMIFS(MasterSheet!K:K, MasterSheet!B:B, A442, MasterSheet!D:D, B442, MasterSheet!H:H, C442)</f>
        <v>7</v>
      </c>
      <c r="I442" s="30">
        <f t="shared" si="32"/>
        <v>43551.200000000004</v>
      </c>
      <c r="J442" s="32">
        <f>SUMIFS(MasterSheet!L:L, MasterSheet!B:B, A442, MasterSheet!D:D, B442, MasterSheet!H:H, C442)</f>
        <v>0</v>
      </c>
      <c r="K442" s="32">
        <f t="shared" si="33"/>
        <v>0</v>
      </c>
      <c r="L442" s="25" t="str">
        <f>VLOOKUP(C442,MasterSheet!H:U,14,)</f>
        <v>BioLegend</v>
      </c>
      <c r="M442" s="25" t="str">
        <f>VLOOKUP(L442,'Currency Sheet'!A:C,3,)</f>
        <v>DOLLAR</v>
      </c>
      <c r="N442" s="25">
        <f t="shared" si="34"/>
        <v>88</v>
      </c>
    </row>
    <row r="443" spans="1:14" x14ac:dyDescent="0.25">
      <c r="A443" s="25" t="str">
        <v>EED116333</v>
      </c>
      <c r="B443" s="45">
        <v>45831</v>
      </c>
      <c r="C443" s="25">
        <v>422302</v>
      </c>
      <c r="D443" s="25">
        <f t="shared" si="30"/>
        <v>14106.400000000001</v>
      </c>
      <c r="E443" s="25">
        <f>_xlfn.XLOOKUP(C443,MasterSheet!H:H,MasterSheet!E:E)</f>
        <v>160.30000000000001</v>
      </c>
      <c r="F443" s="26">
        <f>SUMIFS(MasterSheet!J:J, MasterSheet!B:B, A443, MasterSheet!D:D, B443, MasterSheet!H:H, C443)</f>
        <v>1</v>
      </c>
      <c r="G443" s="26">
        <f t="shared" si="31"/>
        <v>14106.400000000001</v>
      </c>
      <c r="H443" s="30">
        <f>SUMIFS(MasterSheet!K:K, MasterSheet!B:B, A443, MasterSheet!D:D, B443, MasterSheet!H:H, C443)</f>
        <v>1</v>
      </c>
      <c r="I443" s="30">
        <f t="shared" si="32"/>
        <v>14106.400000000001</v>
      </c>
      <c r="J443" s="32">
        <f>SUMIFS(MasterSheet!L:L, MasterSheet!B:B, A443, MasterSheet!D:D, B443, MasterSheet!H:H, C443)</f>
        <v>0</v>
      </c>
      <c r="K443" s="32">
        <f t="shared" si="33"/>
        <v>0</v>
      </c>
      <c r="L443" s="25" t="str">
        <f>VLOOKUP(C443,MasterSheet!H:U,14,)</f>
        <v>BioLegend</v>
      </c>
      <c r="M443" s="25" t="str">
        <f>VLOOKUP(L443,'Currency Sheet'!A:C,3,)</f>
        <v>DOLLAR</v>
      </c>
      <c r="N443" s="25">
        <f t="shared" si="34"/>
        <v>88</v>
      </c>
    </row>
    <row r="444" spans="1:14" x14ac:dyDescent="0.25">
      <c r="A444" s="25" t="str">
        <v>EED116333</v>
      </c>
      <c r="B444" s="45">
        <v>45831</v>
      </c>
      <c r="C444" s="25">
        <v>422304</v>
      </c>
      <c r="D444" s="25">
        <f t="shared" si="30"/>
        <v>20856</v>
      </c>
      <c r="E444" s="25">
        <f>_xlfn.XLOOKUP(C444,MasterSheet!H:H,MasterSheet!E:E)</f>
        <v>237</v>
      </c>
      <c r="F444" s="26">
        <f>SUMIFS(MasterSheet!J:J, MasterSheet!B:B, A444, MasterSheet!D:D, B444, MasterSheet!H:H, C444)</f>
        <v>1</v>
      </c>
      <c r="G444" s="26">
        <f t="shared" si="31"/>
        <v>20856</v>
      </c>
      <c r="H444" s="30">
        <f>SUMIFS(MasterSheet!K:K, MasterSheet!B:B, A444, MasterSheet!D:D, B444, MasterSheet!H:H, C444)</f>
        <v>1</v>
      </c>
      <c r="I444" s="30">
        <f t="shared" si="32"/>
        <v>20856</v>
      </c>
      <c r="J444" s="32">
        <f>SUMIFS(MasterSheet!L:L, MasterSheet!B:B, A444, MasterSheet!D:D, B444, MasterSheet!H:H, C444)</f>
        <v>0</v>
      </c>
      <c r="K444" s="32">
        <f t="shared" si="33"/>
        <v>0</v>
      </c>
      <c r="L444" s="25" t="str">
        <f>VLOOKUP(C444,MasterSheet!H:U,14,)</f>
        <v>BioLegend</v>
      </c>
      <c r="M444" s="25" t="str">
        <f>VLOOKUP(L444,'Currency Sheet'!A:C,3,)</f>
        <v>DOLLAR</v>
      </c>
      <c r="N444" s="25">
        <f t="shared" si="34"/>
        <v>88</v>
      </c>
    </row>
    <row r="445" spans="1:14" x14ac:dyDescent="0.25">
      <c r="A445" s="25" t="str">
        <v>EED116333</v>
      </c>
      <c r="B445" s="45">
        <v>45831</v>
      </c>
      <c r="C445" s="25">
        <v>423113</v>
      </c>
      <c r="D445" s="25">
        <f t="shared" si="30"/>
        <v>4382.3999999999996</v>
      </c>
      <c r="E445" s="25">
        <f>_xlfn.XLOOKUP(C445,MasterSheet!H:H,MasterSheet!E:E)</f>
        <v>49.8</v>
      </c>
      <c r="F445" s="26">
        <f>SUMIFS(MasterSheet!J:J, MasterSheet!B:B, A445, MasterSheet!D:D, B445, MasterSheet!H:H, C445)</f>
        <v>1</v>
      </c>
      <c r="G445" s="26">
        <f t="shared" si="31"/>
        <v>4382.3999999999996</v>
      </c>
      <c r="H445" s="30">
        <f>SUMIFS(MasterSheet!K:K, MasterSheet!B:B, A445, MasterSheet!D:D, B445, MasterSheet!H:H, C445)</f>
        <v>1</v>
      </c>
      <c r="I445" s="30">
        <f t="shared" si="32"/>
        <v>4382.3999999999996</v>
      </c>
      <c r="J445" s="32">
        <f>SUMIFS(MasterSheet!L:L, MasterSheet!B:B, A445, MasterSheet!D:D, B445, MasterSheet!H:H, C445)</f>
        <v>0</v>
      </c>
      <c r="K445" s="32">
        <f t="shared" si="33"/>
        <v>0</v>
      </c>
      <c r="L445" s="25" t="str">
        <f>VLOOKUP(C445,MasterSheet!H:U,14,)</f>
        <v>BioLegend</v>
      </c>
      <c r="M445" s="25" t="str">
        <f>VLOOKUP(L445,'Currency Sheet'!A:C,3,)</f>
        <v>DOLLAR</v>
      </c>
      <c r="N445" s="25">
        <f t="shared" si="34"/>
        <v>88</v>
      </c>
    </row>
    <row r="446" spans="1:14" x14ac:dyDescent="0.25">
      <c r="A446" s="25" t="str">
        <v>EED116333</v>
      </c>
      <c r="B446" s="45">
        <v>45831</v>
      </c>
      <c r="C446" s="25">
        <v>423601</v>
      </c>
      <c r="D446" s="25">
        <f t="shared" si="30"/>
        <v>4065.6000000000004</v>
      </c>
      <c r="E446" s="25">
        <f>_xlfn.XLOOKUP(C446,MasterSheet!H:H,MasterSheet!E:E)</f>
        <v>46.2</v>
      </c>
      <c r="F446" s="26">
        <f>SUMIFS(MasterSheet!J:J, MasterSheet!B:B, A446, MasterSheet!D:D, B446, MasterSheet!H:H, C446)</f>
        <v>4</v>
      </c>
      <c r="G446" s="26">
        <f t="shared" si="31"/>
        <v>16262.400000000001</v>
      </c>
      <c r="H446" s="30">
        <f>SUMIFS(MasterSheet!K:K, MasterSheet!B:B, A446, MasterSheet!D:D, B446, MasterSheet!H:H, C446)</f>
        <v>4</v>
      </c>
      <c r="I446" s="30">
        <f t="shared" si="32"/>
        <v>16262.400000000001</v>
      </c>
      <c r="J446" s="32">
        <f>SUMIFS(MasterSheet!L:L, MasterSheet!B:B, A446, MasterSheet!D:D, B446, MasterSheet!H:H, C446)</f>
        <v>0</v>
      </c>
      <c r="K446" s="32">
        <f t="shared" si="33"/>
        <v>0</v>
      </c>
      <c r="L446" s="25" t="str">
        <f>VLOOKUP(C446,MasterSheet!H:U,14,)</f>
        <v>BioLegend</v>
      </c>
      <c r="M446" s="25" t="str">
        <f>VLOOKUP(L446,'Currency Sheet'!A:C,3,)</f>
        <v>DOLLAR</v>
      </c>
      <c r="N446" s="25">
        <f t="shared" si="34"/>
        <v>88</v>
      </c>
    </row>
    <row r="447" spans="1:14" x14ac:dyDescent="0.25">
      <c r="A447" s="25" t="str">
        <v>EED116333</v>
      </c>
      <c r="B447" s="45">
        <v>45831</v>
      </c>
      <c r="C447" s="25">
        <v>449507</v>
      </c>
      <c r="D447" s="25">
        <f t="shared" si="30"/>
        <v>40348</v>
      </c>
      <c r="E447" s="25">
        <f>_xlfn.XLOOKUP(C447,MasterSheet!H:H,MasterSheet!E:E)</f>
        <v>458.5</v>
      </c>
      <c r="F447" s="26">
        <f>SUMIFS(MasterSheet!J:J, MasterSheet!B:B, A447, MasterSheet!D:D, B447, MasterSheet!H:H, C447)</f>
        <v>1</v>
      </c>
      <c r="G447" s="26">
        <f t="shared" si="31"/>
        <v>40348</v>
      </c>
      <c r="H447" s="30">
        <f>SUMIFS(MasterSheet!K:K, MasterSheet!B:B, A447, MasterSheet!D:D, B447, MasterSheet!H:H, C447)</f>
        <v>1</v>
      </c>
      <c r="I447" s="30">
        <f t="shared" si="32"/>
        <v>40348</v>
      </c>
      <c r="J447" s="32">
        <f>SUMIFS(MasterSheet!L:L, MasterSheet!B:B, A447, MasterSheet!D:D, B447, MasterSheet!H:H, C447)</f>
        <v>0</v>
      </c>
      <c r="K447" s="32">
        <f t="shared" si="33"/>
        <v>0</v>
      </c>
      <c r="L447" s="25" t="str">
        <f>VLOOKUP(C447,MasterSheet!H:U,14,)</f>
        <v>BioLegend</v>
      </c>
      <c r="M447" s="25" t="str">
        <f>VLOOKUP(L447,'Currency Sheet'!A:C,3,)</f>
        <v>DOLLAR</v>
      </c>
      <c r="N447" s="25">
        <f t="shared" si="34"/>
        <v>88</v>
      </c>
    </row>
    <row r="448" spans="1:14" x14ac:dyDescent="0.25">
      <c r="A448" s="25" t="str">
        <v>EED116333</v>
      </c>
      <c r="B448" s="45">
        <v>45831</v>
      </c>
      <c r="C448" s="25">
        <v>480058</v>
      </c>
      <c r="D448" s="25">
        <f t="shared" si="30"/>
        <v>43164</v>
      </c>
      <c r="E448" s="25">
        <f>_xlfn.XLOOKUP(C448,MasterSheet!H:H,MasterSheet!E:E)</f>
        <v>490.5</v>
      </c>
      <c r="F448" s="26">
        <f>SUMIFS(MasterSheet!J:J, MasterSheet!B:B, A448, MasterSheet!D:D, B448, MasterSheet!H:H, C448)</f>
        <v>1</v>
      </c>
      <c r="G448" s="26">
        <f t="shared" si="31"/>
        <v>43164</v>
      </c>
      <c r="H448" s="30">
        <f>SUMIFS(MasterSheet!K:K, MasterSheet!B:B, A448, MasterSheet!D:D, B448, MasterSheet!H:H, C448)</f>
        <v>1</v>
      </c>
      <c r="I448" s="30">
        <f t="shared" si="32"/>
        <v>43164</v>
      </c>
      <c r="J448" s="32">
        <f>SUMIFS(MasterSheet!L:L, MasterSheet!B:B, A448, MasterSheet!D:D, B448, MasterSheet!H:H, C448)</f>
        <v>0</v>
      </c>
      <c r="K448" s="32">
        <f t="shared" si="33"/>
        <v>0</v>
      </c>
      <c r="L448" s="25" t="str">
        <f>VLOOKUP(C448,MasterSheet!H:U,14,)</f>
        <v>BioLegend</v>
      </c>
      <c r="M448" s="25" t="str">
        <f>VLOOKUP(L448,'Currency Sheet'!A:C,3,)</f>
        <v>DOLLAR</v>
      </c>
      <c r="N448" s="25">
        <f t="shared" si="34"/>
        <v>88</v>
      </c>
    </row>
    <row r="449" spans="1:14" x14ac:dyDescent="0.25">
      <c r="A449" s="25" t="str">
        <v>EED116333</v>
      </c>
      <c r="B449" s="45">
        <v>45831</v>
      </c>
      <c r="C449" s="25">
        <v>501118</v>
      </c>
      <c r="D449" s="25">
        <f t="shared" si="30"/>
        <v>18321.599999999999</v>
      </c>
      <c r="E449" s="25">
        <f>_xlfn.XLOOKUP(C449,MasterSheet!H:H,MasterSheet!E:E)</f>
        <v>208.2</v>
      </c>
      <c r="F449" s="26">
        <f>SUMIFS(MasterSheet!J:J, MasterSheet!B:B, A449, MasterSheet!D:D, B449, MasterSheet!H:H, C449)</f>
        <v>1</v>
      </c>
      <c r="G449" s="26">
        <f t="shared" si="31"/>
        <v>18321.599999999999</v>
      </c>
      <c r="H449" s="30">
        <f>SUMIFS(MasterSheet!K:K, MasterSheet!B:B, A449, MasterSheet!D:D, B449, MasterSheet!H:H, C449)</f>
        <v>1</v>
      </c>
      <c r="I449" s="30">
        <f t="shared" si="32"/>
        <v>18321.599999999999</v>
      </c>
      <c r="J449" s="32">
        <f>SUMIFS(MasterSheet!L:L, MasterSheet!B:B, A449, MasterSheet!D:D, B449, MasterSheet!H:H, C449)</f>
        <v>0</v>
      </c>
      <c r="K449" s="32">
        <f t="shared" si="33"/>
        <v>0</v>
      </c>
      <c r="L449" s="25" t="str">
        <f>VLOOKUP(C449,MasterSheet!H:U,14,)</f>
        <v>BioLegend</v>
      </c>
      <c r="M449" s="25" t="str">
        <f>VLOOKUP(L449,'Currency Sheet'!A:C,3,)</f>
        <v>DOLLAR</v>
      </c>
      <c r="N449" s="25">
        <f t="shared" si="34"/>
        <v>88</v>
      </c>
    </row>
    <row r="450" spans="1:14" x14ac:dyDescent="0.25">
      <c r="A450" s="25" t="str">
        <v>EED116333</v>
      </c>
      <c r="B450" s="45">
        <v>45831</v>
      </c>
      <c r="C450" s="25">
        <v>502510</v>
      </c>
      <c r="D450" s="25">
        <f t="shared" si="30"/>
        <v>8712</v>
      </c>
      <c r="E450" s="25">
        <f>_xlfn.XLOOKUP(C450,MasterSheet!H:H,MasterSheet!E:E)</f>
        <v>99</v>
      </c>
      <c r="F450" s="26">
        <f>SUMIFS(MasterSheet!J:J, MasterSheet!B:B, A450, MasterSheet!D:D, B450, MasterSheet!H:H, C450)</f>
        <v>1</v>
      </c>
      <c r="G450" s="26">
        <f t="shared" si="31"/>
        <v>8712</v>
      </c>
      <c r="H450" s="30">
        <f>SUMIFS(MasterSheet!K:K, MasterSheet!B:B, A450, MasterSheet!D:D, B450, MasterSheet!H:H, C450)</f>
        <v>1</v>
      </c>
      <c r="I450" s="30">
        <f t="shared" si="32"/>
        <v>8712</v>
      </c>
      <c r="J450" s="32">
        <f>SUMIFS(MasterSheet!L:L, MasterSheet!B:B, A450, MasterSheet!D:D, B450, MasterSheet!H:H, C450)</f>
        <v>0</v>
      </c>
      <c r="K450" s="32">
        <f t="shared" si="33"/>
        <v>0</v>
      </c>
      <c r="L450" s="25" t="str">
        <f>VLOOKUP(C450,MasterSheet!H:U,14,)</f>
        <v>BioLegend</v>
      </c>
      <c r="M450" s="25" t="str">
        <f>VLOOKUP(L450,'Currency Sheet'!A:C,3,)</f>
        <v>DOLLAR</v>
      </c>
      <c r="N450" s="25">
        <f t="shared" si="34"/>
        <v>88</v>
      </c>
    </row>
    <row r="451" spans="1:14" x14ac:dyDescent="0.25">
      <c r="A451" s="25" t="str">
        <v>EED116333</v>
      </c>
      <c r="B451" s="45">
        <v>45831</v>
      </c>
      <c r="C451" s="25">
        <v>502912</v>
      </c>
      <c r="D451" s="25">
        <f t="shared" ref="D451:D514" si="35">E451*N451</f>
        <v>14731.2</v>
      </c>
      <c r="E451" s="25">
        <f>_xlfn.XLOOKUP(C451,MasterSheet!H:H,MasterSheet!E:E)</f>
        <v>167.4</v>
      </c>
      <c r="F451" s="26">
        <f>SUMIFS(MasterSheet!J:J, MasterSheet!B:B, A451, MasterSheet!D:D, B451, MasterSheet!H:H, C451)</f>
        <v>2</v>
      </c>
      <c r="G451" s="26">
        <f t="shared" ref="G451:G514" si="36">D451*F451</f>
        <v>29462.400000000001</v>
      </c>
      <c r="H451" s="30">
        <f>SUMIFS(MasterSheet!K:K, MasterSheet!B:B, A451, MasterSheet!D:D, B451, MasterSheet!H:H, C451)</f>
        <v>2</v>
      </c>
      <c r="I451" s="30">
        <f t="shared" ref="I451:I514" si="37">H451*D451</f>
        <v>29462.400000000001</v>
      </c>
      <c r="J451" s="32">
        <f>SUMIFS(MasterSheet!L:L, MasterSheet!B:B, A451, MasterSheet!D:D, B451, MasterSheet!H:H, C451)</f>
        <v>0</v>
      </c>
      <c r="K451" s="32">
        <f t="shared" ref="K451:K514" si="38">J451*D451</f>
        <v>0</v>
      </c>
      <c r="L451" s="25" t="str">
        <f>VLOOKUP(C451,MasterSheet!H:U,14,)</f>
        <v>BioLegend</v>
      </c>
      <c r="M451" s="25" t="str">
        <f>VLOOKUP(L451,'Currency Sheet'!A:C,3,)</f>
        <v>DOLLAR</v>
      </c>
      <c r="N451" s="25">
        <f t="shared" ref="N451:N514" si="39">IF(M451="DOLLAR",88,1)</f>
        <v>88</v>
      </c>
    </row>
    <row r="452" spans="1:14" x14ac:dyDescent="0.25">
      <c r="A452" s="25" t="str">
        <v>EED116333</v>
      </c>
      <c r="B452" s="45">
        <v>45831</v>
      </c>
      <c r="C452" s="25">
        <v>502930</v>
      </c>
      <c r="D452" s="25">
        <f t="shared" si="35"/>
        <v>15681.599999999999</v>
      </c>
      <c r="E452" s="25">
        <f>_xlfn.XLOOKUP(C452,MasterSheet!H:H,MasterSheet!E:E)</f>
        <v>178.2</v>
      </c>
      <c r="F452" s="26">
        <f>SUMIFS(MasterSheet!J:J, MasterSheet!B:B, A452, MasterSheet!D:D, B452, MasterSheet!H:H, C452)</f>
        <v>1</v>
      </c>
      <c r="G452" s="26">
        <f t="shared" si="36"/>
        <v>15681.599999999999</v>
      </c>
      <c r="H452" s="30">
        <f>SUMIFS(MasterSheet!K:K, MasterSheet!B:B, A452, MasterSheet!D:D, B452, MasterSheet!H:H, C452)</f>
        <v>1</v>
      </c>
      <c r="I452" s="30">
        <f t="shared" si="37"/>
        <v>15681.599999999999</v>
      </c>
      <c r="J452" s="32">
        <f>SUMIFS(MasterSheet!L:L, MasterSheet!B:B, A452, MasterSheet!D:D, B452, MasterSheet!H:H, C452)</f>
        <v>0</v>
      </c>
      <c r="K452" s="32">
        <f t="shared" si="38"/>
        <v>0</v>
      </c>
      <c r="L452" s="25" t="str">
        <f>VLOOKUP(C452,MasterSheet!H:U,14,)</f>
        <v>BioLegend</v>
      </c>
      <c r="M452" s="25" t="str">
        <f>VLOOKUP(L452,'Currency Sheet'!A:C,3,)</f>
        <v>DOLLAR</v>
      </c>
      <c r="N452" s="25">
        <f t="shared" si="39"/>
        <v>88</v>
      </c>
    </row>
    <row r="453" spans="1:14" x14ac:dyDescent="0.25">
      <c r="A453" s="25" t="str">
        <v>EED116333</v>
      </c>
      <c r="B453" s="45">
        <v>45831</v>
      </c>
      <c r="C453" s="25">
        <v>503837</v>
      </c>
      <c r="D453" s="25">
        <f t="shared" si="35"/>
        <v>18876</v>
      </c>
      <c r="E453" s="25">
        <f>_xlfn.XLOOKUP(C453,MasterSheet!H:H,MasterSheet!E:E)</f>
        <v>214.5</v>
      </c>
      <c r="F453" s="26">
        <f>SUMIFS(MasterSheet!J:J, MasterSheet!B:B, A453, MasterSheet!D:D, B453, MasterSheet!H:H, C453)</f>
        <v>1</v>
      </c>
      <c r="G453" s="26">
        <f t="shared" si="36"/>
        <v>18876</v>
      </c>
      <c r="H453" s="30">
        <f>SUMIFS(MasterSheet!K:K, MasterSheet!B:B, A453, MasterSheet!D:D, B453, MasterSheet!H:H, C453)</f>
        <v>1</v>
      </c>
      <c r="I453" s="30">
        <f t="shared" si="37"/>
        <v>18876</v>
      </c>
      <c r="J453" s="32">
        <f>SUMIFS(MasterSheet!L:L, MasterSheet!B:B, A453, MasterSheet!D:D, B453, MasterSheet!H:H, C453)</f>
        <v>0</v>
      </c>
      <c r="K453" s="32">
        <f t="shared" si="38"/>
        <v>0</v>
      </c>
      <c r="L453" s="25" t="str">
        <f>VLOOKUP(C453,MasterSheet!H:U,14,)</f>
        <v>BioLegend</v>
      </c>
      <c r="M453" s="25" t="str">
        <f>VLOOKUP(L453,'Currency Sheet'!A:C,3,)</f>
        <v>DOLLAR</v>
      </c>
      <c r="N453" s="25">
        <f t="shared" si="39"/>
        <v>88</v>
      </c>
    </row>
    <row r="454" spans="1:14" x14ac:dyDescent="0.25">
      <c r="A454" s="25" t="str">
        <v>EED116333</v>
      </c>
      <c r="B454" s="45">
        <v>45831</v>
      </c>
      <c r="C454" s="25">
        <v>504105</v>
      </c>
      <c r="D454" s="25">
        <f t="shared" si="35"/>
        <v>4646.3999999999996</v>
      </c>
      <c r="E454" s="25">
        <f>_xlfn.XLOOKUP(C454,MasterSheet!H:H,MasterSheet!E:E)</f>
        <v>52.8</v>
      </c>
      <c r="F454" s="26">
        <f>SUMIFS(MasterSheet!J:J, MasterSheet!B:B, A454, MasterSheet!D:D, B454, MasterSheet!H:H, C454)</f>
        <v>1</v>
      </c>
      <c r="G454" s="26">
        <f t="shared" si="36"/>
        <v>4646.3999999999996</v>
      </c>
      <c r="H454" s="30">
        <f>SUMIFS(MasterSheet!K:K, MasterSheet!B:B, A454, MasterSheet!D:D, B454, MasterSheet!H:H, C454)</f>
        <v>1</v>
      </c>
      <c r="I454" s="30">
        <f t="shared" si="37"/>
        <v>4646.3999999999996</v>
      </c>
      <c r="J454" s="32">
        <f>SUMIFS(MasterSheet!L:L, MasterSheet!B:B, A454, MasterSheet!D:D, B454, MasterSheet!H:H, C454)</f>
        <v>0</v>
      </c>
      <c r="K454" s="32">
        <f t="shared" si="38"/>
        <v>0</v>
      </c>
      <c r="L454" s="25" t="str">
        <f>VLOOKUP(C454,MasterSheet!H:U,14,)</f>
        <v>BioLegend</v>
      </c>
      <c r="M454" s="25" t="str">
        <f>VLOOKUP(L454,'Currency Sheet'!A:C,3,)</f>
        <v>DOLLAR</v>
      </c>
      <c r="N454" s="25">
        <f t="shared" si="39"/>
        <v>88</v>
      </c>
    </row>
    <row r="455" spans="1:14" x14ac:dyDescent="0.25">
      <c r="A455" s="25" t="str">
        <v>EED116333</v>
      </c>
      <c r="B455" s="45">
        <v>45831</v>
      </c>
      <c r="C455" s="25">
        <v>504127</v>
      </c>
      <c r="D455" s="25">
        <f t="shared" si="35"/>
        <v>18018</v>
      </c>
      <c r="E455" s="25">
        <f>_xlfn.XLOOKUP(C455,MasterSheet!H:H,MasterSheet!E:E)</f>
        <v>204.75</v>
      </c>
      <c r="F455" s="26">
        <f>SUMIFS(MasterSheet!J:J, MasterSheet!B:B, A455, MasterSheet!D:D, B455, MasterSheet!H:H, C455)</f>
        <v>1</v>
      </c>
      <c r="G455" s="26">
        <f t="shared" si="36"/>
        <v>18018</v>
      </c>
      <c r="H455" s="30">
        <f>SUMIFS(MasterSheet!K:K, MasterSheet!B:B, A455, MasterSheet!D:D, B455, MasterSheet!H:H, C455)</f>
        <v>1</v>
      </c>
      <c r="I455" s="30">
        <f t="shared" si="37"/>
        <v>18018</v>
      </c>
      <c r="J455" s="32">
        <f>SUMIFS(MasterSheet!L:L, MasterSheet!B:B, A455, MasterSheet!D:D, B455, MasterSheet!H:H, C455)</f>
        <v>0</v>
      </c>
      <c r="K455" s="32">
        <f t="shared" si="38"/>
        <v>0</v>
      </c>
      <c r="L455" s="25" t="str">
        <f>VLOOKUP(C455,MasterSheet!H:U,14,)</f>
        <v>BioLegend</v>
      </c>
      <c r="M455" s="25" t="str">
        <f>VLOOKUP(L455,'Currency Sheet'!A:C,3,)</f>
        <v>DOLLAR</v>
      </c>
      <c r="N455" s="25">
        <f t="shared" si="39"/>
        <v>88</v>
      </c>
    </row>
    <row r="456" spans="1:14" x14ac:dyDescent="0.25">
      <c r="A456" s="25" t="str">
        <v>EED116333</v>
      </c>
      <c r="B456" s="45">
        <v>45831</v>
      </c>
      <c r="C456" s="25">
        <v>504135</v>
      </c>
      <c r="D456" s="25">
        <f t="shared" si="35"/>
        <v>28459.199999999997</v>
      </c>
      <c r="E456" s="25">
        <f>_xlfn.XLOOKUP(C456,MasterSheet!H:H,MasterSheet!E:E)</f>
        <v>323.39999999999998</v>
      </c>
      <c r="F456" s="26">
        <f>SUMIFS(MasterSheet!J:J, MasterSheet!B:B, A456, MasterSheet!D:D, B456, MasterSheet!H:H, C456)</f>
        <v>1</v>
      </c>
      <c r="G456" s="26">
        <f t="shared" si="36"/>
        <v>28459.199999999997</v>
      </c>
      <c r="H456" s="30">
        <f>SUMIFS(MasterSheet!K:K, MasterSheet!B:B, A456, MasterSheet!D:D, B456, MasterSheet!H:H, C456)</f>
        <v>1</v>
      </c>
      <c r="I456" s="30">
        <f t="shared" si="37"/>
        <v>28459.199999999997</v>
      </c>
      <c r="J456" s="32">
        <f>SUMIFS(MasterSheet!L:L, MasterSheet!B:B, A456, MasterSheet!D:D, B456, MasterSheet!H:H, C456)</f>
        <v>0</v>
      </c>
      <c r="K456" s="32">
        <f t="shared" si="38"/>
        <v>0</v>
      </c>
      <c r="L456" s="25" t="str">
        <f>VLOOKUP(C456,MasterSheet!H:U,14,)</f>
        <v>BioLegend</v>
      </c>
      <c r="M456" s="25" t="str">
        <f>VLOOKUP(L456,'Currency Sheet'!A:C,3,)</f>
        <v>DOLLAR</v>
      </c>
      <c r="N456" s="25">
        <f t="shared" si="39"/>
        <v>88</v>
      </c>
    </row>
    <row r="457" spans="1:14" x14ac:dyDescent="0.25">
      <c r="A457" s="25" t="str">
        <v>EED116333</v>
      </c>
      <c r="B457" s="45">
        <v>45831</v>
      </c>
      <c r="C457" s="25">
        <v>505008</v>
      </c>
      <c r="D457" s="25">
        <f t="shared" si="35"/>
        <v>11932.8</v>
      </c>
      <c r="E457" s="25">
        <f>_xlfn.XLOOKUP(C457,MasterSheet!H:H,MasterSheet!E:E)</f>
        <v>135.6</v>
      </c>
      <c r="F457" s="26">
        <f>SUMIFS(MasterSheet!J:J, MasterSheet!B:B, A457, MasterSheet!D:D, B457, MasterSheet!H:H, C457)</f>
        <v>1</v>
      </c>
      <c r="G457" s="26">
        <f t="shared" si="36"/>
        <v>11932.8</v>
      </c>
      <c r="H457" s="30">
        <f>SUMIFS(MasterSheet!K:K, MasterSheet!B:B, A457, MasterSheet!D:D, B457, MasterSheet!H:H, C457)</f>
        <v>1</v>
      </c>
      <c r="I457" s="30">
        <f t="shared" si="37"/>
        <v>11932.8</v>
      </c>
      <c r="J457" s="32">
        <f>SUMIFS(MasterSheet!L:L, MasterSheet!B:B, A457, MasterSheet!D:D, B457, MasterSheet!H:H, C457)</f>
        <v>0</v>
      </c>
      <c r="K457" s="32">
        <f t="shared" si="38"/>
        <v>0</v>
      </c>
      <c r="L457" s="25" t="str">
        <f>VLOOKUP(C457,MasterSheet!H:U,14,)</f>
        <v>BioLegend</v>
      </c>
      <c r="M457" s="25" t="str">
        <f>VLOOKUP(L457,'Currency Sheet'!A:C,3,)</f>
        <v>DOLLAR</v>
      </c>
      <c r="N457" s="25">
        <f t="shared" si="39"/>
        <v>88</v>
      </c>
    </row>
    <row r="458" spans="1:14" x14ac:dyDescent="0.25">
      <c r="A458" s="25" t="str">
        <v>EED116333</v>
      </c>
      <c r="B458" s="45">
        <v>45831</v>
      </c>
      <c r="C458" s="25">
        <v>505710</v>
      </c>
      <c r="D458" s="25">
        <f t="shared" si="35"/>
        <v>28459.199999999997</v>
      </c>
      <c r="E458" s="25">
        <f>_xlfn.XLOOKUP(C458,MasterSheet!H:H,MasterSheet!E:E)</f>
        <v>323.39999999999998</v>
      </c>
      <c r="F458" s="26">
        <f>SUMIFS(MasterSheet!J:J, MasterSheet!B:B, A458, MasterSheet!D:D, B458, MasterSheet!H:H, C458)</f>
        <v>1</v>
      </c>
      <c r="G458" s="26">
        <f t="shared" si="36"/>
        <v>28459.199999999997</v>
      </c>
      <c r="H458" s="30">
        <f>SUMIFS(MasterSheet!K:K, MasterSheet!B:B, A458, MasterSheet!D:D, B458, MasterSheet!H:H, C458)</f>
        <v>1</v>
      </c>
      <c r="I458" s="30">
        <f t="shared" si="37"/>
        <v>28459.199999999997</v>
      </c>
      <c r="J458" s="32">
        <f>SUMIFS(MasterSheet!L:L, MasterSheet!B:B, A458, MasterSheet!D:D, B458, MasterSheet!H:H, C458)</f>
        <v>0</v>
      </c>
      <c r="K458" s="32">
        <f t="shared" si="38"/>
        <v>0</v>
      </c>
      <c r="L458" s="25" t="str">
        <f>VLOOKUP(C458,MasterSheet!H:U,14,)</f>
        <v>BioLegend</v>
      </c>
      <c r="M458" s="25" t="str">
        <f>VLOOKUP(L458,'Currency Sheet'!A:C,3,)</f>
        <v>DOLLAR</v>
      </c>
      <c r="N458" s="25">
        <f t="shared" si="39"/>
        <v>88</v>
      </c>
    </row>
    <row r="459" spans="1:14" x14ac:dyDescent="0.25">
      <c r="A459" s="25" t="str">
        <v>EED116333</v>
      </c>
      <c r="B459" s="45">
        <v>45831</v>
      </c>
      <c r="C459" s="25">
        <v>505830</v>
      </c>
      <c r="D459" s="25">
        <f t="shared" si="35"/>
        <v>15972</v>
      </c>
      <c r="E459" s="25">
        <f>_xlfn.XLOOKUP(C459,MasterSheet!H:H,MasterSheet!E:E)</f>
        <v>181.5</v>
      </c>
      <c r="F459" s="26">
        <f>SUMIFS(MasterSheet!J:J, MasterSheet!B:B, A459, MasterSheet!D:D, B459, MasterSheet!H:H, C459)</f>
        <v>1</v>
      </c>
      <c r="G459" s="26">
        <f t="shared" si="36"/>
        <v>15972</v>
      </c>
      <c r="H459" s="30">
        <f>SUMIFS(MasterSheet!K:K, MasterSheet!B:B, A459, MasterSheet!D:D, B459, MasterSheet!H:H, C459)</f>
        <v>1</v>
      </c>
      <c r="I459" s="30">
        <f t="shared" si="37"/>
        <v>15972</v>
      </c>
      <c r="J459" s="32">
        <f>SUMIFS(MasterSheet!L:L, MasterSheet!B:B, A459, MasterSheet!D:D, B459, MasterSheet!H:H, C459)</f>
        <v>0</v>
      </c>
      <c r="K459" s="32">
        <f t="shared" si="38"/>
        <v>0</v>
      </c>
      <c r="L459" s="25" t="str">
        <f>VLOOKUP(C459,MasterSheet!H:U,14,)</f>
        <v>BioLegend</v>
      </c>
      <c r="M459" s="25" t="str">
        <f>VLOOKUP(L459,'Currency Sheet'!A:C,3,)</f>
        <v>DOLLAR</v>
      </c>
      <c r="N459" s="25">
        <f t="shared" si="39"/>
        <v>88</v>
      </c>
    </row>
    <row r="460" spans="1:14" x14ac:dyDescent="0.25">
      <c r="A460" s="25" t="str">
        <v>EED116333</v>
      </c>
      <c r="B460" s="45">
        <v>45831</v>
      </c>
      <c r="C460" s="25">
        <v>505835</v>
      </c>
      <c r="D460" s="25">
        <f t="shared" si="35"/>
        <v>15642</v>
      </c>
      <c r="E460" s="25">
        <f>_xlfn.XLOOKUP(C460,MasterSheet!H:H,MasterSheet!E:E)</f>
        <v>177.75</v>
      </c>
      <c r="F460" s="26">
        <f>SUMIFS(MasterSheet!J:J, MasterSheet!B:B, A460, MasterSheet!D:D, B460, MasterSheet!H:H, C460)</f>
        <v>1</v>
      </c>
      <c r="G460" s="26">
        <f t="shared" si="36"/>
        <v>15642</v>
      </c>
      <c r="H460" s="30">
        <f>SUMIFS(MasterSheet!K:K, MasterSheet!B:B, A460, MasterSheet!D:D, B460, MasterSheet!H:H, C460)</f>
        <v>1</v>
      </c>
      <c r="I460" s="30">
        <f t="shared" si="37"/>
        <v>15642</v>
      </c>
      <c r="J460" s="32">
        <f>SUMIFS(MasterSheet!L:L, MasterSheet!B:B, A460, MasterSheet!D:D, B460, MasterSheet!H:H, C460)</f>
        <v>0</v>
      </c>
      <c r="K460" s="32">
        <f t="shared" si="38"/>
        <v>0</v>
      </c>
      <c r="L460" s="25" t="str">
        <f>VLOOKUP(C460,MasterSheet!H:U,14,)</f>
        <v>BioLegend</v>
      </c>
      <c r="M460" s="25" t="str">
        <f>VLOOKUP(L460,'Currency Sheet'!A:C,3,)</f>
        <v>DOLLAR</v>
      </c>
      <c r="N460" s="25">
        <f t="shared" si="39"/>
        <v>88</v>
      </c>
    </row>
    <row r="461" spans="1:14" x14ac:dyDescent="0.25">
      <c r="A461" s="25" t="str">
        <v>EED116333</v>
      </c>
      <c r="B461" s="45">
        <v>45831</v>
      </c>
      <c r="C461" s="25">
        <v>506333</v>
      </c>
      <c r="D461" s="25">
        <f t="shared" si="35"/>
        <v>18018</v>
      </c>
      <c r="E461" s="25">
        <f>_xlfn.XLOOKUP(C461,MasterSheet!H:H,MasterSheet!E:E)</f>
        <v>204.75</v>
      </c>
      <c r="F461" s="26">
        <f>SUMIFS(MasterSheet!J:J, MasterSheet!B:B, A461, MasterSheet!D:D, B461, MasterSheet!H:H, C461)</f>
        <v>1</v>
      </c>
      <c r="G461" s="26">
        <f t="shared" si="36"/>
        <v>18018</v>
      </c>
      <c r="H461" s="30">
        <f>SUMIFS(MasterSheet!K:K, MasterSheet!B:B, A461, MasterSheet!D:D, B461, MasterSheet!H:H, C461)</f>
        <v>1</v>
      </c>
      <c r="I461" s="30">
        <f t="shared" si="37"/>
        <v>18018</v>
      </c>
      <c r="J461" s="32">
        <f>SUMIFS(MasterSheet!L:L, MasterSheet!B:B, A461, MasterSheet!D:D, B461, MasterSheet!H:H, C461)</f>
        <v>0</v>
      </c>
      <c r="K461" s="32">
        <f t="shared" si="38"/>
        <v>0</v>
      </c>
      <c r="L461" s="25" t="str">
        <f>VLOOKUP(C461,MasterSheet!H:U,14,)</f>
        <v>BioLegend</v>
      </c>
      <c r="M461" s="25" t="str">
        <f>VLOOKUP(L461,'Currency Sheet'!A:C,3,)</f>
        <v>DOLLAR</v>
      </c>
      <c r="N461" s="25">
        <f t="shared" si="39"/>
        <v>88</v>
      </c>
    </row>
    <row r="462" spans="1:14" x14ac:dyDescent="0.25">
      <c r="A462" s="25" t="str">
        <v>EED116333</v>
      </c>
      <c r="B462" s="45">
        <v>45831</v>
      </c>
      <c r="C462" s="25">
        <v>506341</v>
      </c>
      <c r="D462" s="25">
        <f t="shared" si="35"/>
        <v>18876</v>
      </c>
      <c r="E462" s="25">
        <f>_xlfn.XLOOKUP(C462,MasterSheet!H:H,MasterSheet!E:E)</f>
        <v>214.5</v>
      </c>
      <c r="F462" s="26">
        <f>SUMIFS(MasterSheet!J:J, MasterSheet!B:B, A462, MasterSheet!D:D, B462, MasterSheet!H:H, C462)</f>
        <v>1</v>
      </c>
      <c r="G462" s="26">
        <f t="shared" si="36"/>
        <v>18876</v>
      </c>
      <c r="H462" s="30">
        <f>SUMIFS(MasterSheet!K:K, MasterSheet!B:B, A462, MasterSheet!D:D, B462, MasterSheet!H:H, C462)</f>
        <v>1</v>
      </c>
      <c r="I462" s="30">
        <f t="shared" si="37"/>
        <v>18876</v>
      </c>
      <c r="J462" s="32">
        <f>SUMIFS(MasterSheet!L:L, MasterSheet!B:B, A462, MasterSheet!D:D, B462, MasterSheet!H:H, C462)</f>
        <v>0</v>
      </c>
      <c r="K462" s="32">
        <f t="shared" si="38"/>
        <v>0</v>
      </c>
      <c r="L462" s="25" t="str">
        <f>VLOOKUP(C462,MasterSheet!H:U,14,)</f>
        <v>BioLegend</v>
      </c>
      <c r="M462" s="25" t="str">
        <f>VLOOKUP(L462,'Currency Sheet'!A:C,3,)</f>
        <v>DOLLAR</v>
      </c>
      <c r="N462" s="25">
        <f t="shared" si="39"/>
        <v>88</v>
      </c>
    </row>
    <row r="463" spans="1:14" x14ac:dyDescent="0.25">
      <c r="A463" s="25" t="str">
        <v>EED116333</v>
      </c>
      <c r="B463" s="45">
        <v>45831</v>
      </c>
      <c r="C463" s="25">
        <v>506903</v>
      </c>
      <c r="D463" s="25">
        <f t="shared" si="35"/>
        <v>5808</v>
      </c>
      <c r="E463" s="25">
        <f>_xlfn.XLOOKUP(C463,MasterSheet!H:H,MasterSheet!E:E)</f>
        <v>66</v>
      </c>
      <c r="F463" s="26">
        <f>SUMIFS(MasterSheet!J:J, MasterSheet!B:B, A463, MasterSheet!D:D, B463, MasterSheet!H:H, C463)</f>
        <v>1</v>
      </c>
      <c r="G463" s="26">
        <f t="shared" si="36"/>
        <v>5808</v>
      </c>
      <c r="H463" s="30">
        <f>SUMIFS(MasterSheet!K:K, MasterSheet!B:B, A463, MasterSheet!D:D, B463, MasterSheet!H:H, C463)</f>
        <v>1</v>
      </c>
      <c r="I463" s="30">
        <f t="shared" si="37"/>
        <v>5808</v>
      </c>
      <c r="J463" s="32">
        <f>SUMIFS(MasterSheet!L:L, MasterSheet!B:B, A463, MasterSheet!D:D, B463, MasterSheet!H:H, C463)</f>
        <v>0</v>
      </c>
      <c r="K463" s="32">
        <f t="shared" si="38"/>
        <v>0</v>
      </c>
      <c r="L463" s="25" t="str">
        <f>VLOOKUP(C463,MasterSheet!H:U,14,)</f>
        <v>BioLegend</v>
      </c>
      <c r="M463" s="25" t="str">
        <f>VLOOKUP(L463,'Currency Sheet'!A:C,3,)</f>
        <v>DOLLAR</v>
      </c>
      <c r="N463" s="25">
        <f t="shared" si="39"/>
        <v>88</v>
      </c>
    </row>
    <row r="464" spans="1:14" x14ac:dyDescent="0.25">
      <c r="A464" s="25" t="str">
        <v>EED116333</v>
      </c>
      <c r="B464" s="45">
        <v>45831</v>
      </c>
      <c r="C464" s="25">
        <v>506910</v>
      </c>
      <c r="D464" s="25">
        <f t="shared" si="35"/>
        <v>13992</v>
      </c>
      <c r="E464" s="25">
        <f>_xlfn.XLOOKUP(C464,MasterSheet!H:H,MasterSheet!E:E)</f>
        <v>159</v>
      </c>
      <c r="F464" s="26">
        <f>SUMIFS(MasterSheet!J:J, MasterSheet!B:B, A464, MasterSheet!D:D, B464, MasterSheet!H:H, C464)</f>
        <v>1</v>
      </c>
      <c r="G464" s="26">
        <f t="shared" si="36"/>
        <v>13992</v>
      </c>
      <c r="H464" s="30">
        <f>SUMIFS(MasterSheet!K:K, MasterSheet!B:B, A464, MasterSheet!D:D, B464, MasterSheet!H:H, C464)</f>
        <v>1</v>
      </c>
      <c r="I464" s="30">
        <f t="shared" si="37"/>
        <v>13992</v>
      </c>
      <c r="J464" s="32">
        <f>SUMIFS(MasterSheet!L:L, MasterSheet!B:B, A464, MasterSheet!D:D, B464, MasterSheet!H:H, C464)</f>
        <v>0</v>
      </c>
      <c r="K464" s="32">
        <f t="shared" si="38"/>
        <v>0</v>
      </c>
      <c r="L464" s="25" t="str">
        <f>VLOOKUP(C464,MasterSheet!H:U,14,)</f>
        <v>BioLegend</v>
      </c>
      <c r="M464" s="25" t="str">
        <f>VLOOKUP(L464,'Currency Sheet'!A:C,3,)</f>
        <v>DOLLAR</v>
      </c>
      <c r="N464" s="25">
        <f t="shared" si="39"/>
        <v>88</v>
      </c>
    </row>
    <row r="465" spans="1:14" x14ac:dyDescent="0.25">
      <c r="A465" s="25" t="str">
        <v>EED116333</v>
      </c>
      <c r="B465" s="45">
        <v>45831</v>
      </c>
      <c r="C465" s="25">
        <v>506938</v>
      </c>
      <c r="D465" s="25">
        <f t="shared" si="35"/>
        <v>18321.599999999999</v>
      </c>
      <c r="E465" s="25">
        <f>_xlfn.XLOOKUP(C465,MasterSheet!H:H,MasterSheet!E:E)</f>
        <v>208.2</v>
      </c>
      <c r="F465" s="26">
        <f>SUMIFS(MasterSheet!J:J, MasterSheet!B:B, A465, MasterSheet!D:D, B465, MasterSheet!H:H, C465)</f>
        <v>1</v>
      </c>
      <c r="G465" s="26">
        <f t="shared" si="36"/>
        <v>18321.599999999999</v>
      </c>
      <c r="H465" s="30">
        <f>SUMIFS(MasterSheet!K:K, MasterSheet!B:B, A465, MasterSheet!D:D, B465, MasterSheet!H:H, C465)</f>
        <v>1</v>
      </c>
      <c r="I465" s="30">
        <f t="shared" si="37"/>
        <v>18321.599999999999</v>
      </c>
      <c r="J465" s="32">
        <f>SUMIFS(MasterSheet!L:L, MasterSheet!B:B, A465, MasterSheet!D:D, B465, MasterSheet!H:H, C465)</f>
        <v>0</v>
      </c>
      <c r="K465" s="32">
        <f t="shared" si="38"/>
        <v>0</v>
      </c>
      <c r="L465" s="25" t="str">
        <f>VLOOKUP(C465,MasterSheet!H:U,14,)</f>
        <v>BioLegend</v>
      </c>
      <c r="M465" s="25" t="str">
        <f>VLOOKUP(L465,'Currency Sheet'!A:C,3,)</f>
        <v>DOLLAR</v>
      </c>
      <c r="N465" s="25">
        <f t="shared" si="39"/>
        <v>88</v>
      </c>
    </row>
    <row r="466" spans="1:14" x14ac:dyDescent="0.25">
      <c r="A466" s="25" t="str">
        <v>EED116333</v>
      </c>
      <c r="B466" s="45">
        <v>45831</v>
      </c>
      <c r="C466" s="25">
        <v>506941</v>
      </c>
      <c r="D466" s="25">
        <f t="shared" si="35"/>
        <v>18876</v>
      </c>
      <c r="E466" s="25">
        <f>_xlfn.XLOOKUP(C466,MasterSheet!H:H,MasterSheet!E:E)</f>
        <v>214.5</v>
      </c>
      <c r="F466" s="26">
        <f>SUMIFS(MasterSheet!J:J, MasterSheet!B:B, A466, MasterSheet!D:D, B466, MasterSheet!H:H, C466)</f>
        <v>1</v>
      </c>
      <c r="G466" s="26">
        <f t="shared" si="36"/>
        <v>18876</v>
      </c>
      <c r="H466" s="30">
        <f>SUMIFS(MasterSheet!K:K, MasterSheet!B:B, A466, MasterSheet!D:D, B466, MasterSheet!H:H, C466)</f>
        <v>1</v>
      </c>
      <c r="I466" s="30">
        <f t="shared" si="37"/>
        <v>18876</v>
      </c>
      <c r="J466" s="32">
        <f>SUMIFS(MasterSheet!L:L, MasterSheet!B:B, A466, MasterSheet!D:D, B466, MasterSheet!H:H, C466)</f>
        <v>0</v>
      </c>
      <c r="K466" s="32">
        <f t="shared" si="38"/>
        <v>0</v>
      </c>
      <c r="L466" s="25" t="str">
        <f>VLOOKUP(C466,MasterSheet!H:U,14,)</f>
        <v>BioLegend</v>
      </c>
      <c r="M466" s="25" t="str">
        <f>VLOOKUP(L466,'Currency Sheet'!A:C,3,)</f>
        <v>DOLLAR</v>
      </c>
      <c r="N466" s="25">
        <f t="shared" si="39"/>
        <v>88</v>
      </c>
    </row>
    <row r="467" spans="1:14" x14ac:dyDescent="0.25">
      <c r="A467" s="25" t="str">
        <v>EED116333</v>
      </c>
      <c r="B467" s="45">
        <v>45831</v>
      </c>
      <c r="C467" s="25">
        <v>613401</v>
      </c>
      <c r="D467" s="25">
        <f t="shared" si="35"/>
        <v>6230.4</v>
      </c>
      <c r="E467" s="25">
        <f>_xlfn.XLOOKUP(C467,MasterSheet!H:H,MasterSheet!E:E)</f>
        <v>70.8</v>
      </c>
      <c r="F467" s="26">
        <f>SUMIFS(MasterSheet!J:J, MasterSheet!B:B, A467, MasterSheet!D:D, B467, MasterSheet!H:H, C467)</f>
        <v>1</v>
      </c>
      <c r="G467" s="26">
        <f t="shared" si="36"/>
        <v>6230.4</v>
      </c>
      <c r="H467" s="30">
        <f>SUMIFS(MasterSheet!K:K, MasterSheet!B:B, A467, MasterSheet!D:D, B467, MasterSheet!H:H, C467)</f>
        <v>1</v>
      </c>
      <c r="I467" s="30">
        <f t="shared" si="37"/>
        <v>6230.4</v>
      </c>
      <c r="J467" s="32">
        <f>SUMIFS(MasterSheet!L:L, MasterSheet!B:B, A467, MasterSheet!D:D, B467, MasterSheet!H:H, C467)</f>
        <v>0</v>
      </c>
      <c r="K467" s="32">
        <f t="shared" si="38"/>
        <v>0</v>
      </c>
      <c r="L467" s="25" t="str">
        <f>VLOOKUP(C467,MasterSheet!H:U,14,)</f>
        <v>BioLegend</v>
      </c>
      <c r="M467" s="25" t="str">
        <f>VLOOKUP(L467,'Currency Sheet'!A:C,3,)</f>
        <v>DOLLAR</v>
      </c>
      <c r="N467" s="25">
        <f t="shared" si="39"/>
        <v>88</v>
      </c>
    </row>
    <row r="468" spans="1:14" x14ac:dyDescent="0.25">
      <c r="A468" s="25" t="str">
        <v>EED116333</v>
      </c>
      <c r="B468" s="45">
        <v>45831</v>
      </c>
      <c r="C468" s="25">
        <v>644828</v>
      </c>
      <c r="D468" s="25">
        <f t="shared" si="35"/>
        <v>20169.599999999999</v>
      </c>
      <c r="E468" s="25">
        <f>_xlfn.XLOOKUP(C468,MasterSheet!H:H,MasterSheet!E:E)</f>
        <v>229.2</v>
      </c>
      <c r="F468" s="26">
        <f>SUMIFS(MasterSheet!J:J, MasterSheet!B:B, A468, MasterSheet!D:D, B468, MasterSheet!H:H, C468)</f>
        <v>1</v>
      </c>
      <c r="G468" s="26">
        <f t="shared" si="36"/>
        <v>20169.599999999999</v>
      </c>
      <c r="H468" s="30">
        <f>SUMIFS(MasterSheet!K:K, MasterSheet!B:B, A468, MasterSheet!D:D, B468, MasterSheet!H:H, C468)</f>
        <v>1</v>
      </c>
      <c r="I468" s="30">
        <f t="shared" si="37"/>
        <v>20169.599999999999</v>
      </c>
      <c r="J468" s="32">
        <f>SUMIFS(MasterSheet!L:L, MasterSheet!B:B, A468, MasterSheet!D:D, B468, MasterSheet!H:H, C468)</f>
        <v>0</v>
      </c>
      <c r="K468" s="32">
        <f t="shared" si="38"/>
        <v>0</v>
      </c>
      <c r="L468" s="25" t="str">
        <f>VLOOKUP(C468,MasterSheet!H:U,14,)</f>
        <v>BioLegend</v>
      </c>
      <c r="M468" s="25" t="str">
        <f>VLOOKUP(L468,'Currency Sheet'!A:C,3,)</f>
        <v>DOLLAR</v>
      </c>
      <c r="N468" s="25">
        <f t="shared" si="39"/>
        <v>88</v>
      </c>
    </row>
    <row r="469" spans="1:14" x14ac:dyDescent="0.25">
      <c r="A469" s="25" t="str">
        <v>EED116333</v>
      </c>
      <c r="B469" s="45">
        <v>45831</v>
      </c>
      <c r="C469" s="25">
        <v>652509</v>
      </c>
      <c r="D469" s="25">
        <f t="shared" si="35"/>
        <v>8395.2000000000007</v>
      </c>
      <c r="E469" s="25">
        <f>_xlfn.XLOOKUP(C469,MasterSheet!H:H,MasterSheet!E:E)</f>
        <v>95.4</v>
      </c>
      <c r="F469" s="26">
        <f>SUMIFS(MasterSheet!J:J, MasterSheet!B:B, A469, MasterSheet!D:D, B469, MasterSheet!H:H, C469)</f>
        <v>1</v>
      </c>
      <c r="G469" s="26">
        <f t="shared" si="36"/>
        <v>8395.2000000000007</v>
      </c>
      <c r="H469" s="30">
        <f>SUMIFS(MasterSheet!K:K, MasterSheet!B:B, A469, MasterSheet!D:D, B469, MasterSheet!H:H, C469)</f>
        <v>1</v>
      </c>
      <c r="I469" s="30">
        <f t="shared" si="37"/>
        <v>8395.2000000000007</v>
      </c>
      <c r="J469" s="32">
        <f>SUMIFS(MasterSheet!L:L, MasterSheet!B:B, A469, MasterSheet!D:D, B469, MasterSheet!H:H, C469)</f>
        <v>0</v>
      </c>
      <c r="K469" s="32">
        <f t="shared" si="38"/>
        <v>0</v>
      </c>
      <c r="L469" s="25" t="str">
        <f>VLOOKUP(C469,MasterSheet!H:U,14,)</f>
        <v>BioLegend</v>
      </c>
      <c r="M469" s="25" t="str">
        <f>VLOOKUP(L469,'Currency Sheet'!A:C,3,)</f>
        <v>DOLLAR</v>
      </c>
      <c r="N469" s="25">
        <f t="shared" si="39"/>
        <v>88</v>
      </c>
    </row>
    <row r="470" spans="1:14" x14ac:dyDescent="0.25">
      <c r="A470" s="25" t="str">
        <v>EED116333</v>
      </c>
      <c r="B470" s="45">
        <v>45831</v>
      </c>
      <c r="C470" s="25">
        <v>740368</v>
      </c>
      <c r="D470" s="25">
        <f t="shared" si="35"/>
        <v>7268.7999999999993</v>
      </c>
      <c r="E470" s="25">
        <f>_xlfn.XLOOKUP(C470,MasterSheet!H:H,MasterSheet!E:E)</f>
        <v>82.6</v>
      </c>
      <c r="F470" s="26">
        <f>SUMIFS(MasterSheet!J:J, MasterSheet!B:B, A470, MasterSheet!D:D, B470, MasterSheet!H:H, C470)</f>
        <v>1</v>
      </c>
      <c r="G470" s="26">
        <f t="shared" si="36"/>
        <v>7268.7999999999993</v>
      </c>
      <c r="H470" s="30">
        <f>SUMIFS(MasterSheet!K:K, MasterSheet!B:B, A470, MasterSheet!D:D, B470, MasterSheet!H:H, C470)</f>
        <v>1</v>
      </c>
      <c r="I470" s="30">
        <f t="shared" si="37"/>
        <v>7268.7999999999993</v>
      </c>
      <c r="J470" s="32">
        <f>SUMIFS(MasterSheet!L:L, MasterSheet!B:B, A470, MasterSheet!D:D, B470, MasterSheet!H:H, C470)</f>
        <v>0</v>
      </c>
      <c r="K470" s="32">
        <f t="shared" si="38"/>
        <v>0</v>
      </c>
      <c r="L470" s="25" t="str">
        <f>VLOOKUP(C470,MasterSheet!H:U,14,)</f>
        <v>BioLegend</v>
      </c>
      <c r="M470" s="25" t="str">
        <f>VLOOKUP(L470,'Currency Sheet'!A:C,3,)</f>
        <v>DOLLAR</v>
      </c>
      <c r="N470" s="25">
        <f t="shared" si="39"/>
        <v>88</v>
      </c>
    </row>
    <row r="471" spans="1:14" x14ac:dyDescent="0.25">
      <c r="A471" s="25" t="str">
        <v>EED116333</v>
      </c>
      <c r="B471" s="45">
        <v>45831</v>
      </c>
      <c r="C471" s="25">
        <v>825701</v>
      </c>
      <c r="D471" s="25">
        <f t="shared" si="35"/>
        <v>17688</v>
      </c>
      <c r="E471" s="25">
        <f>_xlfn.XLOOKUP(C471,MasterSheet!H:H,MasterSheet!E:E)</f>
        <v>201</v>
      </c>
      <c r="F471" s="26">
        <f>SUMIFS(MasterSheet!J:J, MasterSheet!B:B, A471, MasterSheet!D:D, B471, MasterSheet!H:H, C471)</f>
        <v>2</v>
      </c>
      <c r="G471" s="26">
        <f t="shared" si="36"/>
        <v>35376</v>
      </c>
      <c r="H471" s="30">
        <f>SUMIFS(MasterSheet!K:K, MasterSheet!B:B, A471, MasterSheet!D:D, B471, MasterSheet!H:H, C471)</f>
        <v>2</v>
      </c>
      <c r="I471" s="30">
        <f t="shared" si="37"/>
        <v>35376</v>
      </c>
      <c r="J471" s="32">
        <f>SUMIFS(MasterSheet!L:L, MasterSheet!B:B, A471, MasterSheet!D:D, B471, MasterSheet!H:H, C471)</f>
        <v>0</v>
      </c>
      <c r="K471" s="32">
        <f t="shared" si="38"/>
        <v>0</v>
      </c>
      <c r="L471" s="25" t="str">
        <f>VLOOKUP(C471,MasterSheet!H:U,14,)</f>
        <v>BioLegend</v>
      </c>
      <c r="M471" s="25" t="str">
        <f>VLOOKUP(L471,'Currency Sheet'!A:C,3,)</f>
        <v>DOLLAR</v>
      </c>
      <c r="N471" s="25">
        <f t="shared" si="39"/>
        <v>88</v>
      </c>
    </row>
    <row r="472" spans="1:14" x14ac:dyDescent="0.25">
      <c r="A472" s="25">
        <v>90228065</v>
      </c>
      <c r="B472" s="45">
        <v>45810</v>
      </c>
      <c r="C472" s="25" t="str">
        <v>CGSTV-0600</v>
      </c>
      <c r="D472" s="25">
        <f t="shared" si="35"/>
        <v>5376.8</v>
      </c>
      <c r="E472" s="25">
        <f>_xlfn.XLOOKUP(C472,MasterSheet!H:H,MasterSheet!E:E)</f>
        <v>61.1</v>
      </c>
      <c r="F472" s="26">
        <f>SUMIFS(MasterSheet!J:J, MasterSheet!B:B, A472, MasterSheet!D:D, B472, MasterSheet!H:H, C472)</f>
        <v>10</v>
      </c>
      <c r="G472" s="26">
        <f t="shared" si="36"/>
        <v>53768</v>
      </c>
      <c r="H472" s="30">
        <f>SUMIFS(MasterSheet!K:K, MasterSheet!B:B, A472, MasterSheet!D:D, B472, MasterSheet!H:H, C472)</f>
        <v>10</v>
      </c>
      <c r="I472" s="30">
        <f t="shared" si="37"/>
        <v>53768</v>
      </c>
      <c r="J472" s="32">
        <f>SUMIFS(MasterSheet!L:L, MasterSheet!B:B, A472, MasterSheet!D:D, B472, MasterSheet!H:H, C472)</f>
        <v>0</v>
      </c>
      <c r="K472" s="32">
        <f t="shared" si="38"/>
        <v>0</v>
      </c>
      <c r="L472" s="25" t="str">
        <f>VLOOKUP(C472,MasterSheet!H:U,14,)</f>
        <v>bethyl</v>
      </c>
      <c r="M472" s="25" t="str">
        <f>VLOOKUP(L472,'Currency Sheet'!A:C,3,)</f>
        <v>DOLLAR</v>
      </c>
      <c r="N472" s="25">
        <f t="shared" si="39"/>
        <v>88</v>
      </c>
    </row>
    <row r="473" spans="1:14" x14ac:dyDescent="0.25">
      <c r="A473" s="25">
        <v>90228065</v>
      </c>
      <c r="B473" s="45">
        <v>45810</v>
      </c>
      <c r="C473" s="25" t="str">
        <v>CGPTG-0601</v>
      </c>
      <c r="D473" s="25">
        <f t="shared" si="35"/>
        <v>5376.8</v>
      </c>
      <c r="E473" s="25">
        <f>_xlfn.XLOOKUP(C473,MasterSheet!H:H,MasterSheet!E:E)</f>
        <v>61.1</v>
      </c>
      <c r="F473" s="26">
        <f>SUMIFS(MasterSheet!J:J, MasterSheet!B:B, A473, MasterSheet!D:D, B473, MasterSheet!H:H, C473)</f>
        <v>10</v>
      </c>
      <c r="G473" s="26">
        <f t="shared" si="36"/>
        <v>53768</v>
      </c>
      <c r="H473" s="30">
        <f>SUMIFS(MasterSheet!K:K, MasterSheet!B:B, A473, MasterSheet!D:D, B473, MasterSheet!H:H, C473)</f>
        <v>10</v>
      </c>
      <c r="I473" s="30">
        <f t="shared" si="37"/>
        <v>53768</v>
      </c>
      <c r="J473" s="32">
        <f>SUMIFS(MasterSheet!L:L, MasterSheet!B:B, A473, MasterSheet!D:D, B473, MasterSheet!H:H, C473)</f>
        <v>0</v>
      </c>
      <c r="K473" s="32">
        <f t="shared" si="38"/>
        <v>0</v>
      </c>
      <c r="L473" s="25" t="str">
        <f>VLOOKUP(C473,MasterSheet!H:U,14,)</f>
        <v>bethyl</v>
      </c>
      <c r="M473" s="25" t="str">
        <f>VLOOKUP(L473,'Currency Sheet'!A:C,3,)</f>
        <v>DOLLAR</v>
      </c>
      <c r="N473" s="25">
        <f t="shared" si="39"/>
        <v>88</v>
      </c>
    </row>
    <row r="474" spans="1:14" x14ac:dyDescent="0.25">
      <c r="A474" s="25">
        <v>90228940</v>
      </c>
      <c r="B474" s="45">
        <v>45831</v>
      </c>
      <c r="C474" s="25" t="str">
        <v>A303-936A</v>
      </c>
      <c r="D474" s="25">
        <f t="shared" si="35"/>
        <v>28582.400000000001</v>
      </c>
      <c r="E474" s="25">
        <f>_xlfn.XLOOKUP(C474,MasterSheet!H:H,MasterSheet!E:E)</f>
        <v>324.8</v>
      </c>
      <c r="F474" s="26">
        <f>SUMIFS(MasterSheet!J:J, MasterSheet!B:B, A474, MasterSheet!D:D, B474, MasterSheet!H:H, C474)</f>
        <v>1</v>
      </c>
      <c r="G474" s="26">
        <f t="shared" si="36"/>
        <v>28582.400000000001</v>
      </c>
      <c r="H474" s="30">
        <f>SUMIFS(MasterSheet!K:K, MasterSheet!B:B, A474, MasterSheet!D:D, B474, MasterSheet!H:H, C474)</f>
        <v>1</v>
      </c>
      <c r="I474" s="30">
        <f t="shared" si="37"/>
        <v>28582.400000000001</v>
      </c>
      <c r="J474" s="32">
        <f>SUMIFS(MasterSheet!L:L, MasterSheet!B:B, A474, MasterSheet!D:D, B474, MasterSheet!H:H, C474)</f>
        <v>0</v>
      </c>
      <c r="K474" s="32">
        <f t="shared" si="38"/>
        <v>0</v>
      </c>
      <c r="L474" s="25" t="str">
        <f>VLOOKUP(C474,MasterSheet!H:U,14,)</f>
        <v>bethyl</v>
      </c>
      <c r="M474" s="25" t="str">
        <f>VLOOKUP(L474,'Currency Sheet'!A:C,3,)</f>
        <v>DOLLAR</v>
      </c>
      <c r="N474" s="25">
        <f t="shared" si="39"/>
        <v>88</v>
      </c>
    </row>
    <row r="475" spans="1:14" x14ac:dyDescent="0.25">
      <c r="A475" s="25" t="str">
        <v>D052825IN3292836G</v>
      </c>
      <c r="B475" s="45">
        <v>45811</v>
      </c>
      <c r="C475" s="25" t="str">
        <v>CTM-1143308</v>
      </c>
      <c r="D475" s="25">
        <f t="shared" si="35"/>
        <v>431800.16</v>
      </c>
      <c r="E475" s="25">
        <f>_xlfn.XLOOKUP(C475,MasterSheet!H:H,MasterSheet!E:E)</f>
        <v>4906.82</v>
      </c>
      <c r="F475" s="26">
        <f>SUMIFS(MasterSheet!J:J, MasterSheet!B:B, A475, MasterSheet!D:D, B475, MasterSheet!H:H, C475)</f>
        <v>1</v>
      </c>
      <c r="G475" s="26">
        <f t="shared" si="36"/>
        <v>431800.16</v>
      </c>
      <c r="H475" s="30">
        <f>SUMIFS(MasterSheet!K:K, MasterSheet!B:B, A475, MasterSheet!D:D, B475, MasterSheet!H:H, C475)</f>
        <v>1</v>
      </c>
      <c r="I475" s="30">
        <f t="shared" si="37"/>
        <v>431800.16</v>
      </c>
      <c r="J475" s="32">
        <f>SUMIFS(MasterSheet!L:L, MasterSheet!B:B, A475, MasterSheet!D:D, B475, MasterSheet!H:H, C475)</f>
        <v>0</v>
      </c>
      <c r="K475" s="32">
        <f t="shared" si="38"/>
        <v>0</v>
      </c>
      <c r="L475" s="25" t="str">
        <f>VLOOKUP(C475,MasterSheet!H:U,14,)</f>
        <v>Dharmacon</v>
      </c>
      <c r="M475" s="25" t="str">
        <f>VLOOKUP(L475,'Currency Sheet'!A:C,3,)</f>
        <v>DOLLAR</v>
      </c>
      <c r="N475" s="25">
        <f t="shared" si="39"/>
        <v>88</v>
      </c>
    </row>
    <row r="476" spans="1:14" x14ac:dyDescent="0.25">
      <c r="A476" s="25" t="str">
        <v>Opening Stock</v>
      </c>
      <c r="B476" s="45">
        <v>45808</v>
      </c>
      <c r="C476" s="25" t="str">
        <v>T-2001-02</v>
      </c>
      <c r="D476" s="25">
        <f t="shared" si="35"/>
        <v>20820.8</v>
      </c>
      <c r="E476" s="25">
        <f>_xlfn.XLOOKUP(C476,MasterSheet!H:H,MasterSheet!E:E)</f>
        <v>236.6</v>
      </c>
      <c r="F476" s="26">
        <f>SUMIFS(MasterSheet!J:J, MasterSheet!B:B, A476, MasterSheet!D:D, B476, MasterSheet!H:H, C476)</f>
        <v>1</v>
      </c>
      <c r="G476" s="26">
        <f t="shared" si="36"/>
        <v>20820.8</v>
      </c>
      <c r="H476" s="30">
        <f>SUMIFS(MasterSheet!K:K, MasterSheet!B:B, A476, MasterSheet!D:D, B476, MasterSheet!H:H, C476)</f>
        <v>1</v>
      </c>
      <c r="I476" s="30">
        <f t="shared" si="37"/>
        <v>20820.8</v>
      </c>
      <c r="J476" s="32">
        <f>SUMIFS(MasterSheet!L:L, MasterSheet!B:B, A476, MasterSheet!D:D, B476, MasterSheet!H:H, C476)</f>
        <v>0</v>
      </c>
      <c r="K476" s="32">
        <f t="shared" si="38"/>
        <v>0</v>
      </c>
      <c r="L476" s="25" t="str">
        <f>VLOOKUP(C476,MasterSheet!H:U,14,)</f>
        <v>Dharmacon</v>
      </c>
      <c r="M476" s="25" t="str">
        <f>VLOOKUP(L476,'Currency Sheet'!A:C,3,)</f>
        <v>DOLLAR</v>
      </c>
      <c r="N476" s="25">
        <f t="shared" si="39"/>
        <v>88</v>
      </c>
    </row>
    <row r="477" spans="1:14" x14ac:dyDescent="0.25">
      <c r="A477" s="25" t="str">
        <v>0052825IN3296786G</v>
      </c>
      <c r="B477" s="45">
        <v>45814</v>
      </c>
      <c r="C477" s="25" t="str">
        <v>CTM-1150447</v>
      </c>
      <c r="D477" s="25">
        <f t="shared" si="35"/>
        <v>9280.48</v>
      </c>
      <c r="E477" s="25">
        <f>_xlfn.XLOOKUP(C477,MasterSheet!H:H,MasterSheet!E:E)</f>
        <v>105.46</v>
      </c>
      <c r="F477" s="26">
        <f>SUMIFS(MasterSheet!J:J, MasterSheet!B:B, A477, MasterSheet!D:D, B477, MasterSheet!H:H, C477)</f>
        <v>1</v>
      </c>
      <c r="G477" s="26">
        <f t="shared" si="36"/>
        <v>9280.48</v>
      </c>
      <c r="H477" s="30">
        <f>SUMIFS(MasterSheet!K:K, MasterSheet!B:B, A477, MasterSheet!D:D, B477, MasterSheet!H:H, C477)</f>
        <v>1</v>
      </c>
      <c r="I477" s="30">
        <f t="shared" si="37"/>
        <v>9280.48</v>
      </c>
      <c r="J477" s="32">
        <f>SUMIFS(MasterSheet!L:L, MasterSheet!B:B, A477, MasterSheet!D:D, B477, MasterSheet!H:H, C477)</f>
        <v>0</v>
      </c>
      <c r="K477" s="32">
        <f t="shared" si="38"/>
        <v>0</v>
      </c>
      <c r="L477" s="25" t="str">
        <f>VLOOKUP(C477,MasterSheet!H:U,14,)</f>
        <v>Dharmacon</v>
      </c>
      <c r="M477" s="25" t="str">
        <f>VLOOKUP(L477,'Currency Sheet'!A:C,3,)</f>
        <v>DOLLAR</v>
      </c>
      <c r="N477" s="25">
        <f t="shared" si="39"/>
        <v>88</v>
      </c>
    </row>
    <row r="478" spans="1:14" x14ac:dyDescent="0.25">
      <c r="A478" s="25" t="str">
        <v>0052825IN3296786G</v>
      </c>
      <c r="B478" s="45">
        <v>45814</v>
      </c>
      <c r="C478" s="25" t="str">
        <v>L-009935-00-0005</v>
      </c>
      <c r="D478" s="25">
        <f t="shared" si="35"/>
        <v>32912</v>
      </c>
      <c r="E478" s="25">
        <f>_xlfn.XLOOKUP(C478,MasterSheet!H:H,MasterSheet!E:E)</f>
        <v>374</v>
      </c>
      <c r="F478" s="26">
        <f>SUMIFS(MasterSheet!J:J, MasterSheet!B:B, A478, MasterSheet!D:D, B478, MasterSheet!H:H, C478)</f>
        <v>1</v>
      </c>
      <c r="G478" s="26">
        <f t="shared" si="36"/>
        <v>32912</v>
      </c>
      <c r="H478" s="30">
        <f>SUMIFS(MasterSheet!K:K, MasterSheet!B:B, A478, MasterSheet!D:D, B478, MasterSheet!H:H, C478)</f>
        <v>1</v>
      </c>
      <c r="I478" s="30">
        <f t="shared" si="37"/>
        <v>32912</v>
      </c>
      <c r="J478" s="32">
        <f>SUMIFS(MasterSheet!L:L, MasterSheet!B:B, A478, MasterSheet!D:D, B478, MasterSheet!H:H, C478)</f>
        <v>0</v>
      </c>
      <c r="K478" s="32">
        <f t="shared" si="38"/>
        <v>0</v>
      </c>
      <c r="L478" s="25" t="str">
        <f>VLOOKUP(C478,MasterSheet!H:U,14,)</f>
        <v>Dharmacon</v>
      </c>
      <c r="M478" s="25" t="str">
        <f>VLOOKUP(L478,'Currency Sheet'!A:C,3,)</f>
        <v>DOLLAR</v>
      </c>
      <c r="N478" s="25">
        <f t="shared" si="39"/>
        <v>88</v>
      </c>
    </row>
    <row r="479" spans="1:14" x14ac:dyDescent="0.25">
      <c r="A479" s="25" t="str">
        <v>0052825IN3296786G</v>
      </c>
      <c r="B479" s="45">
        <v>45814</v>
      </c>
      <c r="C479" s="25" t="str">
        <v>L-008786-00-0005</v>
      </c>
      <c r="D479" s="25">
        <f t="shared" si="35"/>
        <v>32912</v>
      </c>
      <c r="E479" s="25">
        <f>_xlfn.XLOOKUP(C479,MasterSheet!H:H,MasterSheet!E:E)</f>
        <v>374</v>
      </c>
      <c r="F479" s="26">
        <f>SUMIFS(MasterSheet!J:J, MasterSheet!B:B, A479, MasterSheet!D:D, B479, MasterSheet!H:H, C479)</f>
        <v>1</v>
      </c>
      <c r="G479" s="26">
        <f t="shared" si="36"/>
        <v>32912</v>
      </c>
      <c r="H479" s="30">
        <f>SUMIFS(MasterSheet!K:K, MasterSheet!B:B, A479, MasterSheet!D:D, B479, MasterSheet!H:H, C479)</f>
        <v>1</v>
      </c>
      <c r="I479" s="30">
        <f t="shared" si="37"/>
        <v>32912</v>
      </c>
      <c r="J479" s="32">
        <f>SUMIFS(MasterSheet!L:L, MasterSheet!B:B, A479, MasterSheet!D:D, B479, MasterSheet!H:H, C479)</f>
        <v>0</v>
      </c>
      <c r="K479" s="32">
        <f t="shared" si="38"/>
        <v>0</v>
      </c>
      <c r="L479" s="25" t="str">
        <f>VLOOKUP(C479,MasterSheet!H:U,14,)</f>
        <v>Dharmacon</v>
      </c>
      <c r="M479" s="25" t="str">
        <f>VLOOKUP(L479,'Currency Sheet'!A:C,3,)</f>
        <v>DOLLAR</v>
      </c>
      <c r="N479" s="25">
        <f t="shared" si="39"/>
        <v>88</v>
      </c>
    </row>
    <row r="480" spans="1:14" x14ac:dyDescent="0.25">
      <c r="A480" s="25" t="str">
        <v>0052825IN3296786G</v>
      </c>
      <c r="B480" s="45">
        <v>45814</v>
      </c>
      <c r="C480" s="25" t="str">
        <v>D-001810-10-05</v>
      </c>
      <c r="D480" s="25">
        <f t="shared" si="35"/>
        <v>16544</v>
      </c>
      <c r="E480" s="25">
        <f>_xlfn.XLOOKUP(C480,MasterSheet!H:H,MasterSheet!E:E)</f>
        <v>188</v>
      </c>
      <c r="F480" s="26">
        <f>SUMIFS(MasterSheet!J:J, MasterSheet!B:B, A480, MasterSheet!D:D, B480, MasterSheet!H:H, C480)</f>
        <v>1</v>
      </c>
      <c r="G480" s="26">
        <f t="shared" si="36"/>
        <v>16544</v>
      </c>
      <c r="H480" s="30">
        <f>SUMIFS(MasterSheet!K:K, MasterSheet!B:B, A480, MasterSheet!D:D, B480, MasterSheet!H:H, C480)</f>
        <v>1</v>
      </c>
      <c r="I480" s="30">
        <f t="shared" si="37"/>
        <v>16544</v>
      </c>
      <c r="J480" s="32">
        <f>SUMIFS(MasterSheet!L:L, MasterSheet!B:B, A480, MasterSheet!D:D, B480, MasterSheet!H:H, C480)</f>
        <v>0</v>
      </c>
      <c r="K480" s="32">
        <f t="shared" si="38"/>
        <v>0</v>
      </c>
      <c r="L480" s="25" t="str">
        <f>VLOOKUP(C480,MasterSheet!H:U,14,)</f>
        <v>Dharmacon</v>
      </c>
      <c r="M480" s="25" t="str">
        <f>VLOOKUP(L480,'Currency Sheet'!A:C,3,)</f>
        <v>DOLLAR</v>
      </c>
      <c r="N480" s="25">
        <f t="shared" si="39"/>
        <v>88</v>
      </c>
    </row>
    <row r="481" spans="1:14" x14ac:dyDescent="0.25">
      <c r="A481" s="25" t="str">
        <v>0052825IN3296786G</v>
      </c>
      <c r="B481" s="45">
        <v>45814</v>
      </c>
      <c r="C481" s="25" t="str">
        <v>L-046846-01-0005</v>
      </c>
      <c r="D481" s="25">
        <f t="shared" si="35"/>
        <v>32912</v>
      </c>
      <c r="E481" s="25">
        <f>_xlfn.XLOOKUP(C481,MasterSheet!H:H,MasterSheet!E:E)</f>
        <v>374</v>
      </c>
      <c r="F481" s="26">
        <f>SUMIFS(MasterSheet!J:J, MasterSheet!B:B, A481, MasterSheet!D:D, B481, MasterSheet!H:H, C481)</f>
        <v>1</v>
      </c>
      <c r="G481" s="26">
        <f t="shared" si="36"/>
        <v>32912</v>
      </c>
      <c r="H481" s="30">
        <f>SUMIFS(MasterSheet!K:K, MasterSheet!B:B, A481, MasterSheet!D:D, B481, MasterSheet!H:H, C481)</f>
        <v>1</v>
      </c>
      <c r="I481" s="30">
        <f t="shared" si="37"/>
        <v>32912</v>
      </c>
      <c r="J481" s="32">
        <f>SUMIFS(MasterSheet!L:L, MasterSheet!B:B, A481, MasterSheet!D:D, B481, MasterSheet!H:H, C481)</f>
        <v>0</v>
      </c>
      <c r="K481" s="32">
        <f t="shared" si="38"/>
        <v>0</v>
      </c>
      <c r="L481" s="25" t="str">
        <f>VLOOKUP(C481,MasterSheet!H:U,14,)</f>
        <v>Dharmacon</v>
      </c>
      <c r="M481" s="25" t="str">
        <f>VLOOKUP(L481,'Currency Sheet'!A:C,3,)</f>
        <v>DOLLAR</v>
      </c>
      <c r="N481" s="25">
        <f t="shared" si="39"/>
        <v>88</v>
      </c>
    </row>
    <row r="482" spans="1:14" x14ac:dyDescent="0.25">
      <c r="A482" s="25" t="str">
        <v>0052825IN3296786G</v>
      </c>
      <c r="B482" s="45">
        <v>45814</v>
      </c>
      <c r="C482" s="25" t="str">
        <v>D-001810-10-20</v>
      </c>
      <c r="D482" s="25">
        <f t="shared" si="35"/>
        <v>38808</v>
      </c>
      <c r="E482" s="25">
        <f>_xlfn.XLOOKUP(C482,MasterSheet!H:H,MasterSheet!E:E)</f>
        <v>441</v>
      </c>
      <c r="F482" s="26">
        <f>SUMIFS(MasterSheet!J:J, MasterSheet!B:B, A482, MasterSheet!D:D, B482, MasterSheet!H:H, C482)</f>
        <v>1</v>
      </c>
      <c r="G482" s="26">
        <f t="shared" si="36"/>
        <v>38808</v>
      </c>
      <c r="H482" s="30">
        <f>SUMIFS(MasterSheet!K:K, MasterSheet!B:B, A482, MasterSheet!D:D, B482, MasterSheet!H:H, C482)</f>
        <v>1</v>
      </c>
      <c r="I482" s="30">
        <f t="shared" si="37"/>
        <v>38808</v>
      </c>
      <c r="J482" s="32">
        <f>SUMIFS(MasterSheet!L:L, MasterSheet!B:B, A482, MasterSheet!D:D, B482, MasterSheet!H:H, C482)</f>
        <v>0</v>
      </c>
      <c r="K482" s="32">
        <f t="shared" si="38"/>
        <v>0</v>
      </c>
      <c r="L482" s="25" t="str">
        <f>VLOOKUP(C482,MasterSheet!H:U,14,)</f>
        <v>Dharmacon</v>
      </c>
      <c r="M482" s="25" t="str">
        <f>VLOOKUP(L482,'Currency Sheet'!A:C,3,)</f>
        <v>DOLLAR</v>
      </c>
      <c r="N482" s="25">
        <f t="shared" si="39"/>
        <v>88</v>
      </c>
    </row>
    <row r="483" spans="1:14" x14ac:dyDescent="0.25">
      <c r="A483" s="25" t="str">
        <v>0052825IN3296786G</v>
      </c>
      <c r="B483" s="45">
        <v>45814</v>
      </c>
      <c r="C483" s="25" t="str">
        <v>L-006068-00-0010</v>
      </c>
      <c r="D483" s="25">
        <f t="shared" si="35"/>
        <v>51656</v>
      </c>
      <c r="E483" s="25">
        <f>_xlfn.XLOOKUP(C483,MasterSheet!H:H,MasterSheet!E:E)</f>
        <v>587</v>
      </c>
      <c r="F483" s="26">
        <f>SUMIFS(MasterSheet!J:J, MasterSheet!B:B, A483, MasterSheet!D:D, B483, MasterSheet!H:H, C483)</f>
        <v>1</v>
      </c>
      <c r="G483" s="26">
        <f t="shared" si="36"/>
        <v>51656</v>
      </c>
      <c r="H483" s="30">
        <f>SUMIFS(MasterSheet!K:K, MasterSheet!B:B, A483, MasterSheet!D:D, B483, MasterSheet!H:H, C483)</f>
        <v>1</v>
      </c>
      <c r="I483" s="30">
        <f t="shared" si="37"/>
        <v>51656</v>
      </c>
      <c r="J483" s="32">
        <f>SUMIFS(MasterSheet!L:L, MasterSheet!B:B, A483, MasterSheet!D:D, B483, MasterSheet!H:H, C483)</f>
        <v>0</v>
      </c>
      <c r="K483" s="32">
        <f t="shared" si="38"/>
        <v>0</v>
      </c>
      <c r="L483" s="25" t="str">
        <f>VLOOKUP(C483,MasterSheet!H:U,14,)</f>
        <v>Dharmacon</v>
      </c>
      <c r="M483" s="25" t="str">
        <f>VLOOKUP(L483,'Currency Sheet'!A:C,3,)</f>
        <v>DOLLAR</v>
      </c>
      <c r="N483" s="25">
        <f t="shared" si="39"/>
        <v>88</v>
      </c>
    </row>
    <row r="484" spans="1:14" x14ac:dyDescent="0.25">
      <c r="A484" s="25" t="str">
        <v>0052825IN3296786G</v>
      </c>
      <c r="B484" s="45">
        <v>45814</v>
      </c>
      <c r="C484" s="25" t="str">
        <v>MHS6278-202807649</v>
      </c>
      <c r="D484" s="25">
        <f t="shared" si="35"/>
        <v>7744</v>
      </c>
      <c r="E484" s="25">
        <f>_xlfn.XLOOKUP(C484,MasterSheet!H:H,MasterSheet!E:E)</f>
        <v>88</v>
      </c>
      <c r="F484" s="26">
        <f>SUMIFS(MasterSheet!J:J, MasterSheet!B:B, A484, MasterSheet!D:D, B484, MasterSheet!H:H, C484)</f>
        <v>1</v>
      </c>
      <c r="G484" s="26">
        <f t="shared" si="36"/>
        <v>7744</v>
      </c>
      <c r="H484" s="30">
        <f>SUMIFS(MasterSheet!K:K, MasterSheet!B:B, A484, MasterSheet!D:D, B484, MasterSheet!H:H, C484)</f>
        <v>1</v>
      </c>
      <c r="I484" s="30">
        <f t="shared" si="37"/>
        <v>7744</v>
      </c>
      <c r="J484" s="32">
        <f>SUMIFS(MasterSheet!L:L, MasterSheet!B:B, A484, MasterSheet!D:D, B484, MasterSheet!H:H, C484)</f>
        <v>0</v>
      </c>
      <c r="K484" s="32">
        <f t="shared" si="38"/>
        <v>0</v>
      </c>
      <c r="L484" s="25" t="str">
        <f>VLOOKUP(C484,MasterSheet!H:U,14,)</f>
        <v>Dharmacon</v>
      </c>
      <c r="M484" s="25" t="str">
        <f>VLOOKUP(L484,'Currency Sheet'!A:C,3,)</f>
        <v>DOLLAR</v>
      </c>
      <c r="N484" s="25">
        <f t="shared" si="39"/>
        <v>88</v>
      </c>
    </row>
    <row r="485" spans="1:14" x14ac:dyDescent="0.25">
      <c r="A485" s="25" t="str">
        <v>0052825IN3296786G</v>
      </c>
      <c r="B485" s="45">
        <v>45814</v>
      </c>
      <c r="C485" s="25" t="str">
        <v>MHS6278-202832260</v>
      </c>
      <c r="D485" s="25">
        <f t="shared" si="35"/>
        <v>7744</v>
      </c>
      <c r="E485" s="25">
        <f>_xlfn.XLOOKUP(C485,MasterSheet!H:H,MasterSheet!E:E)</f>
        <v>88</v>
      </c>
      <c r="F485" s="26">
        <f>SUMIFS(MasterSheet!J:J, MasterSheet!B:B, A485, MasterSheet!D:D, B485, MasterSheet!H:H, C485)</f>
        <v>1</v>
      </c>
      <c r="G485" s="26">
        <f t="shared" si="36"/>
        <v>7744</v>
      </c>
      <c r="H485" s="30">
        <f>SUMIFS(MasterSheet!K:K, MasterSheet!B:B, A485, MasterSheet!D:D, B485, MasterSheet!H:H, C485)</f>
        <v>1</v>
      </c>
      <c r="I485" s="30">
        <f t="shared" si="37"/>
        <v>7744</v>
      </c>
      <c r="J485" s="32">
        <f>SUMIFS(MasterSheet!L:L, MasterSheet!B:B, A485, MasterSheet!D:D, B485, MasterSheet!H:H, C485)</f>
        <v>0</v>
      </c>
      <c r="K485" s="32">
        <f t="shared" si="38"/>
        <v>0</v>
      </c>
      <c r="L485" s="25" t="str">
        <f>VLOOKUP(C485,MasterSheet!H:U,14,)</f>
        <v>Dharmacon</v>
      </c>
      <c r="M485" s="25" t="str">
        <f>VLOOKUP(L485,'Currency Sheet'!A:C,3,)</f>
        <v>DOLLAR</v>
      </c>
      <c r="N485" s="25">
        <f t="shared" si="39"/>
        <v>88</v>
      </c>
    </row>
    <row r="486" spans="1:14" x14ac:dyDescent="0.25">
      <c r="A486" s="25" t="str">
        <v>0052825IN3296786G</v>
      </c>
      <c r="B486" s="45">
        <v>45814</v>
      </c>
      <c r="C486" s="25" t="str">
        <v>T-2001-01</v>
      </c>
      <c r="D486" s="25">
        <f t="shared" si="35"/>
        <v>7128</v>
      </c>
      <c r="E486" s="25">
        <f>_xlfn.XLOOKUP(C486,MasterSheet!H:H,MasterSheet!E:E)</f>
        <v>81</v>
      </c>
      <c r="F486" s="26">
        <f>SUMIFS(MasterSheet!J:J, MasterSheet!B:B, A486, MasterSheet!D:D, B486, MasterSheet!H:H, C486)</f>
        <v>1</v>
      </c>
      <c r="G486" s="26">
        <f t="shared" si="36"/>
        <v>7128</v>
      </c>
      <c r="H486" s="30">
        <f>SUMIFS(MasterSheet!K:K, MasterSheet!B:B, A486, MasterSheet!D:D, B486, MasterSheet!H:H, C486)</f>
        <v>1</v>
      </c>
      <c r="I486" s="30">
        <f t="shared" si="37"/>
        <v>7128</v>
      </c>
      <c r="J486" s="32">
        <f>SUMIFS(MasterSheet!L:L, MasterSheet!B:B, A486, MasterSheet!D:D, B486, MasterSheet!H:H, C486)</f>
        <v>0</v>
      </c>
      <c r="K486" s="32">
        <f t="shared" si="38"/>
        <v>0</v>
      </c>
      <c r="L486" s="25" t="str">
        <f>VLOOKUP(C486,MasterSheet!H:U,14,)</f>
        <v>Dharmacon</v>
      </c>
      <c r="M486" s="25" t="str">
        <f>VLOOKUP(L486,'Currency Sheet'!A:C,3,)</f>
        <v>DOLLAR</v>
      </c>
      <c r="N486" s="25">
        <f t="shared" si="39"/>
        <v>88</v>
      </c>
    </row>
    <row r="487" spans="1:14" x14ac:dyDescent="0.25">
      <c r="A487" s="25" t="str">
        <v>0052825IN3296786G</v>
      </c>
      <c r="B487" s="45">
        <v>45814</v>
      </c>
      <c r="C487" s="25" t="str">
        <v>T-2004-01</v>
      </c>
      <c r="D487" s="25">
        <f t="shared" si="35"/>
        <v>7128</v>
      </c>
      <c r="E487" s="25">
        <f>_xlfn.XLOOKUP(C487,MasterSheet!H:H,MasterSheet!E:E)</f>
        <v>81</v>
      </c>
      <c r="F487" s="26">
        <f>SUMIFS(MasterSheet!J:J, MasterSheet!B:B, A487, MasterSheet!D:D, B487, MasterSheet!H:H, C487)</f>
        <v>1</v>
      </c>
      <c r="G487" s="26">
        <f t="shared" si="36"/>
        <v>7128</v>
      </c>
      <c r="H487" s="30">
        <f>SUMIFS(MasterSheet!K:K, MasterSheet!B:B, A487, MasterSheet!D:D, B487, MasterSheet!H:H, C487)</f>
        <v>1</v>
      </c>
      <c r="I487" s="30">
        <f t="shared" si="37"/>
        <v>7128</v>
      </c>
      <c r="J487" s="32">
        <f>SUMIFS(MasterSheet!L:L, MasterSheet!B:B, A487, MasterSheet!D:D, B487, MasterSheet!H:H, C487)</f>
        <v>0</v>
      </c>
      <c r="K487" s="32">
        <f t="shared" si="38"/>
        <v>0</v>
      </c>
      <c r="L487" s="25" t="str">
        <f>VLOOKUP(C487,MasterSheet!H:U,14,)</f>
        <v>Dharmacon</v>
      </c>
      <c r="M487" s="25" t="str">
        <f>VLOOKUP(L487,'Currency Sheet'!A:C,3,)</f>
        <v>DOLLAR</v>
      </c>
      <c r="N487" s="25">
        <f t="shared" si="39"/>
        <v>88</v>
      </c>
    </row>
    <row r="488" spans="1:14" x14ac:dyDescent="0.25">
      <c r="A488" s="25" t="str">
        <v>Opening Stock</v>
      </c>
      <c r="B488" s="45">
        <v>45808</v>
      </c>
      <c r="C488" s="25" t="str">
        <v>B-002000-UB-100</v>
      </c>
      <c r="D488" s="25">
        <f t="shared" si="35"/>
        <v>6072</v>
      </c>
      <c r="E488" s="25">
        <f>_xlfn.XLOOKUP(C488,MasterSheet!H:H,MasterSheet!E:E)</f>
        <v>69</v>
      </c>
      <c r="F488" s="26">
        <f>SUMIFS(MasterSheet!J:J, MasterSheet!B:B, A488, MasterSheet!D:D, B488, MasterSheet!H:H, C488)</f>
        <v>2</v>
      </c>
      <c r="G488" s="26">
        <f t="shared" si="36"/>
        <v>12144</v>
      </c>
      <c r="H488" s="30">
        <f>SUMIFS(MasterSheet!K:K, MasterSheet!B:B, A488, MasterSheet!D:D, B488, MasterSheet!H:H, C488)</f>
        <v>2</v>
      </c>
      <c r="I488" s="30">
        <f t="shared" si="37"/>
        <v>12144</v>
      </c>
      <c r="J488" s="32">
        <f>SUMIFS(MasterSheet!L:L, MasterSheet!B:B, A488, MasterSheet!D:D, B488, MasterSheet!H:H, C488)</f>
        <v>0</v>
      </c>
      <c r="K488" s="32">
        <f t="shared" si="38"/>
        <v>0</v>
      </c>
      <c r="L488" s="25" t="str">
        <f>VLOOKUP(C488,MasterSheet!H:U,14,)</f>
        <v>Dharmacon</v>
      </c>
      <c r="M488" s="25" t="str">
        <f>VLOOKUP(L488,'Currency Sheet'!A:C,3,)</f>
        <v>DOLLAR</v>
      </c>
      <c r="N488" s="25">
        <f t="shared" si="39"/>
        <v>88</v>
      </c>
    </row>
    <row r="489" spans="1:14" x14ac:dyDescent="0.25">
      <c r="A489" s="25" t="str">
        <v>Opening Stock</v>
      </c>
      <c r="B489" s="45">
        <v>45808</v>
      </c>
      <c r="C489" s="25" t="str">
        <v>J-004924-06-0010</v>
      </c>
      <c r="D489" s="25">
        <f t="shared" si="35"/>
        <v>22792</v>
      </c>
      <c r="E489" s="25">
        <f>_xlfn.XLOOKUP(C489,MasterSheet!H:H,MasterSheet!E:E)</f>
        <v>259</v>
      </c>
      <c r="F489" s="26">
        <f>SUMIFS(MasterSheet!J:J, MasterSheet!B:B, A489, MasterSheet!D:D, B489, MasterSheet!H:H, C489)</f>
        <v>1</v>
      </c>
      <c r="G489" s="26">
        <f t="shared" si="36"/>
        <v>22792</v>
      </c>
      <c r="H489" s="30">
        <f>SUMIFS(MasterSheet!K:K, MasterSheet!B:B, A489, MasterSheet!D:D, B489, MasterSheet!H:H, C489)</f>
        <v>0</v>
      </c>
      <c r="I489" s="30">
        <f t="shared" si="37"/>
        <v>0</v>
      </c>
      <c r="J489" s="32">
        <f>SUMIFS(MasterSheet!L:L, MasterSheet!B:B, A489, MasterSheet!D:D, B489, MasterSheet!H:H, C489)</f>
        <v>1</v>
      </c>
      <c r="K489" s="32">
        <f t="shared" si="38"/>
        <v>22792</v>
      </c>
      <c r="L489" s="25" t="str">
        <f>VLOOKUP(C489,MasterSheet!H:U,14,)</f>
        <v>Dharmacon</v>
      </c>
      <c r="M489" s="25" t="str">
        <f>VLOOKUP(L489,'Currency Sheet'!A:C,3,)</f>
        <v>DOLLAR</v>
      </c>
      <c r="N489" s="25">
        <f t="shared" si="39"/>
        <v>88</v>
      </c>
    </row>
    <row r="490" spans="1:14" x14ac:dyDescent="0.25">
      <c r="A490" s="25" t="str">
        <v>Opening Stock</v>
      </c>
      <c r="B490" s="45">
        <v>45808</v>
      </c>
      <c r="C490" s="25" t="str">
        <v>B-003000-WB-100</v>
      </c>
      <c r="D490" s="25">
        <f t="shared" si="35"/>
        <v>1971.1999999999998</v>
      </c>
      <c r="E490" s="25">
        <f>_xlfn.XLOOKUP(C490,MasterSheet!H:H,MasterSheet!E:E)</f>
        <v>22.4</v>
      </c>
      <c r="F490" s="26">
        <f>SUMIFS(MasterSheet!J:J, MasterSheet!B:B, A490, MasterSheet!D:D, B490, MasterSheet!H:H, C490)</f>
        <v>3</v>
      </c>
      <c r="G490" s="26">
        <f t="shared" si="36"/>
        <v>5913.5999999999995</v>
      </c>
      <c r="H490" s="30">
        <f>SUMIFS(MasterSheet!K:K, MasterSheet!B:B, A490, MasterSheet!D:D, B490, MasterSheet!H:H, C490)</f>
        <v>2</v>
      </c>
      <c r="I490" s="30">
        <f t="shared" si="37"/>
        <v>3942.3999999999996</v>
      </c>
      <c r="J490" s="32">
        <f>SUMIFS(MasterSheet!L:L, MasterSheet!B:B, A490, MasterSheet!D:D, B490, MasterSheet!H:H, C490)</f>
        <v>1</v>
      </c>
      <c r="K490" s="32">
        <f t="shared" si="38"/>
        <v>1971.1999999999998</v>
      </c>
      <c r="L490" s="25" t="str">
        <f>VLOOKUP(C490,MasterSheet!H:U,14,)</f>
        <v>Dharmacon</v>
      </c>
      <c r="M490" s="25" t="str">
        <f>VLOOKUP(L490,'Currency Sheet'!A:C,3,)</f>
        <v>DOLLAR</v>
      </c>
      <c r="N490" s="25">
        <f t="shared" si="39"/>
        <v>88</v>
      </c>
    </row>
    <row r="491" spans="1:14" x14ac:dyDescent="0.25">
      <c r="A491" s="25" t="str">
        <v>Opening Stock</v>
      </c>
      <c r="B491" s="45">
        <v>45808</v>
      </c>
      <c r="C491" s="25" t="str">
        <v>T-2001-03</v>
      </c>
      <c r="D491" s="25">
        <f t="shared" si="35"/>
        <v>34619.199999999997</v>
      </c>
      <c r="E491" s="25">
        <f>_xlfn.XLOOKUP(C491,MasterSheet!H:H,MasterSheet!E:E)</f>
        <v>393.4</v>
      </c>
      <c r="F491" s="26">
        <f>SUMIFS(MasterSheet!J:J, MasterSheet!B:B, A491, MasterSheet!D:D, B491, MasterSheet!H:H, C491)</f>
        <v>1</v>
      </c>
      <c r="G491" s="26">
        <f t="shared" si="36"/>
        <v>34619.199999999997</v>
      </c>
      <c r="H491" s="30">
        <f>SUMIFS(MasterSheet!K:K, MasterSheet!B:B, A491, MasterSheet!D:D, B491, MasterSheet!H:H, C491)</f>
        <v>1</v>
      </c>
      <c r="I491" s="30">
        <f t="shared" si="37"/>
        <v>34619.199999999997</v>
      </c>
      <c r="J491" s="32">
        <f>SUMIFS(MasterSheet!L:L, MasterSheet!B:B, A491, MasterSheet!D:D, B491, MasterSheet!H:H, C491)</f>
        <v>0</v>
      </c>
      <c r="K491" s="32">
        <f t="shared" si="38"/>
        <v>0</v>
      </c>
      <c r="L491" s="25" t="str">
        <f>VLOOKUP(C491,MasterSheet!H:U,14,)</f>
        <v>Dharmacon</v>
      </c>
      <c r="M491" s="25" t="str">
        <f>VLOOKUP(L491,'Currency Sheet'!A:C,3,)</f>
        <v>DOLLAR</v>
      </c>
      <c r="N491" s="25">
        <f t="shared" si="39"/>
        <v>88</v>
      </c>
    </row>
    <row r="492" spans="1:14" x14ac:dyDescent="0.25">
      <c r="A492" s="25" t="str">
        <v>Opening Stock</v>
      </c>
      <c r="B492" s="45">
        <v>45808</v>
      </c>
      <c r="C492" s="25" t="str">
        <v>T-2001-01</v>
      </c>
      <c r="D492" s="25">
        <f t="shared" si="35"/>
        <v>7128</v>
      </c>
      <c r="E492" s="25">
        <f>_xlfn.XLOOKUP(C492,MasterSheet!H:H,MasterSheet!E:E)</f>
        <v>81</v>
      </c>
      <c r="F492" s="26">
        <f>SUMIFS(MasterSheet!J:J, MasterSheet!B:B, A492, MasterSheet!D:D, B492, MasterSheet!H:H, C492)</f>
        <v>2</v>
      </c>
      <c r="G492" s="26">
        <f t="shared" si="36"/>
        <v>14256</v>
      </c>
      <c r="H492" s="30">
        <f>SUMIFS(MasterSheet!K:K, MasterSheet!B:B, A492, MasterSheet!D:D, B492, MasterSheet!H:H, C492)</f>
        <v>2</v>
      </c>
      <c r="I492" s="30">
        <f t="shared" si="37"/>
        <v>14256</v>
      </c>
      <c r="J492" s="32">
        <f>SUMIFS(MasterSheet!L:L, MasterSheet!B:B, A492, MasterSheet!D:D, B492, MasterSheet!H:H, C492)</f>
        <v>0</v>
      </c>
      <c r="K492" s="32">
        <f t="shared" si="38"/>
        <v>0</v>
      </c>
      <c r="L492" s="25" t="str">
        <f>VLOOKUP(C492,MasterSheet!H:U,14,)</f>
        <v>Dharmacon</v>
      </c>
      <c r="M492" s="25" t="str">
        <f>VLOOKUP(L492,'Currency Sheet'!A:C,3,)</f>
        <v>DOLLAR</v>
      </c>
      <c r="N492" s="25">
        <f t="shared" si="39"/>
        <v>88</v>
      </c>
    </row>
    <row r="493" spans="1:14" x14ac:dyDescent="0.25">
      <c r="A493" s="25" t="str">
        <v>D060925IN3292836G</v>
      </c>
      <c r="B493" s="45">
        <v>45821</v>
      </c>
      <c r="C493" s="25" t="str">
        <v>CTM-1142155</v>
      </c>
      <c r="D493" s="25">
        <f t="shared" si="35"/>
        <v>733832</v>
      </c>
      <c r="E493" s="25">
        <f>_xlfn.XLOOKUP(C493,MasterSheet!H:H,MasterSheet!E:E)</f>
        <v>8339</v>
      </c>
      <c r="F493" s="26">
        <f>SUMIFS(MasterSheet!J:J, MasterSheet!B:B, A493, MasterSheet!D:D, B493, MasterSheet!H:H, C493)</f>
        <v>1</v>
      </c>
      <c r="G493" s="26">
        <f t="shared" si="36"/>
        <v>733832</v>
      </c>
      <c r="H493" s="30">
        <f>SUMIFS(MasterSheet!K:K, MasterSheet!B:B, A493, MasterSheet!D:D, B493, MasterSheet!H:H, C493)</f>
        <v>1</v>
      </c>
      <c r="I493" s="30">
        <f t="shared" si="37"/>
        <v>733832</v>
      </c>
      <c r="J493" s="32">
        <f>SUMIFS(MasterSheet!L:L, MasterSheet!B:B, A493, MasterSheet!D:D, B493, MasterSheet!H:H, C493)</f>
        <v>0</v>
      </c>
      <c r="K493" s="32">
        <f t="shared" si="38"/>
        <v>0</v>
      </c>
      <c r="L493" s="25" t="str">
        <f>VLOOKUP(C493,MasterSheet!H:U,14,)</f>
        <v>Dharmacon</v>
      </c>
      <c r="M493" s="25" t="str">
        <f>VLOOKUP(L493,'Currency Sheet'!A:C,3,)</f>
        <v>DOLLAR</v>
      </c>
      <c r="N493" s="25">
        <f t="shared" si="39"/>
        <v>88</v>
      </c>
    </row>
    <row r="494" spans="1:14" x14ac:dyDescent="0.25">
      <c r="A494" s="25" t="str">
        <v>D061125IN3298458G</v>
      </c>
      <c r="B494" s="45">
        <v>45826</v>
      </c>
      <c r="C494" s="25" t="str">
        <v>D-001810-10-05</v>
      </c>
      <c r="D494" s="25">
        <f t="shared" si="35"/>
        <v>16544</v>
      </c>
      <c r="E494" s="25">
        <f>_xlfn.XLOOKUP(C494,MasterSheet!H:H,MasterSheet!E:E)</f>
        <v>188</v>
      </c>
      <c r="F494" s="26">
        <f>SUMIFS(MasterSheet!J:J, MasterSheet!B:B, A494, MasterSheet!D:D, B494, MasterSheet!H:H, C494)</f>
        <v>1</v>
      </c>
      <c r="G494" s="26">
        <f t="shared" si="36"/>
        <v>16544</v>
      </c>
      <c r="H494" s="30">
        <f>SUMIFS(MasterSheet!K:K, MasterSheet!B:B, A494, MasterSheet!D:D, B494, MasterSheet!H:H, C494)</f>
        <v>1</v>
      </c>
      <c r="I494" s="30">
        <f t="shared" si="37"/>
        <v>16544</v>
      </c>
      <c r="J494" s="32">
        <f>SUMIFS(MasterSheet!L:L, MasterSheet!B:B, A494, MasterSheet!D:D, B494, MasterSheet!H:H, C494)</f>
        <v>0</v>
      </c>
      <c r="K494" s="32">
        <f t="shared" si="38"/>
        <v>0</v>
      </c>
      <c r="L494" s="25" t="str">
        <f>VLOOKUP(C494,MasterSheet!H:U,14,)</f>
        <v>Dharmacon</v>
      </c>
      <c r="M494" s="25" t="str">
        <f>VLOOKUP(L494,'Currency Sheet'!A:C,3,)</f>
        <v>DOLLAR</v>
      </c>
      <c r="N494" s="25">
        <f t="shared" si="39"/>
        <v>88</v>
      </c>
    </row>
    <row r="495" spans="1:14" x14ac:dyDescent="0.25">
      <c r="A495" s="25" t="str">
        <v>D061125IN3298458G</v>
      </c>
      <c r="B495" s="45">
        <v>45826</v>
      </c>
      <c r="C495" s="25" t="str">
        <v>L-003518-00-0005</v>
      </c>
      <c r="D495" s="25">
        <f t="shared" si="35"/>
        <v>32912</v>
      </c>
      <c r="E495" s="25">
        <f>_xlfn.XLOOKUP(C495,MasterSheet!H:H,MasterSheet!E:E)</f>
        <v>374</v>
      </c>
      <c r="F495" s="26">
        <f>SUMIFS(MasterSheet!J:J, MasterSheet!B:B, A495, MasterSheet!D:D, B495, MasterSheet!H:H, C495)</f>
        <v>1</v>
      </c>
      <c r="G495" s="26">
        <f t="shared" si="36"/>
        <v>32912</v>
      </c>
      <c r="H495" s="30">
        <f>SUMIFS(MasterSheet!K:K, MasterSheet!B:B, A495, MasterSheet!D:D, B495, MasterSheet!H:H, C495)</f>
        <v>1</v>
      </c>
      <c r="I495" s="30">
        <f t="shared" si="37"/>
        <v>32912</v>
      </c>
      <c r="J495" s="32">
        <f>SUMIFS(MasterSheet!L:L, MasterSheet!B:B, A495, MasterSheet!D:D, B495, MasterSheet!H:H, C495)</f>
        <v>0</v>
      </c>
      <c r="K495" s="32">
        <f t="shared" si="38"/>
        <v>0</v>
      </c>
      <c r="L495" s="25" t="str">
        <f>VLOOKUP(C495,MasterSheet!H:U,14,)</f>
        <v>Dharmacon</v>
      </c>
      <c r="M495" s="25" t="str">
        <f>VLOOKUP(L495,'Currency Sheet'!A:C,3,)</f>
        <v>DOLLAR</v>
      </c>
      <c r="N495" s="25">
        <f t="shared" si="39"/>
        <v>88</v>
      </c>
    </row>
    <row r="496" spans="1:14" x14ac:dyDescent="0.25">
      <c r="A496" s="25" t="str">
        <v>D061125IN3298458G</v>
      </c>
      <c r="B496" s="45">
        <v>45826</v>
      </c>
      <c r="C496" s="25" t="str">
        <v>G-CUSTOM-1146500</v>
      </c>
      <c r="D496" s="25">
        <f t="shared" si="35"/>
        <v>64416</v>
      </c>
      <c r="E496" s="25">
        <f>_xlfn.XLOOKUP(C496,MasterSheet!H:H,MasterSheet!E:E)</f>
        <v>732</v>
      </c>
      <c r="F496" s="26">
        <f>SUMIFS(MasterSheet!J:J, MasterSheet!B:B, A496, MasterSheet!D:D, B496, MasterSheet!H:H, C496)</f>
        <v>1</v>
      </c>
      <c r="G496" s="26">
        <f t="shared" si="36"/>
        <v>64416</v>
      </c>
      <c r="H496" s="30">
        <f>SUMIFS(MasterSheet!K:K, MasterSheet!B:B, A496, MasterSheet!D:D, B496, MasterSheet!H:H, C496)</f>
        <v>1</v>
      </c>
      <c r="I496" s="30">
        <f t="shared" si="37"/>
        <v>64416</v>
      </c>
      <c r="J496" s="32">
        <f>SUMIFS(MasterSheet!L:L, MasterSheet!B:B, A496, MasterSheet!D:D, B496, MasterSheet!H:H, C496)</f>
        <v>0</v>
      </c>
      <c r="K496" s="32">
        <f t="shared" si="38"/>
        <v>0</v>
      </c>
      <c r="L496" s="25" t="str">
        <f>VLOOKUP(C496,MasterSheet!H:U,14,)</f>
        <v>Dharmacon</v>
      </c>
      <c r="M496" s="25" t="str">
        <f>VLOOKUP(L496,'Currency Sheet'!A:C,3,)</f>
        <v>DOLLAR</v>
      </c>
      <c r="N496" s="25">
        <f t="shared" si="39"/>
        <v>88</v>
      </c>
    </row>
    <row r="497" spans="1:14" x14ac:dyDescent="0.25">
      <c r="A497" s="25" t="str">
        <v>D061125IN3298458G</v>
      </c>
      <c r="B497" s="45">
        <v>45826</v>
      </c>
      <c r="C497" s="25" t="str">
        <v>CTM-1151489</v>
      </c>
      <c r="D497" s="25">
        <f t="shared" si="35"/>
        <v>11165.439999999999</v>
      </c>
      <c r="E497" s="25">
        <f>_xlfn.XLOOKUP(C497,MasterSheet!H:H,MasterSheet!E:E)</f>
        <v>126.88</v>
      </c>
      <c r="F497" s="26">
        <f>SUMIFS(MasterSheet!J:J, MasterSheet!B:B, A497, MasterSheet!D:D, B497, MasterSheet!H:H, C497)</f>
        <v>1</v>
      </c>
      <c r="G497" s="26">
        <f t="shared" si="36"/>
        <v>11165.439999999999</v>
      </c>
      <c r="H497" s="30">
        <f>SUMIFS(MasterSheet!K:K, MasterSheet!B:B, A497, MasterSheet!D:D, B497, MasterSheet!H:H, C497)</f>
        <v>1</v>
      </c>
      <c r="I497" s="30">
        <f t="shared" si="37"/>
        <v>11165.439999999999</v>
      </c>
      <c r="J497" s="32">
        <f>SUMIFS(MasterSheet!L:L, MasterSheet!B:B, A497, MasterSheet!D:D, B497, MasterSheet!H:H, C497)</f>
        <v>0</v>
      </c>
      <c r="K497" s="32">
        <f t="shared" si="38"/>
        <v>0</v>
      </c>
      <c r="L497" s="25" t="str">
        <f>VLOOKUP(C497,MasterSheet!H:U,14,)</f>
        <v>Dharmacon</v>
      </c>
      <c r="M497" s="25" t="str">
        <f>VLOOKUP(L497,'Currency Sheet'!A:C,3,)</f>
        <v>DOLLAR</v>
      </c>
      <c r="N497" s="25">
        <f t="shared" si="39"/>
        <v>88</v>
      </c>
    </row>
    <row r="498" spans="1:14" x14ac:dyDescent="0.25">
      <c r="A498" s="25" t="str">
        <v>D061125IN3298458G</v>
      </c>
      <c r="B498" s="45">
        <v>45826</v>
      </c>
      <c r="C498" s="25" t="str">
        <v>CTM-1151490</v>
      </c>
      <c r="D498" s="25">
        <f t="shared" si="35"/>
        <v>9280.48</v>
      </c>
      <c r="E498" s="25">
        <f>_xlfn.XLOOKUP(C498,MasterSheet!H:H,MasterSheet!E:E)</f>
        <v>105.46</v>
      </c>
      <c r="F498" s="26">
        <f>SUMIFS(MasterSheet!J:J, MasterSheet!B:B, A498, MasterSheet!D:D, B498, MasterSheet!H:H, C498)</f>
        <v>1</v>
      </c>
      <c r="G498" s="26">
        <f t="shared" si="36"/>
        <v>9280.48</v>
      </c>
      <c r="H498" s="30">
        <f>SUMIFS(MasterSheet!K:K, MasterSheet!B:B, A498, MasterSheet!D:D, B498, MasterSheet!H:H, C498)</f>
        <v>1</v>
      </c>
      <c r="I498" s="30">
        <f t="shared" si="37"/>
        <v>9280.48</v>
      </c>
      <c r="J498" s="32">
        <f>SUMIFS(MasterSheet!L:L, MasterSheet!B:B, A498, MasterSheet!D:D, B498, MasterSheet!H:H, C498)</f>
        <v>0</v>
      </c>
      <c r="K498" s="32">
        <f t="shared" si="38"/>
        <v>0</v>
      </c>
      <c r="L498" s="25" t="str">
        <f>VLOOKUP(C498,MasterSheet!H:U,14,)</f>
        <v>Dharmacon</v>
      </c>
      <c r="M498" s="25" t="str">
        <f>VLOOKUP(L498,'Currency Sheet'!A:C,3,)</f>
        <v>DOLLAR</v>
      </c>
      <c r="N498" s="25">
        <f t="shared" si="39"/>
        <v>88</v>
      </c>
    </row>
    <row r="499" spans="1:14" x14ac:dyDescent="0.25">
      <c r="A499" s="25" t="str">
        <v>D061125IN3298458G</v>
      </c>
      <c r="B499" s="45">
        <v>45826</v>
      </c>
      <c r="C499" s="25" t="str">
        <v>D-001960-01-05</v>
      </c>
      <c r="D499" s="25">
        <f t="shared" si="35"/>
        <v>16896</v>
      </c>
      <c r="E499" s="25">
        <f>_xlfn.XLOOKUP(C499,MasterSheet!H:H,MasterSheet!E:E)</f>
        <v>192</v>
      </c>
      <c r="F499" s="26">
        <f>SUMIFS(MasterSheet!J:J, MasterSheet!B:B, A499, MasterSheet!D:D, B499, MasterSheet!H:H, C499)</f>
        <v>1</v>
      </c>
      <c r="G499" s="26">
        <f t="shared" si="36"/>
        <v>16896</v>
      </c>
      <c r="H499" s="30">
        <f>SUMIFS(MasterSheet!K:K, MasterSheet!B:B, A499, MasterSheet!D:D, B499, MasterSheet!H:H, C499)</f>
        <v>1</v>
      </c>
      <c r="I499" s="30">
        <f t="shared" si="37"/>
        <v>16896</v>
      </c>
      <c r="J499" s="32">
        <f>SUMIFS(MasterSheet!L:L, MasterSheet!B:B, A499, MasterSheet!D:D, B499, MasterSheet!H:H, C499)</f>
        <v>0</v>
      </c>
      <c r="K499" s="32">
        <f t="shared" si="38"/>
        <v>0</v>
      </c>
      <c r="L499" s="25" t="str">
        <f>VLOOKUP(C499,MasterSheet!H:U,14,)</f>
        <v>Dharmacon</v>
      </c>
      <c r="M499" s="25" t="str">
        <f>VLOOKUP(L499,'Currency Sheet'!A:C,3,)</f>
        <v>DOLLAR</v>
      </c>
      <c r="N499" s="25">
        <f t="shared" si="39"/>
        <v>88</v>
      </c>
    </row>
    <row r="500" spans="1:14" x14ac:dyDescent="0.25">
      <c r="A500" s="25" t="str">
        <v>D061125IN3298458G</v>
      </c>
      <c r="B500" s="45">
        <v>45826</v>
      </c>
      <c r="C500" s="25" t="str">
        <v>D-001630-01-05</v>
      </c>
      <c r="D500" s="25">
        <f t="shared" si="35"/>
        <v>15664</v>
      </c>
      <c r="E500" s="25">
        <f>_xlfn.XLOOKUP(C500,MasterSheet!H:H,MasterSheet!E:E)</f>
        <v>178</v>
      </c>
      <c r="F500" s="26">
        <f>SUMIFS(MasterSheet!J:J, MasterSheet!B:B, A500, MasterSheet!D:D, B500, MasterSheet!H:H, C500)</f>
        <v>1</v>
      </c>
      <c r="G500" s="26">
        <f t="shared" si="36"/>
        <v>15664</v>
      </c>
      <c r="H500" s="30">
        <f>SUMIFS(MasterSheet!K:K, MasterSheet!B:B, A500, MasterSheet!D:D, B500, MasterSheet!H:H, C500)</f>
        <v>1</v>
      </c>
      <c r="I500" s="30">
        <f t="shared" si="37"/>
        <v>15664</v>
      </c>
      <c r="J500" s="32">
        <f>SUMIFS(MasterSheet!L:L, MasterSheet!B:B, A500, MasterSheet!D:D, B500, MasterSheet!H:H, C500)</f>
        <v>0</v>
      </c>
      <c r="K500" s="32">
        <f t="shared" si="38"/>
        <v>0</v>
      </c>
      <c r="L500" s="25" t="str">
        <f>VLOOKUP(C500,MasterSheet!H:U,14,)</f>
        <v>Dharmacon</v>
      </c>
      <c r="M500" s="25" t="str">
        <f>VLOOKUP(L500,'Currency Sheet'!A:C,3,)</f>
        <v>DOLLAR</v>
      </c>
      <c r="N500" s="25">
        <f t="shared" si="39"/>
        <v>88</v>
      </c>
    </row>
    <row r="501" spans="1:14" x14ac:dyDescent="0.25">
      <c r="A501" s="25" t="str">
        <v>D061125IN3298458G</v>
      </c>
      <c r="B501" s="45">
        <v>45826</v>
      </c>
      <c r="C501" s="25" t="str">
        <v>CTM-1155024</v>
      </c>
      <c r="D501" s="25">
        <f t="shared" si="35"/>
        <v>16858.16</v>
      </c>
      <c r="E501" s="25">
        <f>_xlfn.XLOOKUP(C501,MasterSheet!H:H,MasterSheet!E:E)</f>
        <v>191.57</v>
      </c>
      <c r="F501" s="26">
        <f>SUMIFS(MasterSheet!J:J, MasterSheet!B:B, A501, MasterSheet!D:D, B501, MasterSheet!H:H, C501)</f>
        <v>1</v>
      </c>
      <c r="G501" s="26">
        <f t="shared" si="36"/>
        <v>16858.16</v>
      </c>
      <c r="H501" s="30">
        <f>SUMIFS(MasterSheet!K:K, MasterSheet!B:B, A501, MasterSheet!D:D, B501, MasterSheet!H:H, C501)</f>
        <v>1</v>
      </c>
      <c r="I501" s="30">
        <f t="shared" si="37"/>
        <v>16858.16</v>
      </c>
      <c r="J501" s="32">
        <f>SUMIFS(MasterSheet!L:L, MasterSheet!B:B, A501, MasterSheet!D:D, B501, MasterSheet!H:H, C501)</f>
        <v>0</v>
      </c>
      <c r="K501" s="32">
        <f t="shared" si="38"/>
        <v>0</v>
      </c>
      <c r="L501" s="25" t="str">
        <f>VLOOKUP(C501,MasterSheet!H:U,14,)</f>
        <v>Dharmacon</v>
      </c>
      <c r="M501" s="25" t="str">
        <f>VLOOKUP(L501,'Currency Sheet'!A:C,3,)</f>
        <v>DOLLAR</v>
      </c>
      <c r="N501" s="25">
        <f t="shared" si="39"/>
        <v>88</v>
      </c>
    </row>
    <row r="502" spans="1:14" x14ac:dyDescent="0.25">
      <c r="A502" s="25" t="str">
        <v>D061125IN3298458G</v>
      </c>
      <c r="B502" s="45">
        <v>45826</v>
      </c>
      <c r="C502" s="25" t="str">
        <v>L-005125-00-0005</v>
      </c>
      <c r="D502" s="25">
        <f t="shared" si="35"/>
        <v>32912</v>
      </c>
      <c r="E502" s="25">
        <f>_xlfn.XLOOKUP(C502,MasterSheet!H:H,MasterSheet!E:E)</f>
        <v>374</v>
      </c>
      <c r="F502" s="26">
        <f>SUMIFS(MasterSheet!J:J, MasterSheet!B:B, A502, MasterSheet!D:D, B502, MasterSheet!H:H, C502)</f>
        <v>1</v>
      </c>
      <c r="G502" s="26">
        <f t="shared" si="36"/>
        <v>32912</v>
      </c>
      <c r="H502" s="30">
        <f>SUMIFS(MasterSheet!K:K, MasterSheet!B:B, A502, MasterSheet!D:D, B502, MasterSheet!H:H, C502)</f>
        <v>1</v>
      </c>
      <c r="I502" s="30">
        <f t="shared" si="37"/>
        <v>32912</v>
      </c>
      <c r="J502" s="32">
        <f>SUMIFS(MasterSheet!L:L, MasterSheet!B:B, A502, MasterSheet!D:D, B502, MasterSheet!H:H, C502)</f>
        <v>0</v>
      </c>
      <c r="K502" s="32">
        <f t="shared" si="38"/>
        <v>0</v>
      </c>
      <c r="L502" s="25" t="str">
        <f>VLOOKUP(C502,MasterSheet!H:U,14,)</f>
        <v>Dharmacon</v>
      </c>
      <c r="M502" s="25" t="str">
        <f>VLOOKUP(L502,'Currency Sheet'!A:C,3,)</f>
        <v>DOLLAR</v>
      </c>
      <c r="N502" s="25">
        <f t="shared" si="39"/>
        <v>88</v>
      </c>
    </row>
    <row r="503" spans="1:14" x14ac:dyDescent="0.25">
      <c r="A503" s="25" t="str">
        <v>D061125IN3298458G</v>
      </c>
      <c r="B503" s="45">
        <v>45826</v>
      </c>
      <c r="C503" s="25" t="str">
        <v>R-191018-00-0005</v>
      </c>
      <c r="D503" s="25">
        <f t="shared" si="35"/>
        <v>27456</v>
      </c>
      <c r="E503" s="25">
        <f>_xlfn.XLOOKUP(C503,MasterSheet!H:H,MasterSheet!E:E)</f>
        <v>312</v>
      </c>
      <c r="F503" s="26">
        <f>SUMIFS(MasterSheet!J:J, MasterSheet!B:B, A503, MasterSheet!D:D, B503, MasterSheet!H:H, C503)</f>
        <v>1</v>
      </c>
      <c r="G503" s="26">
        <f t="shared" si="36"/>
        <v>27456</v>
      </c>
      <c r="H503" s="30">
        <f>SUMIFS(MasterSheet!K:K, MasterSheet!B:B, A503, MasterSheet!D:D, B503, MasterSheet!H:H, C503)</f>
        <v>1</v>
      </c>
      <c r="I503" s="30">
        <f t="shared" si="37"/>
        <v>27456</v>
      </c>
      <c r="J503" s="32">
        <f>SUMIFS(MasterSheet!L:L, MasterSheet!B:B, A503, MasterSheet!D:D, B503, MasterSheet!H:H, C503)</f>
        <v>0</v>
      </c>
      <c r="K503" s="32">
        <f t="shared" si="38"/>
        <v>0</v>
      </c>
      <c r="L503" s="25" t="str">
        <f>VLOOKUP(C503,MasterSheet!H:U,14,)</f>
        <v>Dharmacon</v>
      </c>
      <c r="M503" s="25" t="str">
        <f>VLOOKUP(L503,'Currency Sheet'!A:C,3,)</f>
        <v>DOLLAR</v>
      </c>
      <c r="N503" s="25">
        <f t="shared" si="39"/>
        <v>88</v>
      </c>
    </row>
    <row r="504" spans="1:14" x14ac:dyDescent="0.25">
      <c r="A504" s="25" t="str">
        <v>D061125IN3298458G</v>
      </c>
      <c r="B504" s="45">
        <v>45826</v>
      </c>
      <c r="C504" s="25" t="str">
        <v>D-001320-10-05</v>
      </c>
      <c r="D504" s="25">
        <f t="shared" si="35"/>
        <v>16544</v>
      </c>
      <c r="E504" s="25">
        <f>_xlfn.XLOOKUP(C504,MasterSheet!H:H,MasterSheet!E:E)</f>
        <v>188</v>
      </c>
      <c r="F504" s="26">
        <f>SUMIFS(MasterSheet!J:J, MasterSheet!B:B, A504, MasterSheet!D:D, B504, MasterSheet!H:H, C504)</f>
        <v>1</v>
      </c>
      <c r="G504" s="26">
        <f t="shared" si="36"/>
        <v>16544</v>
      </c>
      <c r="H504" s="30">
        <f>SUMIFS(MasterSheet!K:K, MasterSheet!B:B, A504, MasterSheet!D:D, B504, MasterSheet!H:H, C504)</f>
        <v>1</v>
      </c>
      <c r="I504" s="30">
        <f t="shared" si="37"/>
        <v>16544</v>
      </c>
      <c r="J504" s="32">
        <f>SUMIFS(MasterSheet!L:L, MasterSheet!B:B, A504, MasterSheet!D:D, B504, MasterSheet!H:H, C504)</f>
        <v>0</v>
      </c>
      <c r="K504" s="32">
        <f t="shared" si="38"/>
        <v>0</v>
      </c>
      <c r="L504" s="25" t="str">
        <f>VLOOKUP(C504,MasterSheet!H:U,14,)</f>
        <v>Dharmacon</v>
      </c>
      <c r="M504" s="25" t="str">
        <f>VLOOKUP(L504,'Currency Sheet'!A:C,3,)</f>
        <v>DOLLAR</v>
      </c>
      <c r="N504" s="25">
        <f t="shared" si="39"/>
        <v>88</v>
      </c>
    </row>
    <row r="505" spans="1:14" x14ac:dyDescent="0.25">
      <c r="A505" s="25" t="str">
        <v>D061125IN3298458G</v>
      </c>
      <c r="B505" s="45">
        <v>45826</v>
      </c>
      <c r="C505" s="25" t="str">
        <v>EQ-172975-00-0002</v>
      </c>
      <c r="D505" s="25">
        <f t="shared" si="35"/>
        <v>57904</v>
      </c>
      <c r="E505" s="25">
        <f>_xlfn.XLOOKUP(C505,MasterSheet!H:H,MasterSheet!E:E)</f>
        <v>658</v>
      </c>
      <c r="F505" s="26">
        <f>SUMIFS(MasterSheet!J:J, MasterSheet!B:B, A505, MasterSheet!D:D, B505, MasterSheet!H:H, C505)</f>
        <v>1</v>
      </c>
      <c r="G505" s="26">
        <f t="shared" si="36"/>
        <v>57904</v>
      </c>
      <c r="H505" s="30">
        <f>SUMIFS(MasterSheet!K:K, MasterSheet!B:B, A505, MasterSheet!D:D, B505, MasterSheet!H:H, C505)</f>
        <v>1</v>
      </c>
      <c r="I505" s="30">
        <f t="shared" si="37"/>
        <v>57904</v>
      </c>
      <c r="J505" s="32">
        <f>SUMIFS(MasterSheet!L:L, MasterSheet!B:B, A505, MasterSheet!D:D, B505, MasterSheet!H:H, C505)</f>
        <v>0</v>
      </c>
      <c r="K505" s="32">
        <f t="shared" si="38"/>
        <v>0</v>
      </c>
      <c r="L505" s="25" t="str">
        <f>VLOOKUP(C505,MasterSheet!H:U,14,)</f>
        <v>Dharmacon</v>
      </c>
      <c r="M505" s="25" t="str">
        <f>VLOOKUP(L505,'Currency Sheet'!A:C,3,)</f>
        <v>DOLLAR</v>
      </c>
      <c r="N505" s="25">
        <f t="shared" si="39"/>
        <v>88</v>
      </c>
    </row>
    <row r="506" spans="1:14" x14ac:dyDescent="0.25">
      <c r="A506" s="25" t="str">
        <v>D061125IN3298458G</v>
      </c>
      <c r="B506" s="45">
        <v>45826</v>
      </c>
      <c r="C506" s="25" t="str">
        <v>B-005000-100</v>
      </c>
      <c r="D506" s="25">
        <f t="shared" si="35"/>
        <v>1232</v>
      </c>
      <c r="E506" s="25">
        <f>_xlfn.XLOOKUP(C506,MasterSheet!H:H,MasterSheet!E:E)</f>
        <v>14</v>
      </c>
      <c r="F506" s="26">
        <f>SUMIFS(MasterSheet!J:J, MasterSheet!B:B, A506, MasterSheet!D:D, B506, MasterSheet!H:H, C506)</f>
        <v>1</v>
      </c>
      <c r="G506" s="26">
        <f t="shared" si="36"/>
        <v>1232</v>
      </c>
      <c r="H506" s="30">
        <f>SUMIFS(MasterSheet!K:K, MasterSheet!B:B, A506, MasterSheet!D:D, B506, MasterSheet!H:H, C506)</f>
        <v>1</v>
      </c>
      <c r="I506" s="30">
        <f t="shared" si="37"/>
        <v>1232</v>
      </c>
      <c r="J506" s="32">
        <f>SUMIFS(MasterSheet!L:L, MasterSheet!B:B, A506, MasterSheet!D:D, B506, MasterSheet!H:H, C506)</f>
        <v>0</v>
      </c>
      <c r="K506" s="32">
        <f t="shared" si="38"/>
        <v>0</v>
      </c>
      <c r="L506" s="25" t="str">
        <f>VLOOKUP(C506,MasterSheet!H:U,14,)</f>
        <v>Dharmacon</v>
      </c>
      <c r="M506" s="25" t="str">
        <f>VLOOKUP(L506,'Currency Sheet'!A:C,3,)</f>
        <v>DOLLAR</v>
      </c>
      <c r="N506" s="25">
        <f t="shared" si="39"/>
        <v>88</v>
      </c>
    </row>
    <row r="507" spans="1:14" x14ac:dyDescent="0.25">
      <c r="A507" s="25">
        <v>90228222</v>
      </c>
      <c r="B507" s="45">
        <v>45810</v>
      </c>
      <c r="C507" s="25" t="str">
        <v>A303-069A</v>
      </c>
      <c r="D507" s="25">
        <f t="shared" si="35"/>
        <v>28582.400000000001</v>
      </c>
      <c r="E507" s="25">
        <f>_xlfn.XLOOKUP(C507,MasterSheet!H:H,MasterSheet!E:E)</f>
        <v>324.8</v>
      </c>
      <c r="F507" s="26">
        <f>SUMIFS(MasterSheet!J:J, MasterSheet!B:B, A507, MasterSheet!D:D, B507, MasterSheet!H:H, C507)</f>
        <v>1</v>
      </c>
      <c r="G507" s="26">
        <f t="shared" si="36"/>
        <v>28582.400000000001</v>
      </c>
      <c r="H507" s="30">
        <f>SUMIFS(MasterSheet!K:K, MasterSheet!B:B, A507, MasterSheet!D:D, B507, MasterSheet!H:H, C507)</f>
        <v>1</v>
      </c>
      <c r="I507" s="30">
        <f t="shared" si="37"/>
        <v>28582.400000000001</v>
      </c>
      <c r="J507" s="32">
        <f>SUMIFS(MasterSheet!L:L, MasterSheet!B:B, A507, MasterSheet!D:D, B507, MasterSheet!H:H, C507)</f>
        <v>0</v>
      </c>
      <c r="K507" s="32">
        <f t="shared" si="38"/>
        <v>0</v>
      </c>
      <c r="L507" s="25" t="str">
        <f>VLOOKUP(C507,MasterSheet!H:U,14,)</f>
        <v>Arista</v>
      </c>
      <c r="M507" s="25" t="str">
        <f>VLOOKUP(L507,'Currency Sheet'!A:C,3,)</f>
        <v>DOLLAR</v>
      </c>
      <c r="N507" s="25">
        <f t="shared" si="39"/>
        <v>88</v>
      </c>
    </row>
    <row r="508" spans="1:14" x14ac:dyDescent="0.25">
      <c r="A508" s="25">
        <v>90228222</v>
      </c>
      <c r="B508" s="45">
        <v>45810</v>
      </c>
      <c r="C508" s="25" t="str">
        <v>A303-365A</v>
      </c>
      <c r="D508" s="25">
        <f t="shared" si="35"/>
        <v>28582.400000000001</v>
      </c>
      <c r="E508" s="25">
        <f>_xlfn.XLOOKUP(C508,MasterSheet!H:H,MasterSheet!E:E)</f>
        <v>324.8</v>
      </c>
      <c r="F508" s="26">
        <f>SUMIFS(MasterSheet!J:J, MasterSheet!B:B, A508, MasterSheet!D:D, B508, MasterSheet!H:H, C508)</f>
        <v>1</v>
      </c>
      <c r="G508" s="26">
        <f t="shared" si="36"/>
        <v>28582.400000000001</v>
      </c>
      <c r="H508" s="30">
        <f>SUMIFS(MasterSheet!K:K, MasterSheet!B:B, A508, MasterSheet!D:D, B508, MasterSheet!H:H, C508)</f>
        <v>1</v>
      </c>
      <c r="I508" s="30">
        <f t="shared" si="37"/>
        <v>28582.400000000001</v>
      </c>
      <c r="J508" s="32">
        <f>SUMIFS(MasterSheet!L:L, MasterSheet!B:B, A508, MasterSheet!D:D, B508, MasterSheet!H:H, C508)</f>
        <v>0</v>
      </c>
      <c r="K508" s="32">
        <f t="shared" si="38"/>
        <v>0</v>
      </c>
      <c r="L508" s="25" t="str">
        <f>VLOOKUP(C508,MasterSheet!H:U,14,)</f>
        <v>Arista</v>
      </c>
      <c r="M508" s="25" t="str">
        <f>VLOOKUP(L508,'Currency Sheet'!A:C,3,)</f>
        <v>DOLLAR</v>
      </c>
      <c r="N508" s="25">
        <f t="shared" si="39"/>
        <v>88</v>
      </c>
    </row>
    <row r="509" spans="1:14" x14ac:dyDescent="0.25">
      <c r="A509" s="25">
        <v>173498</v>
      </c>
      <c r="B509" s="45">
        <v>45810</v>
      </c>
      <c r="C509" s="25" t="str">
        <v>BE0001-1</v>
      </c>
      <c r="D509" s="25">
        <f t="shared" si="35"/>
        <v>33264</v>
      </c>
      <c r="E509" s="25">
        <f>_xlfn.XLOOKUP(C509,MasterSheet!H:H,MasterSheet!E:E)</f>
        <v>378</v>
      </c>
      <c r="F509" s="26">
        <f>SUMIFS(MasterSheet!J:J, MasterSheet!B:B, A509, MasterSheet!D:D, B509, MasterSheet!H:H, C509)</f>
        <v>1</v>
      </c>
      <c r="G509" s="26">
        <f t="shared" si="36"/>
        <v>33264</v>
      </c>
      <c r="H509" s="30">
        <f>SUMIFS(MasterSheet!K:K, MasterSheet!B:B, A509, MasterSheet!D:D, B509, MasterSheet!H:H, C509)</f>
        <v>1</v>
      </c>
      <c r="I509" s="30">
        <f t="shared" si="37"/>
        <v>33264</v>
      </c>
      <c r="J509" s="32">
        <f>SUMIFS(MasterSheet!L:L, MasterSheet!B:B, A509, MasterSheet!D:D, B509, MasterSheet!H:H, C509)</f>
        <v>0</v>
      </c>
      <c r="K509" s="32">
        <f t="shared" si="38"/>
        <v>0</v>
      </c>
      <c r="L509" s="25" t="str">
        <f>VLOOKUP(C509,MasterSheet!H:U,14,)</f>
        <v>BioXcell</v>
      </c>
      <c r="M509" s="25" t="str">
        <f>VLOOKUP(L509,'Currency Sheet'!A:C,3,)</f>
        <v>DOLLAR</v>
      </c>
      <c r="N509" s="25">
        <f t="shared" si="39"/>
        <v>88</v>
      </c>
    </row>
    <row r="510" spans="1:14" x14ac:dyDescent="0.25">
      <c r="A510" s="25">
        <v>173498</v>
      </c>
      <c r="B510" s="45">
        <v>45810</v>
      </c>
      <c r="C510" s="25" t="str">
        <v>SIM0004</v>
      </c>
      <c r="D510" s="25">
        <f t="shared" si="35"/>
        <v>48100.800000000003</v>
      </c>
      <c r="E510" s="25">
        <f>_xlfn.XLOOKUP(C510,MasterSheet!H:H,MasterSheet!E:E)</f>
        <v>546.6</v>
      </c>
      <c r="F510" s="26">
        <f>SUMIFS(MasterSheet!J:J, MasterSheet!B:B, A510, MasterSheet!D:D, B510, MasterSheet!H:H, C510)</f>
        <v>2</v>
      </c>
      <c r="G510" s="26">
        <f t="shared" si="36"/>
        <v>96201.600000000006</v>
      </c>
      <c r="H510" s="30">
        <f>SUMIFS(MasterSheet!K:K, MasterSheet!B:B, A510, MasterSheet!D:D, B510, MasterSheet!H:H, C510)</f>
        <v>2</v>
      </c>
      <c r="I510" s="30">
        <f t="shared" si="37"/>
        <v>96201.600000000006</v>
      </c>
      <c r="J510" s="32">
        <f>SUMIFS(MasterSheet!L:L, MasterSheet!B:B, A510, MasterSheet!D:D, B510, MasterSheet!H:H, C510)</f>
        <v>0</v>
      </c>
      <c r="K510" s="32">
        <f t="shared" si="38"/>
        <v>0</v>
      </c>
      <c r="L510" s="25" t="str">
        <f>VLOOKUP(C510,MasterSheet!H:U,14,)</f>
        <v>BioXcell</v>
      </c>
      <c r="M510" s="25" t="str">
        <f>VLOOKUP(L510,'Currency Sheet'!A:C,3,)</f>
        <v>DOLLAR</v>
      </c>
      <c r="N510" s="25">
        <f t="shared" si="39"/>
        <v>88</v>
      </c>
    </row>
    <row r="511" spans="1:14" x14ac:dyDescent="0.25">
      <c r="A511" s="25">
        <v>173498</v>
      </c>
      <c r="B511" s="45">
        <v>45810</v>
      </c>
      <c r="C511" s="25" t="str">
        <v>SIM0009</v>
      </c>
      <c r="D511" s="25">
        <f t="shared" si="35"/>
        <v>48100.800000000003</v>
      </c>
      <c r="E511" s="25">
        <f>_xlfn.XLOOKUP(C511,MasterSheet!H:H,MasterSheet!E:E)</f>
        <v>546.6</v>
      </c>
      <c r="F511" s="26">
        <f>SUMIFS(MasterSheet!J:J, MasterSheet!B:B, A511, MasterSheet!D:D, B511, MasterSheet!H:H, C511)</f>
        <v>2</v>
      </c>
      <c r="G511" s="26">
        <f t="shared" si="36"/>
        <v>96201.600000000006</v>
      </c>
      <c r="H511" s="30">
        <f>SUMIFS(MasterSheet!K:K, MasterSheet!B:B, A511, MasterSheet!D:D, B511, MasterSheet!H:H, C511)</f>
        <v>2</v>
      </c>
      <c r="I511" s="30">
        <f t="shared" si="37"/>
        <v>96201.600000000006</v>
      </c>
      <c r="J511" s="32">
        <f>SUMIFS(MasterSheet!L:L, MasterSheet!B:B, A511, MasterSheet!D:D, B511, MasterSheet!H:H, C511)</f>
        <v>0</v>
      </c>
      <c r="K511" s="32">
        <f t="shared" si="38"/>
        <v>0</v>
      </c>
      <c r="L511" s="25" t="str">
        <f>VLOOKUP(C511,MasterSheet!H:U,14,)</f>
        <v>BioXcell</v>
      </c>
      <c r="M511" s="25" t="str">
        <f>VLOOKUP(L511,'Currency Sheet'!A:C,3,)</f>
        <v>DOLLAR</v>
      </c>
      <c r="N511" s="25">
        <f t="shared" si="39"/>
        <v>88</v>
      </c>
    </row>
    <row r="512" spans="1:14" x14ac:dyDescent="0.25">
      <c r="A512" s="25">
        <v>173498</v>
      </c>
      <c r="B512" s="45">
        <v>45810</v>
      </c>
      <c r="C512" s="25" t="str">
        <v>CP171</v>
      </c>
      <c r="D512" s="25">
        <f t="shared" si="35"/>
        <v>48100.800000000003</v>
      </c>
      <c r="E512" s="25">
        <f>_xlfn.XLOOKUP(C512,MasterSheet!H:H,MasterSheet!E:E)</f>
        <v>546.6</v>
      </c>
      <c r="F512" s="26">
        <f>SUMIFS(MasterSheet!J:J, MasterSheet!B:B, A512, MasterSheet!D:D, B512, MasterSheet!H:H, C512)</f>
        <v>1</v>
      </c>
      <c r="G512" s="26">
        <f t="shared" si="36"/>
        <v>48100.800000000003</v>
      </c>
      <c r="H512" s="30">
        <f>SUMIFS(MasterSheet!K:K, MasterSheet!B:B, A512, MasterSheet!D:D, B512, MasterSheet!H:H, C512)</f>
        <v>1</v>
      </c>
      <c r="I512" s="30">
        <f t="shared" si="37"/>
        <v>48100.800000000003</v>
      </c>
      <c r="J512" s="32">
        <f>SUMIFS(MasterSheet!L:L, MasterSheet!B:B, A512, MasterSheet!D:D, B512, MasterSheet!H:H, C512)</f>
        <v>0</v>
      </c>
      <c r="K512" s="32">
        <f t="shared" si="38"/>
        <v>0</v>
      </c>
      <c r="L512" s="25" t="str">
        <f>VLOOKUP(C512,MasterSheet!H:U,14,)</f>
        <v>BioXcell</v>
      </c>
      <c r="M512" s="25" t="str">
        <f>VLOOKUP(L512,'Currency Sheet'!A:C,3,)</f>
        <v>DOLLAR</v>
      </c>
      <c r="N512" s="25">
        <f t="shared" si="39"/>
        <v>88</v>
      </c>
    </row>
    <row r="513" spans="1:14" x14ac:dyDescent="0.25">
      <c r="A513" s="25">
        <v>173498</v>
      </c>
      <c r="B513" s="45">
        <v>45810</v>
      </c>
      <c r="C513" s="25" t="str">
        <v>CP174</v>
      </c>
      <c r="D513" s="25">
        <f t="shared" si="35"/>
        <v>48100.800000000003</v>
      </c>
      <c r="E513" s="25">
        <f>_xlfn.XLOOKUP(C513,MasterSheet!H:H,MasterSheet!E:E)</f>
        <v>546.6</v>
      </c>
      <c r="F513" s="26">
        <f>SUMIFS(MasterSheet!J:J, MasterSheet!B:B, A513, MasterSheet!D:D, B513, MasterSheet!H:H, C513)</f>
        <v>1</v>
      </c>
      <c r="G513" s="26">
        <f t="shared" si="36"/>
        <v>48100.800000000003</v>
      </c>
      <c r="H513" s="30">
        <f>SUMIFS(MasterSheet!K:K, MasterSheet!B:B, A513, MasterSheet!D:D, B513, MasterSheet!H:H, C513)</f>
        <v>1</v>
      </c>
      <c r="I513" s="30">
        <f t="shared" si="37"/>
        <v>48100.800000000003</v>
      </c>
      <c r="J513" s="32">
        <f>SUMIFS(MasterSheet!L:L, MasterSheet!B:B, A513, MasterSheet!D:D, B513, MasterSheet!H:H, C513)</f>
        <v>0</v>
      </c>
      <c r="K513" s="32">
        <f t="shared" si="38"/>
        <v>0</v>
      </c>
      <c r="L513" s="25" t="str">
        <f>VLOOKUP(C513,MasterSheet!H:U,14,)</f>
        <v>BioXcell</v>
      </c>
      <c r="M513" s="25" t="str">
        <f>VLOOKUP(L513,'Currency Sheet'!A:C,3,)</f>
        <v>DOLLAR</v>
      </c>
      <c r="N513" s="25">
        <f t="shared" si="39"/>
        <v>88</v>
      </c>
    </row>
    <row r="514" spans="1:14" x14ac:dyDescent="0.25">
      <c r="A514" s="25">
        <v>173498</v>
      </c>
      <c r="B514" s="45">
        <v>45810</v>
      </c>
      <c r="C514" s="25" t="str">
        <v>CP147</v>
      </c>
      <c r="D514" s="25">
        <f t="shared" si="35"/>
        <v>167993.76</v>
      </c>
      <c r="E514" s="25">
        <f>_xlfn.XLOOKUP(C514,MasterSheet!H:H,MasterSheet!E:E)</f>
        <v>1909.02</v>
      </c>
      <c r="F514" s="26">
        <f>SUMIFS(MasterSheet!J:J, MasterSheet!B:B, A514, MasterSheet!D:D, B514, MasterSheet!H:H, C514)</f>
        <v>1</v>
      </c>
      <c r="G514" s="26">
        <f t="shared" si="36"/>
        <v>167993.76</v>
      </c>
      <c r="H514" s="30">
        <f>SUMIFS(MasterSheet!K:K, MasterSheet!B:B, A514, MasterSheet!D:D, B514, MasterSheet!H:H, C514)</f>
        <v>1</v>
      </c>
      <c r="I514" s="30">
        <f t="shared" si="37"/>
        <v>167993.76</v>
      </c>
      <c r="J514" s="32">
        <f>SUMIFS(MasterSheet!L:L, MasterSheet!B:B, A514, MasterSheet!D:D, B514, MasterSheet!H:H, C514)</f>
        <v>0</v>
      </c>
      <c r="K514" s="32">
        <f t="shared" si="38"/>
        <v>0</v>
      </c>
      <c r="L514" s="25" t="str">
        <f>VLOOKUP(C514,MasterSheet!H:U,14,)</f>
        <v>BioXcell</v>
      </c>
      <c r="M514" s="25" t="str">
        <f>VLOOKUP(L514,'Currency Sheet'!A:C,3,)</f>
        <v>DOLLAR</v>
      </c>
      <c r="N514" s="25">
        <f t="shared" si="39"/>
        <v>88</v>
      </c>
    </row>
    <row r="515" spans="1:14" x14ac:dyDescent="0.25">
      <c r="A515" s="25">
        <v>173498</v>
      </c>
      <c r="B515" s="45">
        <v>45810</v>
      </c>
      <c r="C515" s="25" t="str">
        <v>SIM0010</v>
      </c>
      <c r="D515" s="25">
        <f t="shared" ref="D515:D578" si="40">E515*N515</f>
        <v>168009.60000000001</v>
      </c>
      <c r="E515" s="25">
        <f>_xlfn.XLOOKUP(C515,MasterSheet!H:H,MasterSheet!E:E)</f>
        <v>1909.2</v>
      </c>
      <c r="F515" s="26">
        <f>SUMIFS(MasterSheet!J:J, MasterSheet!B:B, A515, MasterSheet!D:D, B515, MasterSheet!H:H, C515)</f>
        <v>1</v>
      </c>
      <c r="G515" s="26">
        <f t="shared" ref="G515:G578" si="41">D515*F515</f>
        <v>168009.60000000001</v>
      </c>
      <c r="H515" s="30">
        <f>SUMIFS(MasterSheet!K:K, MasterSheet!B:B, A515, MasterSheet!D:D, B515, MasterSheet!H:H, C515)</f>
        <v>1</v>
      </c>
      <c r="I515" s="30">
        <f t="shared" ref="I515:I578" si="42">H515*D515</f>
        <v>168009.60000000001</v>
      </c>
      <c r="J515" s="32">
        <f>SUMIFS(MasterSheet!L:L, MasterSheet!B:B, A515, MasterSheet!D:D, B515, MasterSheet!H:H, C515)</f>
        <v>0</v>
      </c>
      <c r="K515" s="32">
        <f t="shared" ref="K515:K578" si="43">J515*D515</f>
        <v>0</v>
      </c>
      <c r="L515" s="25" t="str">
        <f>VLOOKUP(C515,MasterSheet!H:U,14,)</f>
        <v>BioXcell</v>
      </c>
      <c r="M515" s="25" t="str">
        <f>VLOOKUP(L515,'Currency Sheet'!A:C,3,)</f>
        <v>DOLLAR</v>
      </c>
      <c r="N515" s="25">
        <f t="shared" ref="N515:N578" si="44">IF(M515="DOLLAR",88,1)</f>
        <v>88</v>
      </c>
    </row>
    <row r="516" spans="1:14" x14ac:dyDescent="0.25">
      <c r="A516" s="25">
        <v>173498</v>
      </c>
      <c r="B516" s="45">
        <v>45810</v>
      </c>
      <c r="C516" s="25" t="str">
        <v>SIM0015</v>
      </c>
      <c r="D516" s="25">
        <f t="shared" si="40"/>
        <v>48100.800000000003</v>
      </c>
      <c r="E516" s="25">
        <f>_xlfn.XLOOKUP(C516,MasterSheet!H:H,MasterSheet!E:E)</f>
        <v>546.6</v>
      </c>
      <c r="F516" s="26">
        <f>SUMIFS(MasterSheet!J:J, MasterSheet!B:B, A516, MasterSheet!D:D, B516, MasterSheet!H:H, C516)</f>
        <v>1</v>
      </c>
      <c r="G516" s="26">
        <f t="shared" si="41"/>
        <v>48100.800000000003</v>
      </c>
      <c r="H516" s="30">
        <f>SUMIFS(MasterSheet!K:K, MasterSheet!B:B, A516, MasterSheet!D:D, B516, MasterSheet!H:H, C516)</f>
        <v>1</v>
      </c>
      <c r="I516" s="30">
        <f t="shared" si="42"/>
        <v>48100.800000000003</v>
      </c>
      <c r="J516" s="32">
        <f>SUMIFS(MasterSheet!L:L, MasterSheet!B:B, A516, MasterSheet!D:D, B516, MasterSheet!H:H, C516)</f>
        <v>0</v>
      </c>
      <c r="K516" s="32">
        <f t="shared" si="43"/>
        <v>0</v>
      </c>
      <c r="L516" s="25" t="str">
        <f>VLOOKUP(C516,MasterSheet!H:U,14,)</f>
        <v>BioXcell</v>
      </c>
      <c r="M516" s="25" t="str">
        <f>VLOOKUP(L516,'Currency Sheet'!A:C,3,)</f>
        <v>DOLLAR</v>
      </c>
      <c r="N516" s="25">
        <f t="shared" si="44"/>
        <v>88</v>
      </c>
    </row>
    <row r="517" spans="1:14" x14ac:dyDescent="0.25">
      <c r="A517" s="25">
        <v>173779</v>
      </c>
      <c r="B517" s="45">
        <v>45815</v>
      </c>
      <c r="C517" s="25" t="str">
        <v>BE0003-1</v>
      </c>
      <c r="D517" s="25">
        <f t="shared" si="40"/>
        <v>237283.20000000001</v>
      </c>
      <c r="E517" s="25">
        <f>_xlfn.XLOOKUP(C517,MasterSheet!H:H,MasterSheet!E:E)</f>
        <v>2696.4</v>
      </c>
      <c r="F517" s="26">
        <f>SUMIFS(MasterSheet!J:J, MasterSheet!B:B, A517, MasterSheet!D:D, B517, MasterSheet!H:H, C517)</f>
        <v>2</v>
      </c>
      <c r="G517" s="26">
        <f t="shared" si="41"/>
        <v>474566.40000000002</v>
      </c>
      <c r="H517" s="30">
        <f>SUMIFS(MasterSheet!K:K, MasterSheet!B:B, A517, MasterSheet!D:D, B517, MasterSheet!H:H, C517)</f>
        <v>2</v>
      </c>
      <c r="I517" s="30">
        <f t="shared" si="42"/>
        <v>474566.40000000002</v>
      </c>
      <c r="J517" s="32">
        <f>SUMIFS(MasterSheet!L:L, MasterSheet!B:B, A517, MasterSheet!D:D, B517, MasterSheet!H:H, C517)</f>
        <v>0</v>
      </c>
      <c r="K517" s="32">
        <f t="shared" si="43"/>
        <v>0</v>
      </c>
      <c r="L517" s="25" t="str">
        <f>VLOOKUP(C517,MasterSheet!H:U,14,)</f>
        <v>BioXcell</v>
      </c>
      <c r="M517" s="25" t="str">
        <f>VLOOKUP(L517,'Currency Sheet'!A:C,3,)</f>
        <v>DOLLAR</v>
      </c>
      <c r="N517" s="25">
        <f t="shared" si="44"/>
        <v>88</v>
      </c>
    </row>
    <row r="518" spans="1:14" x14ac:dyDescent="0.25">
      <c r="A518" s="25">
        <v>174006</v>
      </c>
      <c r="B518" s="45">
        <v>45818</v>
      </c>
      <c r="C518" s="25" t="str">
        <v>BE0234</v>
      </c>
      <c r="D518" s="25">
        <f t="shared" si="40"/>
        <v>9081.6</v>
      </c>
      <c r="E518" s="25">
        <f>_xlfn.XLOOKUP(C518,MasterSheet!H:H,MasterSheet!E:E)</f>
        <v>103.2</v>
      </c>
      <c r="F518" s="26">
        <f>SUMIFS(MasterSheet!J:J, MasterSheet!B:B, A518, MasterSheet!D:D, B518, MasterSheet!H:H, C518)</f>
        <v>1</v>
      </c>
      <c r="G518" s="26">
        <f t="shared" si="41"/>
        <v>9081.6</v>
      </c>
      <c r="H518" s="30">
        <f>SUMIFS(MasterSheet!K:K, MasterSheet!B:B, A518, MasterSheet!D:D, B518, MasterSheet!H:H, C518)</f>
        <v>1</v>
      </c>
      <c r="I518" s="30">
        <f t="shared" si="42"/>
        <v>9081.6</v>
      </c>
      <c r="J518" s="32">
        <f>SUMIFS(MasterSheet!L:L, MasterSheet!B:B, A518, MasterSheet!D:D, B518, MasterSheet!H:H, C518)</f>
        <v>0</v>
      </c>
      <c r="K518" s="32">
        <f t="shared" si="43"/>
        <v>0</v>
      </c>
      <c r="L518" s="25" t="str">
        <f>VLOOKUP(C518,MasterSheet!H:U,14,)</f>
        <v>BioXcell</v>
      </c>
      <c r="M518" s="25" t="str">
        <f>VLOOKUP(L518,'Currency Sheet'!A:C,3,)</f>
        <v>DOLLAR</v>
      </c>
      <c r="N518" s="25">
        <f t="shared" si="44"/>
        <v>88</v>
      </c>
    </row>
    <row r="519" spans="1:14" x14ac:dyDescent="0.25">
      <c r="A519" s="25">
        <v>174006</v>
      </c>
      <c r="B519" s="45">
        <v>45818</v>
      </c>
      <c r="C519" s="25" t="str">
        <v>BE0235</v>
      </c>
      <c r="D519" s="25">
        <f t="shared" si="40"/>
        <v>9081.6</v>
      </c>
      <c r="E519" s="25">
        <f>_xlfn.XLOOKUP(C519,MasterSheet!H:H,MasterSheet!E:E)</f>
        <v>103.2</v>
      </c>
      <c r="F519" s="26">
        <f>SUMIFS(MasterSheet!J:J, MasterSheet!B:B, A519, MasterSheet!D:D, B519, MasterSheet!H:H, C519)</f>
        <v>1</v>
      </c>
      <c r="G519" s="26">
        <f t="shared" si="41"/>
        <v>9081.6</v>
      </c>
      <c r="H519" s="30">
        <f>SUMIFS(MasterSheet!K:K, MasterSheet!B:B, A519, MasterSheet!D:D, B519, MasterSheet!H:H, C519)</f>
        <v>1</v>
      </c>
      <c r="I519" s="30">
        <f t="shared" si="42"/>
        <v>9081.6</v>
      </c>
      <c r="J519" s="32">
        <f>SUMIFS(MasterSheet!L:L, MasterSheet!B:B, A519, MasterSheet!D:D, B519, MasterSheet!H:H, C519)</f>
        <v>0</v>
      </c>
      <c r="K519" s="32">
        <f t="shared" si="43"/>
        <v>0</v>
      </c>
      <c r="L519" s="25" t="str">
        <f>VLOOKUP(C519,MasterSheet!H:U,14,)</f>
        <v>BioXcell</v>
      </c>
      <c r="M519" s="25" t="str">
        <f>VLOOKUP(L519,'Currency Sheet'!A:C,3,)</f>
        <v>DOLLAR</v>
      </c>
      <c r="N519" s="25">
        <f t="shared" si="44"/>
        <v>88</v>
      </c>
    </row>
    <row r="520" spans="1:14" x14ac:dyDescent="0.25">
      <c r="A520" s="25">
        <v>174008</v>
      </c>
      <c r="B520" s="45">
        <v>45818</v>
      </c>
      <c r="C520" s="25" t="str">
        <v>BE0206</v>
      </c>
      <c r="D520" s="25">
        <f t="shared" si="40"/>
        <v>9081.6</v>
      </c>
      <c r="E520" s="25">
        <f>_xlfn.XLOOKUP(C520,MasterSheet!H:H,MasterSheet!E:E)</f>
        <v>103.2</v>
      </c>
      <c r="F520" s="26">
        <f>SUMIFS(MasterSheet!J:J, MasterSheet!B:B, A520, MasterSheet!D:D, B520, MasterSheet!H:H, C520)</f>
        <v>1</v>
      </c>
      <c r="G520" s="26">
        <f t="shared" si="41"/>
        <v>9081.6</v>
      </c>
      <c r="H520" s="30">
        <f>SUMIFS(MasterSheet!K:K, MasterSheet!B:B, A520, MasterSheet!D:D, B520, MasterSheet!H:H, C520)</f>
        <v>1</v>
      </c>
      <c r="I520" s="30">
        <f t="shared" si="42"/>
        <v>9081.6</v>
      </c>
      <c r="J520" s="32">
        <f>SUMIFS(MasterSheet!L:L, MasterSheet!B:B, A520, MasterSheet!D:D, B520, MasterSheet!H:H, C520)</f>
        <v>0</v>
      </c>
      <c r="K520" s="32">
        <f t="shared" si="43"/>
        <v>0</v>
      </c>
      <c r="L520" s="25" t="str">
        <f>VLOOKUP(C520,MasterSheet!H:U,14,)</f>
        <v>BioXcell</v>
      </c>
      <c r="M520" s="25" t="str">
        <f>VLOOKUP(L520,'Currency Sheet'!A:C,3,)</f>
        <v>DOLLAR</v>
      </c>
      <c r="N520" s="25">
        <f t="shared" si="44"/>
        <v>88</v>
      </c>
    </row>
    <row r="521" spans="1:14" x14ac:dyDescent="0.25">
      <c r="A521" s="25">
        <v>174008</v>
      </c>
      <c r="B521" s="45">
        <v>45818</v>
      </c>
      <c r="C521" s="25" t="str">
        <v>SIM0003</v>
      </c>
      <c r="D521" s="25">
        <f t="shared" si="40"/>
        <v>12408</v>
      </c>
      <c r="E521" s="25">
        <f>_xlfn.XLOOKUP(C521,MasterSheet!H:H,MasterSheet!E:E)</f>
        <v>141</v>
      </c>
      <c r="F521" s="26">
        <f>SUMIFS(MasterSheet!J:J, MasterSheet!B:B, A521, MasterSheet!D:D, B521, MasterSheet!H:H, C521)</f>
        <v>1</v>
      </c>
      <c r="G521" s="26">
        <f t="shared" si="41"/>
        <v>12408</v>
      </c>
      <c r="H521" s="30">
        <f>SUMIFS(MasterSheet!K:K, MasterSheet!B:B, A521, MasterSheet!D:D, B521, MasterSheet!H:H, C521)</f>
        <v>1</v>
      </c>
      <c r="I521" s="30">
        <f t="shared" si="42"/>
        <v>12408</v>
      </c>
      <c r="J521" s="32">
        <f>SUMIFS(MasterSheet!L:L, MasterSheet!B:B, A521, MasterSheet!D:D, B521, MasterSheet!H:H, C521)</f>
        <v>0</v>
      </c>
      <c r="K521" s="32">
        <f t="shared" si="43"/>
        <v>0</v>
      </c>
      <c r="L521" s="25" t="str">
        <f>VLOOKUP(C521,MasterSheet!H:U,14,)</f>
        <v>BioXcell</v>
      </c>
      <c r="M521" s="25" t="str">
        <f>VLOOKUP(L521,'Currency Sheet'!A:C,3,)</f>
        <v>DOLLAR</v>
      </c>
      <c r="N521" s="25">
        <f t="shared" si="44"/>
        <v>88</v>
      </c>
    </row>
    <row r="522" spans="1:14" x14ac:dyDescent="0.25">
      <c r="A522" s="25">
        <v>174008</v>
      </c>
      <c r="B522" s="45">
        <v>45818</v>
      </c>
      <c r="C522" s="25" t="str">
        <v>BE0207</v>
      </c>
      <c r="D522" s="25">
        <f t="shared" si="40"/>
        <v>33264</v>
      </c>
      <c r="E522" s="25">
        <f>_xlfn.XLOOKUP(C522,MasterSheet!H:H,MasterSheet!E:E)</f>
        <v>378</v>
      </c>
      <c r="F522" s="26">
        <f>SUMIFS(MasterSheet!J:J, MasterSheet!B:B, A522, MasterSheet!D:D, B522, MasterSheet!H:H, C522)</f>
        <v>1</v>
      </c>
      <c r="G522" s="26">
        <f t="shared" si="41"/>
        <v>33264</v>
      </c>
      <c r="H522" s="30">
        <f>SUMIFS(MasterSheet!K:K, MasterSheet!B:B, A522, MasterSheet!D:D, B522, MasterSheet!H:H, C522)</f>
        <v>1</v>
      </c>
      <c r="I522" s="30">
        <f t="shared" si="42"/>
        <v>33264</v>
      </c>
      <c r="J522" s="32">
        <f>SUMIFS(MasterSheet!L:L, MasterSheet!B:B, A522, MasterSheet!D:D, B522, MasterSheet!H:H, C522)</f>
        <v>0</v>
      </c>
      <c r="K522" s="32">
        <f t="shared" si="43"/>
        <v>0</v>
      </c>
      <c r="L522" s="25" t="str">
        <f>VLOOKUP(C522,MasterSheet!H:U,14,)</f>
        <v>BioXcell</v>
      </c>
      <c r="M522" s="25" t="str">
        <f>VLOOKUP(L522,'Currency Sheet'!A:C,3,)</f>
        <v>DOLLAR</v>
      </c>
      <c r="N522" s="25">
        <f t="shared" si="44"/>
        <v>88</v>
      </c>
    </row>
    <row r="523" spans="1:14" x14ac:dyDescent="0.25">
      <c r="A523" s="25">
        <v>174509</v>
      </c>
      <c r="B523" s="45">
        <v>45828</v>
      </c>
      <c r="C523" s="25" t="str">
        <v>BE0101</v>
      </c>
      <c r="D523" s="25">
        <f t="shared" si="40"/>
        <v>35654.080000000002</v>
      </c>
      <c r="E523" s="25">
        <f>_xlfn.XLOOKUP(C523,MasterSheet!H:H,MasterSheet!E:E)</f>
        <v>405.16</v>
      </c>
      <c r="F523" s="26">
        <f>SUMIFS(MasterSheet!J:J, MasterSheet!B:B, A523, MasterSheet!D:D, B523, MasterSheet!H:H, C523)</f>
        <v>2</v>
      </c>
      <c r="G523" s="26">
        <f t="shared" si="41"/>
        <v>71308.160000000003</v>
      </c>
      <c r="H523" s="30">
        <f>SUMIFS(MasterSheet!K:K, MasterSheet!B:B, A523, MasterSheet!D:D, B523, MasterSheet!H:H, C523)</f>
        <v>2</v>
      </c>
      <c r="I523" s="30">
        <f t="shared" si="42"/>
        <v>71308.160000000003</v>
      </c>
      <c r="J523" s="32">
        <f>SUMIFS(MasterSheet!L:L, MasterSheet!B:B, A523, MasterSheet!D:D, B523, MasterSheet!H:H, C523)</f>
        <v>0</v>
      </c>
      <c r="K523" s="32">
        <f t="shared" si="43"/>
        <v>0</v>
      </c>
      <c r="L523" s="25" t="str">
        <f>VLOOKUP(C523,MasterSheet!H:U,14,)</f>
        <v>BioXcell</v>
      </c>
      <c r="M523" s="25" t="str">
        <f>VLOOKUP(L523,'Currency Sheet'!A:C,3,)</f>
        <v>DOLLAR</v>
      </c>
      <c r="N523" s="25">
        <f t="shared" si="44"/>
        <v>88</v>
      </c>
    </row>
    <row r="524" spans="1:14" x14ac:dyDescent="0.25">
      <c r="A524" s="25">
        <v>174509</v>
      </c>
      <c r="B524" s="45">
        <v>45828</v>
      </c>
      <c r="C524" s="25" t="str">
        <v>CS010-RCUS</v>
      </c>
      <c r="D524" s="25">
        <f t="shared" si="40"/>
        <v>14502.400000000001</v>
      </c>
      <c r="E524" s="25">
        <f>_xlfn.XLOOKUP(C524,MasterSheet!H:H,MasterSheet!E:E)</f>
        <v>164.8</v>
      </c>
      <c r="F524" s="26">
        <f>SUMIFS(MasterSheet!J:J, MasterSheet!B:B, A524, MasterSheet!D:D, B524, MasterSheet!H:H, C524)</f>
        <v>1</v>
      </c>
      <c r="G524" s="26">
        <f t="shared" si="41"/>
        <v>14502.400000000001</v>
      </c>
      <c r="H524" s="30">
        <f>SUMIFS(MasterSheet!K:K, MasterSheet!B:B, A524, MasterSheet!D:D, B524, MasterSheet!H:H, C524)</f>
        <v>1</v>
      </c>
      <c r="I524" s="30">
        <f t="shared" si="42"/>
        <v>14502.400000000001</v>
      </c>
      <c r="J524" s="32">
        <f>SUMIFS(MasterSheet!L:L, MasterSheet!B:B, A524, MasterSheet!D:D, B524, MasterSheet!H:H, C524)</f>
        <v>0</v>
      </c>
      <c r="K524" s="32">
        <f t="shared" si="43"/>
        <v>0</v>
      </c>
      <c r="L524" s="25" t="str">
        <f>VLOOKUP(C524,MasterSheet!H:U,14,)</f>
        <v>BioXcell</v>
      </c>
      <c r="M524" s="25" t="str">
        <f>VLOOKUP(L524,'Currency Sheet'!A:C,3,)</f>
        <v>DOLLAR</v>
      </c>
      <c r="N524" s="25">
        <f t="shared" si="44"/>
        <v>88</v>
      </c>
    </row>
    <row r="525" spans="1:14" x14ac:dyDescent="0.25">
      <c r="A525" s="25" t="str">
        <v>Opening Stock</v>
      </c>
      <c r="B525" s="45">
        <v>45808</v>
      </c>
      <c r="C525" s="25" t="str">
        <v>MBS1200699</v>
      </c>
      <c r="D525" s="25">
        <f t="shared" si="40"/>
        <v>24310</v>
      </c>
      <c r="E525" s="25">
        <f>_xlfn.XLOOKUP(C525,MasterSheet!H:H,MasterSheet!E:E)</f>
        <v>276.25</v>
      </c>
      <c r="F525" s="26">
        <f>SUMIFS(MasterSheet!J:J, MasterSheet!B:B, A525, MasterSheet!D:D, B525, MasterSheet!H:H, C525)</f>
        <v>1</v>
      </c>
      <c r="G525" s="26">
        <f t="shared" si="41"/>
        <v>24310</v>
      </c>
      <c r="H525" s="30">
        <f>SUMIFS(MasterSheet!K:K, MasterSheet!B:B, A525, MasterSheet!D:D, B525, MasterSheet!H:H, C525)</f>
        <v>1</v>
      </c>
      <c r="I525" s="30">
        <f t="shared" si="42"/>
        <v>24310</v>
      </c>
      <c r="J525" s="32">
        <f>SUMIFS(MasterSheet!L:L, MasterSheet!B:B, A525, MasterSheet!D:D, B525, MasterSheet!H:H, C525)</f>
        <v>0</v>
      </c>
      <c r="K525" s="32">
        <f t="shared" si="43"/>
        <v>0</v>
      </c>
      <c r="L525" s="25" t="str">
        <f>VLOOKUP(C525,MasterSheet!H:U,14,)</f>
        <v>MyBioSource</v>
      </c>
      <c r="M525" s="25" t="str">
        <f>VLOOKUP(L525,'Currency Sheet'!A:C,3,)</f>
        <v>DOLLAR</v>
      </c>
      <c r="N525" s="25">
        <f t="shared" si="44"/>
        <v>88</v>
      </c>
    </row>
    <row r="526" spans="1:14" x14ac:dyDescent="0.25">
      <c r="A526" s="25">
        <v>919364</v>
      </c>
      <c r="B526" s="45">
        <v>45818</v>
      </c>
      <c r="C526" s="25" t="str">
        <v>MBS706667</v>
      </c>
      <c r="D526" s="25">
        <f t="shared" si="40"/>
        <v>47124</v>
      </c>
      <c r="E526" s="25">
        <f>_xlfn.XLOOKUP(C526,MasterSheet!H:H,MasterSheet!E:E)</f>
        <v>535.5</v>
      </c>
      <c r="F526" s="26">
        <f>SUMIFS(MasterSheet!J:J, MasterSheet!B:B, A526, MasterSheet!D:D, B526, MasterSheet!H:H, C526)</f>
        <v>1</v>
      </c>
      <c r="G526" s="26">
        <f t="shared" si="41"/>
        <v>47124</v>
      </c>
      <c r="H526" s="30">
        <f>SUMIFS(MasterSheet!K:K, MasterSheet!B:B, A526, MasterSheet!D:D, B526, MasterSheet!H:H, C526)</f>
        <v>1</v>
      </c>
      <c r="I526" s="30">
        <f t="shared" si="42"/>
        <v>47124</v>
      </c>
      <c r="J526" s="32">
        <f>SUMIFS(MasterSheet!L:L, MasterSheet!B:B, A526, MasterSheet!D:D, B526, MasterSheet!H:H, C526)</f>
        <v>0</v>
      </c>
      <c r="K526" s="32">
        <f t="shared" si="43"/>
        <v>0</v>
      </c>
      <c r="L526" s="25" t="str">
        <f>VLOOKUP(C526,MasterSheet!H:U,14,)</f>
        <v>MyBioSource</v>
      </c>
      <c r="M526" s="25" t="str">
        <f>VLOOKUP(L526,'Currency Sheet'!A:C,3,)</f>
        <v>DOLLAR</v>
      </c>
      <c r="N526" s="25">
        <f t="shared" si="44"/>
        <v>88</v>
      </c>
    </row>
    <row r="527" spans="1:14" x14ac:dyDescent="0.25">
      <c r="A527" s="25">
        <v>919467</v>
      </c>
      <c r="B527" s="45">
        <v>45818</v>
      </c>
      <c r="C527" s="25" t="str">
        <v>MBS760229</v>
      </c>
      <c r="D527" s="25">
        <f t="shared" si="40"/>
        <v>53856</v>
      </c>
      <c r="E527" s="25">
        <f>_xlfn.XLOOKUP(C527,MasterSheet!H:H,MasterSheet!E:E)</f>
        <v>612</v>
      </c>
      <c r="F527" s="26">
        <f>SUMIFS(MasterSheet!J:J, MasterSheet!B:B, A527, MasterSheet!D:D, B527, MasterSheet!H:H, C527)</f>
        <v>2</v>
      </c>
      <c r="G527" s="26">
        <f t="shared" si="41"/>
        <v>107712</v>
      </c>
      <c r="H527" s="30">
        <f>SUMIFS(MasterSheet!K:K, MasterSheet!B:B, A527, MasterSheet!D:D, B527, MasterSheet!H:H, C527)</f>
        <v>2</v>
      </c>
      <c r="I527" s="30">
        <f t="shared" si="42"/>
        <v>107712</v>
      </c>
      <c r="J527" s="32">
        <f>SUMIFS(MasterSheet!L:L, MasterSheet!B:B, A527, MasterSheet!D:D, B527, MasterSheet!H:H, C527)</f>
        <v>0</v>
      </c>
      <c r="K527" s="32">
        <f t="shared" si="43"/>
        <v>0</v>
      </c>
      <c r="L527" s="25" t="str">
        <f>VLOOKUP(C527,MasterSheet!H:U,14,)</f>
        <v>MyBioSource</v>
      </c>
      <c r="M527" s="25" t="str">
        <f>VLOOKUP(L527,'Currency Sheet'!A:C,3,)</f>
        <v>DOLLAR</v>
      </c>
      <c r="N527" s="25">
        <f t="shared" si="44"/>
        <v>88</v>
      </c>
    </row>
    <row r="528" spans="1:14" x14ac:dyDescent="0.25">
      <c r="A528" s="25">
        <v>919467</v>
      </c>
      <c r="B528" s="45">
        <v>45818</v>
      </c>
      <c r="C528" s="25" t="str">
        <v>MBS704061</v>
      </c>
      <c r="D528" s="25">
        <f t="shared" si="40"/>
        <v>77792</v>
      </c>
      <c r="E528" s="25">
        <f>_xlfn.XLOOKUP(C528,MasterSheet!H:H,MasterSheet!E:E)</f>
        <v>884</v>
      </c>
      <c r="F528" s="26">
        <f>SUMIFS(MasterSheet!J:J, MasterSheet!B:B, A528, MasterSheet!D:D, B528, MasterSheet!H:H, C528)</f>
        <v>2</v>
      </c>
      <c r="G528" s="26">
        <f t="shared" si="41"/>
        <v>155584</v>
      </c>
      <c r="H528" s="30">
        <f>SUMIFS(MasterSheet!K:K, MasterSheet!B:B, A528, MasterSheet!D:D, B528, MasterSheet!H:H, C528)</f>
        <v>2</v>
      </c>
      <c r="I528" s="30">
        <f t="shared" si="42"/>
        <v>155584</v>
      </c>
      <c r="J528" s="32">
        <f>SUMIFS(MasterSheet!L:L, MasterSheet!B:B, A528, MasterSheet!D:D, B528, MasterSheet!H:H, C528)</f>
        <v>0</v>
      </c>
      <c r="K528" s="32">
        <f t="shared" si="43"/>
        <v>0</v>
      </c>
      <c r="L528" s="25" t="str">
        <f>VLOOKUP(C528,MasterSheet!H:U,14,)</f>
        <v>MyBioSource</v>
      </c>
      <c r="M528" s="25" t="str">
        <f>VLOOKUP(L528,'Currency Sheet'!A:C,3,)</f>
        <v>DOLLAR</v>
      </c>
      <c r="N528" s="25">
        <f t="shared" si="44"/>
        <v>88</v>
      </c>
    </row>
    <row r="529" spans="1:14" x14ac:dyDescent="0.25">
      <c r="A529" s="25">
        <v>919601</v>
      </c>
      <c r="B529" s="45">
        <v>45818</v>
      </c>
      <c r="C529" s="25" t="str">
        <v>MBS568997</v>
      </c>
      <c r="D529" s="25">
        <f t="shared" si="40"/>
        <v>21318</v>
      </c>
      <c r="E529" s="25">
        <f>_xlfn.XLOOKUP(C529,MasterSheet!H:H,MasterSheet!E:E)</f>
        <v>242.25</v>
      </c>
      <c r="F529" s="26">
        <f>SUMIFS(MasterSheet!J:J, MasterSheet!B:B, A529, MasterSheet!D:D, B529, MasterSheet!H:H, C529)</f>
        <v>1</v>
      </c>
      <c r="G529" s="26">
        <f t="shared" si="41"/>
        <v>21318</v>
      </c>
      <c r="H529" s="30">
        <f>SUMIFS(MasterSheet!K:K, MasterSheet!B:B, A529, MasterSheet!D:D, B529, MasterSheet!H:H, C529)</f>
        <v>1</v>
      </c>
      <c r="I529" s="30">
        <f t="shared" si="42"/>
        <v>21318</v>
      </c>
      <c r="J529" s="32">
        <f>SUMIFS(MasterSheet!L:L, MasterSheet!B:B, A529, MasterSheet!D:D, B529, MasterSheet!H:H, C529)</f>
        <v>0</v>
      </c>
      <c r="K529" s="32">
        <f t="shared" si="43"/>
        <v>0</v>
      </c>
      <c r="L529" s="25" t="str">
        <f>VLOOKUP(C529,MasterSheet!H:U,14,)</f>
        <v>MyBioSource</v>
      </c>
      <c r="M529" s="25" t="str">
        <f>VLOOKUP(L529,'Currency Sheet'!A:C,3,)</f>
        <v>DOLLAR</v>
      </c>
      <c r="N529" s="25">
        <f t="shared" si="44"/>
        <v>88</v>
      </c>
    </row>
    <row r="530" spans="1:14" x14ac:dyDescent="0.25">
      <c r="A530" s="25">
        <v>919601</v>
      </c>
      <c r="B530" s="45">
        <v>45818</v>
      </c>
      <c r="C530" s="25" t="str">
        <v>MBS568995</v>
      </c>
      <c r="D530" s="25">
        <f t="shared" si="40"/>
        <v>21318</v>
      </c>
      <c r="E530" s="25">
        <f>_xlfn.XLOOKUP(C530,MasterSheet!H:H,MasterSheet!E:E)</f>
        <v>242.25</v>
      </c>
      <c r="F530" s="26">
        <f>SUMIFS(MasterSheet!J:J, MasterSheet!B:B, A530, MasterSheet!D:D, B530, MasterSheet!H:H, C530)</f>
        <v>1</v>
      </c>
      <c r="G530" s="26">
        <f t="shared" si="41"/>
        <v>21318</v>
      </c>
      <c r="H530" s="30">
        <f>SUMIFS(MasterSheet!K:K, MasterSheet!B:B, A530, MasterSheet!D:D, B530, MasterSheet!H:H, C530)</f>
        <v>1</v>
      </c>
      <c r="I530" s="30">
        <f t="shared" si="42"/>
        <v>21318</v>
      </c>
      <c r="J530" s="32">
        <f>SUMIFS(MasterSheet!L:L, MasterSheet!B:B, A530, MasterSheet!D:D, B530, MasterSheet!H:H, C530)</f>
        <v>0</v>
      </c>
      <c r="K530" s="32">
        <f t="shared" si="43"/>
        <v>0</v>
      </c>
      <c r="L530" s="25" t="str">
        <f>VLOOKUP(C530,MasterSheet!H:U,14,)</f>
        <v>MyBioSource</v>
      </c>
      <c r="M530" s="25" t="str">
        <f>VLOOKUP(L530,'Currency Sheet'!A:C,3,)</f>
        <v>DOLLAR</v>
      </c>
      <c r="N530" s="25">
        <f t="shared" si="44"/>
        <v>88</v>
      </c>
    </row>
    <row r="531" spans="1:14" x14ac:dyDescent="0.25">
      <c r="A531" s="25" t="str">
        <v>919467A</v>
      </c>
      <c r="B531" s="45">
        <v>45828</v>
      </c>
      <c r="C531" s="25" t="str">
        <v>MBS163838</v>
      </c>
      <c r="D531" s="25">
        <f t="shared" si="40"/>
        <v>64702</v>
      </c>
      <c r="E531" s="25">
        <f>_xlfn.XLOOKUP(C531,MasterSheet!H:H,MasterSheet!E:E)</f>
        <v>735.25</v>
      </c>
      <c r="F531" s="26">
        <f>SUMIFS(MasterSheet!J:J, MasterSheet!B:B, A531, MasterSheet!D:D, B531, MasterSheet!H:H, C531)</f>
        <v>2</v>
      </c>
      <c r="G531" s="26">
        <f t="shared" si="41"/>
        <v>129404</v>
      </c>
      <c r="H531" s="30">
        <f>SUMIFS(MasterSheet!K:K, MasterSheet!B:B, A531, MasterSheet!D:D, B531, MasterSheet!H:H, C531)</f>
        <v>2</v>
      </c>
      <c r="I531" s="30">
        <f t="shared" si="42"/>
        <v>129404</v>
      </c>
      <c r="J531" s="32">
        <f>SUMIFS(MasterSheet!L:L, MasterSheet!B:B, A531, MasterSheet!D:D, B531, MasterSheet!H:H, C531)</f>
        <v>0</v>
      </c>
      <c r="K531" s="32">
        <f t="shared" si="43"/>
        <v>0</v>
      </c>
      <c r="L531" s="25" t="str">
        <f>VLOOKUP(C531,MasterSheet!H:U,14,)</f>
        <v>MyBioSource</v>
      </c>
      <c r="M531" s="25" t="str">
        <f>VLOOKUP(L531,'Currency Sheet'!A:C,3,)</f>
        <v>DOLLAR</v>
      </c>
      <c r="N531" s="25">
        <f t="shared" si="44"/>
        <v>88</v>
      </c>
    </row>
    <row r="532" spans="1:14" x14ac:dyDescent="0.25">
      <c r="A532" s="25">
        <v>919889</v>
      </c>
      <c r="B532" s="45">
        <v>45828</v>
      </c>
      <c r="C532" s="25" t="str">
        <v>MBS560259</v>
      </c>
      <c r="D532" s="25">
        <f t="shared" si="40"/>
        <v>19448</v>
      </c>
      <c r="E532" s="25">
        <f>_xlfn.XLOOKUP(C532,MasterSheet!H:H,MasterSheet!E:E)</f>
        <v>221</v>
      </c>
      <c r="F532" s="26">
        <f>SUMIFS(MasterSheet!J:J, MasterSheet!B:B, A532, MasterSheet!D:D, B532, MasterSheet!H:H, C532)</f>
        <v>1</v>
      </c>
      <c r="G532" s="26">
        <f t="shared" si="41"/>
        <v>19448</v>
      </c>
      <c r="H532" s="30">
        <f>SUMIFS(MasterSheet!K:K, MasterSheet!B:B, A532, MasterSheet!D:D, B532, MasterSheet!H:H, C532)</f>
        <v>1</v>
      </c>
      <c r="I532" s="30">
        <f t="shared" si="42"/>
        <v>19448</v>
      </c>
      <c r="J532" s="32">
        <f>SUMIFS(MasterSheet!L:L, MasterSheet!B:B, A532, MasterSheet!D:D, B532, MasterSheet!H:H, C532)</f>
        <v>0</v>
      </c>
      <c r="K532" s="32">
        <f t="shared" si="43"/>
        <v>0</v>
      </c>
      <c r="L532" s="25" t="str">
        <f>VLOOKUP(C532,MasterSheet!H:U,14,)</f>
        <v>MyBioSource</v>
      </c>
      <c r="M532" s="25" t="str">
        <f>VLOOKUP(L532,'Currency Sheet'!A:C,3,)</f>
        <v>DOLLAR</v>
      </c>
      <c r="N532" s="25">
        <f t="shared" si="44"/>
        <v>88</v>
      </c>
    </row>
    <row r="533" spans="1:14" x14ac:dyDescent="0.25">
      <c r="A533" s="25" t="str">
        <v>INV5218</v>
      </c>
      <c r="B533" s="45">
        <v>45811</v>
      </c>
      <c r="C533" s="25">
        <v>78383</v>
      </c>
      <c r="D533" s="25">
        <f t="shared" si="40"/>
        <v>107976</v>
      </c>
      <c r="E533" s="25">
        <f>_xlfn.XLOOKUP(C533,MasterSheet!H:H,MasterSheet!E:E)</f>
        <v>1227</v>
      </c>
      <c r="F533" s="26">
        <f>SUMIFS(MasterSheet!J:J, MasterSheet!B:B, A533, MasterSheet!D:D, B533, MasterSheet!H:H, C533)</f>
        <v>1</v>
      </c>
      <c r="G533" s="26">
        <f t="shared" si="41"/>
        <v>107976</v>
      </c>
      <c r="H533" s="30">
        <f>SUMIFS(MasterSheet!K:K, MasterSheet!B:B, A533, MasterSheet!D:D, B533, MasterSheet!H:H, C533)</f>
        <v>1</v>
      </c>
      <c r="I533" s="30">
        <f t="shared" si="42"/>
        <v>107976</v>
      </c>
      <c r="J533" s="32">
        <f>SUMIFS(MasterSheet!L:L, MasterSheet!B:B, A533, MasterSheet!D:D, B533, MasterSheet!H:H, C533)</f>
        <v>0</v>
      </c>
      <c r="K533" s="32">
        <f t="shared" si="43"/>
        <v>0</v>
      </c>
      <c r="L533" s="25" t="str">
        <f>VLOOKUP(C533,MasterSheet!H:U,14,)</f>
        <v>BPS</v>
      </c>
      <c r="M533" s="25" t="str">
        <f>VLOOKUP(L533,'Currency Sheet'!A:C,3,)</f>
        <v>DOLLAR</v>
      </c>
      <c r="N533" s="25">
        <f t="shared" si="44"/>
        <v>88</v>
      </c>
    </row>
    <row r="534" spans="1:14" x14ac:dyDescent="0.25">
      <c r="A534" s="25" t="str">
        <v>INV5230</v>
      </c>
      <c r="B534" s="45">
        <v>45811</v>
      </c>
      <c r="C534" s="25">
        <v>79326</v>
      </c>
      <c r="D534" s="25">
        <f t="shared" si="40"/>
        <v>70752</v>
      </c>
      <c r="E534" s="25">
        <f>_xlfn.XLOOKUP(C534,MasterSheet!H:H,MasterSheet!E:E)</f>
        <v>804</v>
      </c>
      <c r="F534" s="26">
        <f>SUMIFS(MasterSheet!J:J, MasterSheet!B:B, A534, MasterSheet!D:D, B534, MasterSheet!H:H, C534)</f>
        <v>1</v>
      </c>
      <c r="G534" s="26">
        <f t="shared" si="41"/>
        <v>70752</v>
      </c>
      <c r="H534" s="30">
        <f>SUMIFS(MasterSheet!K:K, MasterSheet!B:B, A534, MasterSheet!D:D, B534, MasterSheet!H:H, C534)</f>
        <v>1</v>
      </c>
      <c r="I534" s="30">
        <f t="shared" si="42"/>
        <v>70752</v>
      </c>
      <c r="J534" s="32">
        <f>SUMIFS(MasterSheet!L:L, MasterSheet!B:B, A534, MasterSheet!D:D, B534, MasterSheet!H:H, C534)</f>
        <v>0</v>
      </c>
      <c r="K534" s="32">
        <f t="shared" si="43"/>
        <v>0</v>
      </c>
      <c r="L534" s="25" t="str">
        <f>VLOOKUP(C534,MasterSheet!H:U,14,)</f>
        <v>BPS</v>
      </c>
      <c r="M534" s="25" t="str">
        <f>VLOOKUP(L534,'Currency Sheet'!A:C,3,)</f>
        <v>DOLLAR</v>
      </c>
      <c r="N534" s="25">
        <f t="shared" si="44"/>
        <v>88</v>
      </c>
    </row>
    <row r="535" spans="1:14" x14ac:dyDescent="0.25">
      <c r="A535" s="25" t="str">
        <v>INV5212</v>
      </c>
      <c r="B535" s="45">
        <v>45811</v>
      </c>
      <c r="C535" s="25">
        <v>27003</v>
      </c>
      <c r="D535" s="25">
        <f t="shared" si="40"/>
        <v>0.88</v>
      </c>
      <c r="E535" s="25">
        <f>_xlfn.XLOOKUP(C535,MasterSheet!H:H,MasterSheet!E:E)</f>
        <v>0.01</v>
      </c>
      <c r="F535" s="26">
        <f>SUMIFS(MasterSheet!J:J, MasterSheet!B:B, A535, MasterSheet!D:D, B535, MasterSheet!H:H, C535)</f>
        <v>1</v>
      </c>
      <c r="G535" s="26">
        <f t="shared" si="41"/>
        <v>0.88</v>
      </c>
      <c r="H535" s="30">
        <f>SUMIFS(MasterSheet!K:K, MasterSheet!B:B, A535, MasterSheet!D:D, B535, MasterSheet!H:H, C535)</f>
        <v>1</v>
      </c>
      <c r="I535" s="30">
        <f t="shared" si="42"/>
        <v>0.88</v>
      </c>
      <c r="J535" s="32">
        <f>SUMIFS(MasterSheet!L:L, MasterSheet!B:B, A535, MasterSheet!D:D, B535, MasterSheet!H:H, C535)</f>
        <v>0</v>
      </c>
      <c r="K535" s="32">
        <f t="shared" si="43"/>
        <v>0</v>
      </c>
      <c r="L535" s="25" t="str">
        <f>VLOOKUP(C535,MasterSheet!H:U,14,)</f>
        <v>BPS</v>
      </c>
      <c r="M535" s="25" t="str">
        <f>VLOOKUP(L535,'Currency Sheet'!A:C,3,)</f>
        <v>DOLLAR</v>
      </c>
      <c r="N535" s="25">
        <f t="shared" si="44"/>
        <v>88</v>
      </c>
    </row>
    <row r="536" spans="1:14" x14ac:dyDescent="0.25">
      <c r="A536" s="25" t="str">
        <v>INV5388</v>
      </c>
      <c r="B536" s="45">
        <v>45818</v>
      </c>
      <c r="C536" s="25">
        <v>40321</v>
      </c>
      <c r="D536" s="25">
        <f t="shared" si="40"/>
        <v>31152</v>
      </c>
      <c r="E536" s="25">
        <f>_xlfn.XLOOKUP(C536,MasterSheet!H:H,MasterSheet!E:E)</f>
        <v>354</v>
      </c>
      <c r="F536" s="26">
        <f>SUMIFS(MasterSheet!J:J, MasterSheet!B:B, A536, MasterSheet!D:D, B536, MasterSheet!H:H, C536)</f>
        <v>2</v>
      </c>
      <c r="G536" s="26">
        <f t="shared" si="41"/>
        <v>62304</v>
      </c>
      <c r="H536" s="30">
        <f>SUMIFS(MasterSheet!K:K, MasterSheet!B:B, A536, MasterSheet!D:D, B536, MasterSheet!H:H, C536)</f>
        <v>2</v>
      </c>
      <c r="I536" s="30">
        <f t="shared" si="42"/>
        <v>62304</v>
      </c>
      <c r="J536" s="32">
        <f>SUMIFS(MasterSheet!L:L, MasterSheet!B:B, A536, MasterSheet!D:D, B536, MasterSheet!H:H, C536)</f>
        <v>0</v>
      </c>
      <c r="K536" s="32">
        <f t="shared" si="43"/>
        <v>0</v>
      </c>
      <c r="L536" s="25" t="str">
        <f>VLOOKUP(C536,MasterSheet!H:U,14,)</f>
        <v>BPS</v>
      </c>
      <c r="M536" s="25" t="str">
        <f>VLOOKUP(L536,'Currency Sheet'!A:C,3,)</f>
        <v>DOLLAR</v>
      </c>
      <c r="N536" s="25">
        <f t="shared" si="44"/>
        <v>88</v>
      </c>
    </row>
    <row r="537" spans="1:14" x14ac:dyDescent="0.25">
      <c r="A537" s="25" t="str">
        <v>Opening Stock</v>
      </c>
      <c r="B537" s="45">
        <v>45808</v>
      </c>
      <c r="C537" s="25">
        <v>41010</v>
      </c>
      <c r="D537" s="25">
        <f t="shared" si="40"/>
        <v>6828.7999999999993</v>
      </c>
      <c r="E537" s="25">
        <f>_xlfn.XLOOKUP(C537,MasterSheet!H:H,MasterSheet!E:E)</f>
        <v>77.599999999999994</v>
      </c>
      <c r="F537" s="26">
        <f>SUMIFS(MasterSheet!J:J, MasterSheet!B:B, A537, MasterSheet!D:D, B537, MasterSheet!H:H, C537)</f>
        <v>1</v>
      </c>
      <c r="G537" s="26">
        <f t="shared" si="41"/>
        <v>6828.7999999999993</v>
      </c>
      <c r="H537" s="30">
        <f>SUMIFS(MasterSheet!K:K, MasterSheet!B:B, A537, MasterSheet!D:D, B537, MasterSheet!H:H, C537)</f>
        <v>1</v>
      </c>
      <c r="I537" s="30">
        <f t="shared" si="42"/>
        <v>6828.7999999999993</v>
      </c>
      <c r="J537" s="32">
        <f>SUMIFS(MasterSheet!L:L, MasterSheet!B:B, A537, MasterSheet!D:D, B537, MasterSheet!H:H, C537)</f>
        <v>0</v>
      </c>
      <c r="K537" s="32">
        <f t="shared" si="43"/>
        <v>0</v>
      </c>
      <c r="L537" s="25" t="str">
        <f>VLOOKUP(C537,MasterSheet!H:U,14,)</f>
        <v>Biotium</v>
      </c>
      <c r="M537" s="25" t="str">
        <f>VLOOKUP(L537,'Currency Sheet'!A:C,3,)</f>
        <v>DOLLAR</v>
      </c>
      <c r="N537" s="25">
        <f t="shared" si="44"/>
        <v>88</v>
      </c>
    </row>
    <row r="538" spans="1:14" x14ac:dyDescent="0.25">
      <c r="A538" s="25">
        <v>3305058</v>
      </c>
      <c r="B538" s="45">
        <v>45813</v>
      </c>
      <c r="C538" s="25" t="str">
        <v>9042-08</v>
      </c>
      <c r="D538" s="25">
        <f t="shared" si="40"/>
        <v>13728</v>
      </c>
      <c r="E538" s="25">
        <f>_xlfn.XLOOKUP(C538,MasterSheet!H:H,MasterSheet!E:E)</f>
        <v>156</v>
      </c>
      <c r="F538" s="26">
        <f>SUMIFS(MasterSheet!J:J, MasterSheet!B:B, A538, MasterSheet!D:D, B538, MasterSheet!H:H, C538)</f>
        <v>2</v>
      </c>
      <c r="G538" s="26">
        <f t="shared" si="41"/>
        <v>27456</v>
      </c>
      <c r="H538" s="30">
        <f>SUMIFS(MasterSheet!K:K, MasterSheet!B:B, A538, MasterSheet!D:D, B538, MasterSheet!H:H, C538)</f>
        <v>2</v>
      </c>
      <c r="I538" s="30">
        <f t="shared" si="42"/>
        <v>27456</v>
      </c>
      <c r="J538" s="32">
        <f>SUMIFS(MasterSheet!L:L, MasterSheet!B:B, A538, MasterSheet!D:D, B538, MasterSheet!H:H, C538)</f>
        <v>0</v>
      </c>
      <c r="K538" s="32">
        <f t="shared" si="43"/>
        <v>0</v>
      </c>
      <c r="L538" s="25" t="str">
        <f>VLOOKUP(C538,MasterSheet!H:U,14,)</f>
        <v>SouthernBiotech</v>
      </c>
      <c r="M538" s="25" t="str">
        <f>VLOOKUP(L538,'Currency Sheet'!A:C,3,)</f>
        <v>DOLLAR</v>
      </c>
      <c r="N538" s="25">
        <f t="shared" si="44"/>
        <v>88</v>
      </c>
    </row>
    <row r="539" spans="1:14" x14ac:dyDescent="0.25">
      <c r="A539" s="25">
        <v>3305058</v>
      </c>
      <c r="B539" s="45">
        <v>45813</v>
      </c>
      <c r="C539" s="25" t="str">
        <v>9200-08</v>
      </c>
      <c r="D539" s="25">
        <f t="shared" si="40"/>
        <v>13398</v>
      </c>
      <c r="E539" s="25">
        <f>_xlfn.XLOOKUP(C539,MasterSheet!H:H,MasterSheet!E:E)</f>
        <v>152.25</v>
      </c>
      <c r="F539" s="26">
        <f>SUMIFS(MasterSheet!J:J, MasterSheet!B:B, A539, MasterSheet!D:D, B539, MasterSheet!H:H, C539)</f>
        <v>2</v>
      </c>
      <c r="G539" s="26">
        <f t="shared" si="41"/>
        <v>26796</v>
      </c>
      <c r="H539" s="30">
        <f>SUMIFS(MasterSheet!K:K, MasterSheet!B:B, A539, MasterSheet!D:D, B539, MasterSheet!H:H, C539)</f>
        <v>2</v>
      </c>
      <c r="I539" s="30">
        <f t="shared" si="42"/>
        <v>26796</v>
      </c>
      <c r="J539" s="32">
        <f>SUMIFS(MasterSheet!L:L, MasterSheet!B:B, A539, MasterSheet!D:D, B539, MasterSheet!H:H, C539)</f>
        <v>0</v>
      </c>
      <c r="K539" s="32">
        <f t="shared" si="43"/>
        <v>0</v>
      </c>
      <c r="L539" s="25" t="str">
        <f>VLOOKUP(C539,MasterSheet!H:U,14,)</f>
        <v>SouthernBiotech</v>
      </c>
      <c r="M539" s="25" t="str">
        <f>VLOOKUP(L539,'Currency Sheet'!A:C,3,)</f>
        <v>DOLLAR</v>
      </c>
      <c r="N539" s="25">
        <f t="shared" si="44"/>
        <v>88</v>
      </c>
    </row>
    <row r="540" spans="1:14" x14ac:dyDescent="0.25">
      <c r="A540" s="25">
        <v>335866</v>
      </c>
      <c r="B540" s="45">
        <v>45833</v>
      </c>
      <c r="C540" s="25" t="str">
        <v>1200-01S</v>
      </c>
      <c r="D540" s="25">
        <f t="shared" si="40"/>
        <v>16038</v>
      </c>
      <c r="E540" s="25">
        <f>_xlfn.XLOOKUP(C540,MasterSheet!H:H,MasterSheet!E:E)</f>
        <v>182.25</v>
      </c>
      <c r="F540" s="26">
        <f>SUMIFS(MasterSheet!J:J, MasterSheet!B:B, A540, MasterSheet!D:D, B540, MasterSheet!H:H, C540)</f>
        <v>1</v>
      </c>
      <c r="G540" s="26">
        <f t="shared" si="41"/>
        <v>16038</v>
      </c>
      <c r="H540" s="30">
        <f>SUMIFS(MasterSheet!K:K, MasterSheet!B:B, A540, MasterSheet!D:D, B540, MasterSheet!H:H, C540)</f>
        <v>1</v>
      </c>
      <c r="I540" s="30">
        <f t="shared" si="42"/>
        <v>16038</v>
      </c>
      <c r="J540" s="32">
        <f>SUMIFS(MasterSheet!L:L, MasterSheet!B:B, A540, MasterSheet!D:D, B540, MasterSheet!H:H, C540)</f>
        <v>0</v>
      </c>
      <c r="K540" s="32">
        <f t="shared" si="43"/>
        <v>0</v>
      </c>
      <c r="L540" s="25" t="str">
        <f>VLOOKUP(C540,MasterSheet!H:U,14,)</f>
        <v>SouthernBiotech</v>
      </c>
      <c r="M540" s="25" t="str">
        <f>VLOOKUP(L540,'Currency Sheet'!A:C,3,)</f>
        <v>DOLLAR</v>
      </c>
      <c r="N540" s="25">
        <f t="shared" si="44"/>
        <v>88</v>
      </c>
    </row>
    <row r="541" spans="1:14" x14ac:dyDescent="0.25">
      <c r="A541" s="25" t="str">
        <v>Opening Stock</v>
      </c>
      <c r="B541" s="45">
        <v>45808</v>
      </c>
      <c r="C541" s="25" t="str">
        <v>T7340</v>
      </c>
      <c r="D541" s="25">
        <f t="shared" si="40"/>
        <v>440</v>
      </c>
      <c r="E541" s="25">
        <f>_xlfn.XLOOKUP(C541,MasterSheet!H:H,MasterSheet!E:E)</f>
        <v>5</v>
      </c>
      <c r="F541" s="26">
        <f>SUMIFS(MasterSheet!J:J, MasterSheet!B:B, A541, MasterSheet!D:D, B541, MasterSheet!H:H, C541)</f>
        <v>2</v>
      </c>
      <c r="G541" s="26">
        <f t="shared" si="41"/>
        <v>880</v>
      </c>
      <c r="H541" s="30">
        <f>SUMIFS(MasterSheet!K:K, MasterSheet!B:B, A541, MasterSheet!D:D, B541, MasterSheet!H:H, C541)</f>
        <v>2</v>
      </c>
      <c r="I541" s="30">
        <f t="shared" si="42"/>
        <v>880</v>
      </c>
      <c r="J541" s="32">
        <f>SUMIFS(MasterSheet!L:L, MasterSheet!B:B, A541, MasterSheet!D:D, B541, MasterSheet!H:H, C541)</f>
        <v>0</v>
      </c>
      <c r="K541" s="32">
        <f t="shared" si="43"/>
        <v>0</v>
      </c>
      <c r="L541" s="25" t="str">
        <f>VLOOKUP(C541,MasterSheet!H:U,14,)</f>
        <v>TargetMol</v>
      </c>
      <c r="M541" s="25" t="str">
        <f>VLOOKUP(L541,'Currency Sheet'!A:C,3,)</f>
        <v>DOLLAR</v>
      </c>
      <c r="N541" s="25">
        <f t="shared" si="44"/>
        <v>88</v>
      </c>
    </row>
    <row r="542" spans="1:14" x14ac:dyDescent="0.25">
      <c r="A542" s="25" t="str">
        <v>Opening Stock</v>
      </c>
      <c r="B542" s="45">
        <v>45808</v>
      </c>
      <c r="C542" s="25" t="str">
        <v>T6979</v>
      </c>
      <c r="D542" s="25">
        <f t="shared" si="40"/>
        <v>440</v>
      </c>
      <c r="E542" s="25">
        <f>_xlfn.XLOOKUP(C542,MasterSheet!H:H,MasterSheet!E:E)</f>
        <v>5</v>
      </c>
      <c r="F542" s="26">
        <f>SUMIFS(MasterSheet!J:J, MasterSheet!B:B, A542, MasterSheet!D:D, B542, MasterSheet!H:H, C542)</f>
        <v>2</v>
      </c>
      <c r="G542" s="26">
        <f t="shared" si="41"/>
        <v>880</v>
      </c>
      <c r="H542" s="30">
        <f>SUMIFS(MasterSheet!K:K, MasterSheet!B:B, A542, MasterSheet!D:D, B542, MasterSheet!H:H, C542)</f>
        <v>2</v>
      </c>
      <c r="I542" s="30">
        <f t="shared" si="42"/>
        <v>880</v>
      </c>
      <c r="J542" s="32">
        <f>SUMIFS(MasterSheet!L:L, MasterSheet!B:B, A542, MasterSheet!D:D, B542, MasterSheet!H:H, C542)</f>
        <v>0</v>
      </c>
      <c r="K542" s="32">
        <f t="shared" si="43"/>
        <v>0</v>
      </c>
      <c r="L542" s="25" t="str">
        <f>VLOOKUP(C542,MasterSheet!H:U,14,)</f>
        <v>TargetMol</v>
      </c>
      <c r="M542" s="25" t="str">
        <f>VLOOKUP(L542,'Currency Sheet'!A:C,3,)</f>
        <v>DOLLAR</v>
      </c>
      <c r="N542" s="25">
        <f t="shared" si="44"/>
        <v>88</v>
      </c>
    </row>
    <row r="543" spans="1:14" x14ac:dyDescent="0.25">
      <c r="A543" s="25" t="str">
        <v>Opening Stock</v>
      </c>
      <c r="B543" s="45">
        <v>45808</v>
      </c>
      <c r="C543" s="25" t="str">
        <v>T17190</v>
      </c>
      <c r="D543" s="25">
        <f t="shared" si="40"/>
        <v>440</v>
      </c>
      <c r="E543" s="25">
        <f>_xlfn.XLOOKUP(C543,MasterSheet!H:H,MasterSheet!E:E)</f>
        <v>5</v>
      </c>
      <c r="F543" s="26">
        <f>SUMIFS(MasterSheet!J:J, MasterSheet!B:B, A543, MasterSheet!D:D, B543, MasterSheet!H:H, C543)</f>
        <v>2</v>
      </c>
      <c r="G543" s="26">
        <f t="shared" si="41"/>
        <v>880</v>
      </c>
      <c r="H543" s="30">
        <f>SUMIFS(MasterSheet!K:K, MasterSheet!B:B, A543, MasterSheet!D:D, B543, MasterSheet!H:H, C543)</f>
        <v>2</v>
      </c>
      <c r="I543" s="30">
        <f t="shared" si="42"/>
        <v>880</v>
      </c>
      <c r="J543" s="32">
        <f>SUMIFS(MasterSheet!L:L, MasterSheet!B:B, A543, MasterSheet!D:D, B543, MasterSheet!H:H, C543)</f>
        <v>0</v>
      </c>
      <c r="K543" s="32">
        <f t="shared" si="43"/>
        <v>0</v>
      </c>
      <c r="L543" s="25" t="str">
        <f>VLOOKUP(C543,MasterSheet!H:U,14,)</f>
        <v>TargetMol</v>
      </c>
      <c r="M543" s="25" t="str">
        <f>VLOOKUP(L543,'Currency Sheet'!A:C,3,)</f>
        <v>DOLLAR</v>
      </c>
      <c r="N543" s="25">
        <f t="shared" si="44"/>
        <v>88</v>
      </c>
    </row>
    <row r="544" spans="1:14" x14ac:dyDescent="0.25">
      <c r="A544" s="25" t="str">
        <v>INV250606-006</v>
      </c>
      <c r="B544" s="45">
        <v>45817</v>
      </c>
      <c r="C544" s="25" t="str">
        <v>TN4424</v>
      </c>
      <c r="D544" s="25">
        <f t="shared" si="40"/>
        <v>10507.2</v>
      </c>
      <c r="E544" s="25">
        <f>_xlfn.XLOOKUP(C544,MasterSheet!H:H,MasterSheet!E:E)</f>
        <v>119.4</v>
      </c>
      <c r="F544" s="26">
        <f>SUMIFS(MasterSheet!J:J, MasterSheet!B:B, A544, MasterSheet!D:D, B544, MasterSheet!H:H, C544)</f>
        <v>1</v>
      </c>
      <c r="G544" s="26">
        <f t="shared" si="41"/>
        <v>10507.2</v>
      </c>
      <c r="H544" s="30">
        <f>SUMIFS(MasterSheet!K:K, MasterSheet!B:B, A544, MasterSheet!D:D, B544, MasterSheet!H:H, C544)</f>
        <v>1</v>
      </c>
      <c r="I544" s="30">
        <f t="shared" si="42"/>
        <v>10507.2</v>
      </c>
      <c r="J544" s="32">
        <f>SUMIFS(MasterSheet!L:L, MasterSheet!B:B, A544, MasterSheet!D:D, B544, MasterSheet!H:H, C544)</f>
        <v>0</v>
      </c>
      <c r="K544" s="32">
        <f t="shared" si="43"/>
        <v>0</v>
      </c>
      <c r="L544" s="25" t="str">
        <f>VLOOKUP(C544,MasterSheet!H:U,14,)</f>
        <v>TargetMol</v>
      </c>
      <c r="M544" s="25" t="str">
        <f>VLOOKUP(L544,'Currency Sheet'!A:C,3,)</f>
        <v>DOLLAR</v>
      </c>
      <c r="N544" s="25">
        <f t="shared" si="44"/>
        <v>88</v>
      </c>
    </row>
    <row r="545" spans="1:14" x14ac:dyDescent="0.25">
      <c r="A545" s="25" t="str">
        <v>INV250606-005</v>
      </c>
      <c r="B545" s="45">
        <v>45817</v>
      </c>
      <c r="C545" s="25" t="str">
        <v>T9267</v>
      </c>
      <c r="D545" s="25">
        <f t="shared" si="40"/>
        <v>17001.599999999999</v>
      </c>
      <c r="E545" s="25">
        <f>_xlfn.XLOOKUP(C545,MasterSheet!H:H,MasterSheet!E:E)</f>
        <v>193.2</v>
      </c>
      <c r="F545" s="26">
        <f>SUMIFS(MasterSheet!J:J, MasterSheet!B:B, A545, MasterSheet!D:D, B545, MasterSheet!H:H, C545)</f>
        <v>1</v>
      </c>
      <c r="G545" s="26">
        <f t="shared" si="41"/>
        <v>17001.599999999999</v>
      </c>
      <c r="H545" s="30">
        <f>SUMIFS(MasterSheet!K:K, MasterSheet!B:B, A545, MasterSheet!D:D, B545, MasterSheet!H:H, C545)</f>
        <v>1</v>
      </c>
      <c r="I545" s="30">
        <f t="shared" si="42"/>
        <v>17001.599999999999</v>
      </c>
      <c r="J545" s="32">
        <f>SUMIFS(MasterSheet!L:L, MasterSheet!B:B, A545, MasterSheet!D:D, B545, MasterSheet!H:H, C545)</f>
        <v>0</v>
      </c>
      <c r="K545" s="32">
        <f t="shared" si="43"/>
        <v>0</v>
      </c>
      <c r="L545" s="25" t="str">
        <f>VLOOKUP(C545,MasterSheet!H:U,14,)</f>
        <v>TargetMol</v>
      </c>
      <c r="M545" s="25" t="str">
        <f>VLOOKUP(L545,'Currency Sheet'!A:C,3,)</f>
        <v>DOLLAR</v>
      </c>
      <c r="N545" s="25">
        <f t="shared" si="44"/>
        <v>88</v>
      </c>
    </row>
    <row r="546" spans="1:14" x14ac:dyDescent="0.25">
      <c r="A546" s="25" t="str">
        <v>INV250613-069</v>
      </c>
      <c r="B546" s="45">
        <v>45826</v>
      </c>
      <c r="C546" s="25" t="str">
        <v>TN2346</v>
      </c>
      <c r="D546" s="25">
        <f t="shared" si="40"/>
        <v>22123.200000000001</v>
      </c>
      <c r="E546" s="25">
        <f>_xlfn.XLOOKUP(C546,MasterSheet!H:H,MasterSheet!E:E)</f>
        <v>251.4</v>
      </c>
      <c r="F546" s="26">
        <f>SUMIFS(MasterSheet!J:J, MasterSheet!B:B, A546, MasterSheet!D:D, B546, MasterSheet!H:H, C546)</f>
        <v>1</v>
      </c>
      <c r="G546" s="26">
        <f t="shared" si="41"/>
        <v>22123.200000000001</v>
      </c>
      <c r="H546" s="30">
        <f>SUMIFS(MasterSheet!K:K, MasterSheet!B:B, A546, MasterSheet!D:D, B546, MasterSheet!H:H, C546)</f>
        <v>1</v>
      </c>
      <c r="I546" s="30">
        <f t="shared" si="42"/>
        <v>22123.200000000001</v>
      </c>
      <c r="J546" s="32">
        <f>SUMIFS(MasterSheet!L:L, MasterSheet!B:B, A546, MasterSheet!D:D, B546, MasterSheet!H:H, C546)</f>
        <v>0</v>
      </c>
      <c r="K546" s="32">
        <f t="shared" si="43"/>
        <v>0</v>
      </c>
      <c r="L546" s="25" t="str">
        <f>VLOOKUP(C546,MasterSheet!H:U,14,)</f>
        <v>TargetMol</v>
      </c>
      <c r="M546" s="25" t="str">
        <f>VLOOKUP(L546,'Currency Sheet'!A:C,3,)</f>
        <v>DOLLAR</v>
      </c>
      <c r="N546" s="25">
        <f t="shared" si="44"/>
        <v>88</v>
      </c>
    </row>
    <row r="547" spans="1:14" x14ac:dyDescent="0.25">
      <c r="A547" s="25" t="str">
        <v>INV250613-068</v>
      </c>
      <c r="B547" s="45">
        <v>45826</v>
      </c>
      <c r="C547" s="25" t="str">
        <v>TMPY-01864</v>
      </c>
      <c r="D547" s="25">
        <f t="shared" si="40"/>
        <v>7180.7999999999993</v>
      </c>
      <c r="E547" s="25">
        <f>_xlfn.XLOOKUP(C547,MasterSheet!H:H,MasterSheet!E:E)</f>
        <v>81.599999999999994</v>
      </c>
      <c r="F547" s="26">
        <f>SUMIFS(MasterSheet!J:J, MasterSheet!B:B, A547, MasterSheet!D:D, B547, MasterSheet!H:H, C547)</f>
        <v>1</v>
      </c>
      <c r="G547" s="26">
        <f t="shared" si="41"/>
        <v>7180.7999999999993</v>
      </c>
      <c r="H547" s="30">
        <f>SUMIFS(MasterSheet!K:K, MasterSheet!B:B, A547, MasterSheet!D:D, B547, MasterSheet!H:H, C547)</f>
        <v>1</v>
      </c>
      <c r="I547" s="30">
        <f t="shared" si="42"/>
        <v>7180.7999999999993</v>
      </c>
      <c r="J547" s="32">
        <f>SUMIFS(MasterSheet!L:L, MasterSheet!B:B, A547, MasterSheet!D:D, B547, MasterSheet!H:H, C547)</f>
        <v>0</v>
      </c>
      <c r="K547" s="32">
        <f t="shared" si="43"/>
        <v>0</v>
      </c>
      <c r="L547" s="25" t="str">
        <f>VLOOKUP(C547,MasterSheet!H:U,14,)</f>
        <v>TargetMol</v>
      </c>
      <c r="M547" s="25" t="str">
        <f>VLOOKUP(L547,'Currency Sheet'!A:C,3,)</f>
        <v>DOLLAR</v>
      </c>
      <c r="N547" s="25">
        <f t="shared" si="44"/>
        <v>88</v>
      </c>
    </row>
    <row r="548" spans="1:14" x14ac:dyDescent="0.25">
      <c r="A548" s="25" t="str">
        <v>INV250613-068</v>
      </c>
      <c r="B548" s="45">
        <v>45826</v>
      </c>
      <c r="C548" s="25" t="str">
        <v>T2802</v>
      </c>
      <c r="D548" s="25">
        <f t="shared" si="40"/>
        <v>2640</v>
      </c>
      <c r="E548" s="25">
        <f>_xlfn.XLOOKUP(C548,MasterSheet!H:H,MasterSheet!E:E)</f>
        <v>30</v>
      </c>
      <c r="F548" s="26">
        <f>SUMIFS(MasterSheet!J:J, MasterSheet!B:B, A548, MasterSheet!D:D, B548, MasterSheet!H:H, C548)</f>
        <v>1</v>
      </c>
      <c r="G548" s="26">
        <f t="shared" si="41"/>
        <v>2640</v>
      </c>
      <c r="H548" s="30">
        <f>SUMIFS(MasterSheet!K:K, MasterSheet!B:B, A548, MasterSheet!D:D, B548, MasterSheet!H:H, C548)</f>
        <v>1</v>
      </c>
      <c r="I548" s="30">
        <f t="shared" si="42"/>
        <v>2640</v>
      </c>
      <c r="J548" s="32">
        <f>SUMIFS(MasterSheet!L:L, MasterSheet!B:B, A548, MasterSheet!D:D, B548, MasterSheet!H:H, C548)</f>
        <v>0</v>
      </c>
      <c r="K548" s="32">
        <f t="shared" si="43"/>
        <v>0</v>
      </c>
      <c r="L548" s="25" t="str">
        <f>VLOOKUP(C548,MasterSheet!H:U,14,)</f>
        <v>TargetMol</v>
      </c>
      <c r="M548" s="25" t="str">
        <f>VLOOKUP(L548,'Currency Sheet'!A:C,3,)</f>
        <v>DOLLAR</v>
      </c>
      <c r="N548" s="25">
        <f t="shared" si="44"/>
        <v>88</v>
      </c>
    </row>
    <row r="549" spans="1:14" x14ac:dyDescent="0.25">
      <c r="A549" s="25" t="str">
        <v>INV250613-068</v>
      </c>
      <c r="B549" s="45">
        <v>45826</v>
      </c>
      <c r="C549" s="25" t="str">
        <v>T6276</v>
      </c>
      <c r="D549" s="25">
        <f t="shared" si="40"/>
        <v>2851.2</v>
      </c>
      <c r="E549" s="25">
        <f>_xlfn.XLOOKUP(C549,MasterSheet!H:H,MasterSheet!E:E)</f>
        <v>32.4</v>
      </c>
      <c r="F549" s="26">
        <f>SUMIFS(MasterSheet!J:J, MasterSheet!B:B, A549, MasterSheet!D:D, B549, MasterSheet!H:H, C549)</f>
        <v>1</v>
      </c>
      <c r="G549" s="26">
        <f t="shared" si="41"/>
        <v>2851.2</v>
      </c>
      <c r="H549" s="30">
        <f>SUMIFS(MasterSheet!K:K, MasterSheet!B:B, A549, MasterSheet!D:D, B549, MasterSheet!H:H, C549)</f>
        <v>1</v>
      </c>
      <c r="I549" s="30">
        <f t="shared" si="42"/>
        <v>2851.2</v>
      </c>
      <c r="J549" s="32">
        <f>SUMIFS(MasterSheet!L:L, MasterSheet!B:B, A549, MasterSheet!D:D, B549, MasterSheet!H:H, C549)</f>
        <v>0</v>
      </c>
      <c r="K549" s="32">
        <f t="shared" si="43"/>
        <v>0</v>
      </c>
      <c r="L549" s="25" t="str">
        <f>VLOOKUP(C549,MasterSheet!H:U,14,)</f>
        <v>TargetMol</v>
      </c>
      <c r="M549" s="25" t="str">
        <f>VLOOKUP(L549,'Currency Sheet'!A:C,3,)</f>
        <v>DOLLAR</v>
      </c>
      <c r="N549" s="25">
        <f t="shared" si="44"/>
        <v>88</v>
      </c>
    </row>
    <row r="550" spans="1:14" x14ac:dyDescent="0.25">
      <c r="A550" s="25" t="str">
        <v>INV250613-068</v>
      </c>
      <c r="B550" s="45">
        <v>45826</v>
      </c>
      <c r="C550" s="25" t="str">
        <v>T1724</v>
      </c>
      <c r="D550" s="25">
        <f t="shared" si="40"/>
        <v>2428.8000000000002</v>
      </c>
      <c r="E550" s="25">
        <f>_xlfn.XLOOKUP(C550,MasterSheet!H:H,MasterSheet!E:E)</f>
        <v>27.6</v>
      </c>
      <c r="F550" s="26">
        <f>SUMIFS(MasterSheet!J:J, MasterSheet!B:B, A550, MasterSheet!D:D, B550, MasterSheet!H:H, C550)</f>
        <v>1</v>
      </c>
      <c r="G550" s="26">
        <f t="shared" si="41"/>
        <v>2428.8000000000002</v>
      </c>
      <c r="H550" s="30">
        <f>SUMIFS(MasterSheet!K:K, MasterSheet!B:B, A550, MasterSheet!D:D, B550, MasterSheet!H:H, C550)</f>
        <v>1</v>
      </c>
      <c r="I550" s="30">
        <f t="shared" si="42"/>
        <v>2428.8000000000002</v>
      </c>
      <c r="J550" s="32">
        <f>SUMIFS(MasterSheet!L:L, MasterSheet!B:B, A550, MasterSheet!D:D, B550, MasterSheet!H:H, C550)</f>
        <v>0</v>
      </c>
      <c r="K550" s="32">
        <f t="shared" si="43"/>
        <v>0</v>
      </c>
      <c r="L550" s="25" t="str">
        <f>VLOOKUP(C550,MasterSheet!H:U,14,)</f>
        <v>TargetMol</v>
      </c>
      <c r="M550" s="25" t="str">
        <f>VLOOKUP(L550,'Currency Sheet'!A:C,3,)</f>
        <v>DOLLAR</v>
      </c>
      <c r="N550" s="25">
        <f t="shared" si="44"/>
        <v>88</v>
      </c>
    </row>
    <row r="551" spans="1:14" x14ac:dyDescent="0.25">
      <c r="A551" s="25" t="str">
        <v>INV250613-068</v>
      </c>
      <c r="B551" s="45">
        <v>45826</v>
      </c>
      <c r="C551" s="25" t="str">
        <v>T6972</v>
      </c>
      <c r="D551" s="25">
        <f t="shared" si="40"/>
        <v>3801.6000000000004</v>
      </c>
      <c r="E551" s="25">
        <f>_xlfn.XLOOKUP(C551,MasterSheet!H:H,MasterSheet!E:E)</f>
        <v>43.2</v>
      </c>
      <c r="F551" s="26">
        <f>SUMIFS(MasterSheet!J:J, MasterSheet!B:B, A551, MasterSheet!D:D, B551, MasterSheet!H:H, C551)</f>
        <v>1</v>
      </c>
      <c r="G551" s="26">
        <f t="shared" si="41"/>
        <v>3801.6000000000004</v>
      </c>
      <c r="H551" s="30">
        <f>SUMIFS(MasterSheet!K:K, MasterSheet!B:B, A551, MasterSheet!D:D, B551, MasterSheet!H:H, C551)</f>
        <v>1</v>
      </c>
      <c r="I551" s="30">
        <f t="shared" si="42"/>
        <v>3801.6000000000004</v>
      </c>
      <c r="J551" s="32">
        <f>SUMIFS(MasterSheet!L:L, MasterSheet!B:B, A551, MasterSheet!D:D, B551, MasterSheet!H:H, C551)</f>
        <v>0</v>
      </c>
      <c r="K551" s="32">
        <f t="shared" si="43"/>
        <v>0</v>
      </c>
      <c r="L551" s="25" t="str">
        <f>VLOOKUP(C551,MasterSheet!H:U,14,)</f>
        <v>TargetMol</v>
      </c>
      <c r="M551" s="25" t="str">
        <f>VLOOKUP(L551,'Currency Sheet'!A:C,3,)</f>
        <v>DOLLAR</v>
      </c>
      <c r="N551" s="25">
        <f t="shared" si="44"/>
        <v>88</v>
      </c>
    </row>
    <row r="552" spans="1:14" x14ac:dyDescent="0.25">
      <c r="A552" s="25" t="str">
        <v>INV250613-068</v>
      </c>
      <c r="B552" s="45">
        <v>45826</v>
      </c>
      <c r="C552" s="25" t="str">
        <v>T1508</v>
      </c>
      <c r="D552" s="25">
        <f t="shared" si="40"/>
        <v>1584</v>
      </c>
      <c r="E552" s="25">
        <f>_xlfn.XLOOKUP(C552,MasterSheet!H:H,MasterSheet!E:E)</f>
        <v>18</v>
      </c>
      <c r="F552" s="26">
        <f>SUMIFS(MasterSheet!J:J, MasterSheet!B:B, A552, MasterSheet!D:D, B552, MasterSheet!H:H, C552)</f>
        <v>1</v>
      </c>
      <c r="G552" s="26">
        <f t="shared" si="41"/>
        <v>1584</v>
      </c>
      <c r="H552" s="30">
        <f>SUMIFS(MasterSheet!K:K, MasterSheet!B:B, A552, MasterSheet!D:D, B552, MasterSheet!H:H, C552)</f>
        <v>1</v>
      </c>
      <c r="I552" s="30">
        <f t="shared" si="42"/>
        <v>1584</v>
      </c>
      <c r="J552" s="32">
        <f>SUMIFS(MasterSheet!L:L, MasterSheet!B:B, A552, MasterSheet!D:D, B552, MasterSheet!H:H, C552)</f>
        <v>0</v>
      </c>
      <c r="K552" s="32">
        <f t="shared" si="43"/>
        <v>0</v>
      </c>
      <c r="L552" s="25" t="str">
        <f>VLOOKUP(C552,MasterSheet!H:U,14,)</f>
        <v>TargetMol</v>
      </c>
      <c r="M552" s="25" t="str">
        <f>VLOOKUP(L552,'Currency Sheet'!A:C,3,)</f>
        <v>DOLLAR</v>
      </c>
      <c r="N552" s="25">
        <f t="shared" si="44"/>
        <v>88</v>
      </c>
    </row>
    <row r="553" spans="1:14" x14ac:dyDescent="0.25">
      <c r="A553" s="25" t="str">
        <v>INV250613-068</v>
      </c>
      <c r="B553" s="45">
        <v>45826</v>
      </c>
      <c r="C553" s="25" t="str">
        <v>T2038</v>
      </c>
      <c r="D553" s="25">
        <f t="shared" si="40"/>
        <v>6283.2000000000007</v>
      </c>
      <c r="E553" s="25">
        <f>_xlfn.XLOOKUP(C553,MasterSheet!H:H,MasterSheet!E:E)</f>
        <v>71.400000000000006</v>
      </c>
      <c r="F553" s="26">
        <f>SUMIFS(MasterSheet!J:J, MasterSheet!B:B, A553, MasterSheet!D:D, B553, MasterSheet!H:H, C553)</f>
        <v>1</v>
      </c>
      <c r="G553" s="26">
        <f t="shared" si="41"/>
        <v>6283.2000000000007</v>
      </c>
      <c r="H553" s="30">
        <f>SUMIFS(MasterSheet!K:K, MasterSheet!B:B, A553, MasterSheet!D:D, B553, MasterSheet!H:H, C553)</f>
        <v>1</v>
      </c>
      <c r="I553" s="30">
        <f t="shared" si="42"/>
        <v>6283.2000000000007</v>
      </c>
      <c r="J553" s="32">
        <f>SUMIFS(MasterSheet!L:L, MasterSheet!B:B, A553, MasterSheet!D:D, B553, MasterSheet!H:H, C553)</f>
        <v>0</v>
      </c>
      <c r="K553" s="32">
        <f t="shared" si="43"/>
        <v>0</v>
      </c>
      <c r="L553" s="25" t="str">
        <f>VLOOKUP(C553,MasterSheet!H:U,14,)</f>
        <v>TargetMol</v>
      </c>
      <c r="M553" s="25" t="str">
        <f>VLOOKUP(L553,'Currency Sheet'!A:C,3,)</f>
        <v>DOLLAR</v>
      </c>
      <c r="N553" s="25">
        <f t="shared" si="44"/>
        <v>88</v>
      </c>
    </row>
    <row r="554" spans="1:14" x14ac:dyDescent="0.25">
      <c r="A554" s="25" t="str">
        <v>INV250613-068</v>
      </c>
      <c r="B554" s="45">
        <v>45826</v>
      </c>
      <c r="C554" s="25" t="str">
        <v>T11469</v>
      </c>
      <c r="D554" s="25">
        <f t="shared" si="40"/>
        <v>6441.6</v>
      </c>
      <c r="E554" s="25">
        <f>_xlfn.XLOOKUP(C554,MasterSheet!H:H,MasterSheet!E:E)</f>
        <v>73.2</v>
      </c>
      <c r="F554" s="26">
        <f>SUMIFS(MasterSheet!J:J, MasterSheet!B:B, A554, MasterSheet!D:D, B554, MasterSheet!H:H, C554)</f>
        <v>1</v>
      </c>
      <c r="G554" s="26">
        <f t="shared" si="41"/>
        <v>6441.6</v>
      </c>
      <c r="H554" s="30">
        <f>SUMIFS(MasterSheet!K:K, MasterSheet!B:B, A554, MasterSheet!D:D, B554, MasterSheet!H:H, C554)</f>
        <v>1</v>
      </c>
      <c r="I554" s="30">
        <f t="shared" si="42"/>
        <v>6441.6</v>
      </c>
      <c r="J554" s="32">
        <f>SUMIFS(MasterSheet!L:L, MasterSheet!B:B, A554, MasterSheet!D:D, B554, MasterSheet!H:H, C554)</f>
        <v>0</v>
      </c>
      <c r="K554" s="32">
        <f t="shared" si="43"/>
        <v>0</v>
      </c>
      <c r="L554" s="25" t="str">
        <f>VLOOKUP(C554,MasterSheet!H:U,14,)</f>
        <v>TargetMol</v>
      </c>
      <c r="M554" s="25" t="str">
        <f>VLOOKUP(L554,'Currency Sheet'!A:C,3,)</f>
        <v>DOLLAR</v>
      </c>
      <c r="N554" s="25">
        <f t="shared" si="44"/>
        <v>88</v>
      </c>
    </row>
    <row r="555" spans="1:14" x14ac:dyDescent="0.25">
      <c r="A555" s="25" t="str">
        <v>INV250613-067</v>
      </c>
      <c r="B555" s="45">
        <v>45826</v>
      </c>
      <c r="C555" s="25" t="str">
        <v>TN1597</v>
      </c>
      <c r="D555" s="25">
        <f t="shared" si="40"/>
        <v>25977.599999999999</v>
      </c>
      <c r="E555" s="25">
        <f>_xlfn.XLOOKUP(C555,MasterSheet!H:H,MasterSheet!E:E)</f>
        <v>295.2</v>
      </c>
      <c r="F555" s="26">
        <f>SUMIFS(MasterSheet!J:J, MasterSheet!B:B, A555, MasterSheet!D:D, B555, MasterSheet!H:H, C555)</f>
        <v>1</v>
      </c>
      <c r="G555" s="26">
        <f t="shared" si="41"/>
        <v>25977.599999999999</v>
      </c>
      <c r="H555" s="30">
        <f>SUMIFS(MasterSheet!K:K, MasterSheet!B:B, A555, MasterSheet!D:D, B555, MasterSheet!H:H, C555)</f>
        <v>1</v>
      </c>
      <c r="I555" s="30">
        <f t="shared" si="42"/>
        <v>25977.599999999999</v>
      </c>
      <c r="J555" s="32">
        <f>SUMIFS(MasterSheet!L:L, MasterSheet!B:B, A555, MasterSheet!D:D, B555, MasterSheet!H:H, C555)</f>
        <v>0</v>
      </c>
      <c r="K555" s="32">
        <f t="shared" si="43"/>
        <v>0</v>
      </c>
      <c r="L555" s="25" t="str">
        <f>VLOOKUP(C555,MasterSheet!H:U,14,)</f>
        <v>TargetMol</v>
      </c>
      <c r="M555" s="25" t="str">
        <f>VLOOKUP(L555,'Currency Sheet'!A:C,3,)</f>
        <v>DOLLAR</v>
      </c>
      <c r="N555" s="25">
        <f t="shared" si="44"/>
        <v>88</v>
      </c>
    </row>
    <row r="556" spans="1:14" x14ac:dyDescent="0.25">
      <c r="A556" s="25" t="str">
        <v>INV250613-067</v>
      </c>
      <c r="B556" s="45">
        <v>45826</v>
      </c>
      <c r="C556" s="25" t="str">
        <v>T4964</v>
      </c>
      <c r="D556" s="25">
        <f t="shared" si="40"/>
        <v>6864</v>
      </c>
      <c r="E556" s="25">
        <f>_xlfn.XLOOKUP(C556,MasterSheet!H:H,MasterSheet!E:E)</f>
        <v>78</v>
      </c>
      <c r="F556" s="26">
        <f>SUMIFS(MasterSheet!J:J, MasterSheet!B:B, A556, MasterSheet!D:D, B556, MasterSheet!H:H, C556)</f>
        <v>1</v>
      </c>
      <c r="G556" s="26">
        <f t="shared" si="41"/>
        <v>6864</v>
      </c>
      <c r="H556" s="30">
        <f>SUMIFS(MasterSheet!K:K, MasterSheet!B:B, A556, MasterSheet!D:D, B556, MasterSheet!H:H, C556)</f>
        <v>1</v>
      </c>
      <c r="I556" s="30">
        <f t="shared" si="42"/>
        <v>6864</v>
      </c>
      <c r="J556" s="32">
        <f>SUMIFS(MasterSheet!L:L, MasterSheet!B:B, A556, MasterSheet!D:D, B556, MasterSheet!H:H, C556)</f>
        <v>0</v>
      </c>
      <c r="K556" s="32">
        <f t="shared" si="43"/>
        <v>0</v>
      </c>
      <c r="L556" s="25" t="str">
        <f>VLOOKUP(C556,MasterSheet!H:U,14,)</f>
        <v>TargetMol</v>
      </c>
      <c r="M556" s="25" t="str">
        <f>VLOOKUP(L556,'Currency Sheet'!A:C,3,)</f>
        <v>DOLLAR</v>
      </c>
      <c r="N556" s="25">
        <f t="shared" si="44"/>
        <v>88</v>
      </c>
    </row>
    <row r="557" spans="1:14" x14ac:dyDescent="0.25">
      <c r="A557" s="25">
        <v>44075</v>
      </c>
      <c r="B557" s="45">
        <v>45817</v>
      </c>
      <c r="C557" s="25" t="str">
        <v>3617-1</v>
      </c>
      <c r="D557" s="25">
        <f t="shared" si="40"/>
        <v>12038.400000000001</v>
      </c>
      <c r="E557" s="25">
        <f>_xlfn.XLOOKUP(C557,MasterSheet!H:H,MasterSheet!E:E)</f>
        <v>136.80000000000001</v>
      </c>
      <c r="F557" s="26">
        <f>SUMIFS(MasterSheet!J:J, MasterSheet!B:B, A557, MasterSheet!D:D, B557, MasterSheet!H:H, C557)</f>
        <v>15</v>
      </c>
      <c r="G557" s="26">
        <f t="shared" si="41"/>
        <v>180576.00000000003</v>
      </c>
      <c r="H557" s="30">
        <f>SUMIFS(MasterSheet!K:K, MasterSheet!B:B, A557, MasterSheet!D:D, B557, MasterSheet!H:H, C557)</f>
        <v>15</v>
      </c>
      <c r="I557" s="30">
        <f t="shared" si="42"/>
        <v>180576.00000000003</v>
      </c>
      <c r="J557" s="32">
        <f>SUMIFS(MasterSheet!L:L, MasterSheet!B:B, A557, MasterSheet!D:D, B557, MasterSheet!H:H, C557)</f>
        <v>0</v>
      </c>
      <c r="K557" s="32">
        <f t="shared" si="43"/>
        <v>0</v>
      </c>
      <c r="L557" s="25" t="str">
        <f>VLOOKUP(C557,MasterSheet!H:U,14,)</f>
        <v>Mabtech</v>
      </c>
      <c r="M557" s="25" t="str">
        <f>VLOOKUP(L557,'Currency Sheet'!A:C,3,)</f>
        <v>DOLLAR</v>
      </c>
      <c r="N557" s="25">
        <f t="shared" si="44"/>
        <v>88</v>
      </c>
    </row>
    <row r="558" spans="1:14" x14ac:dyDescent="0.25">
      <c r="A558" s="25" t="str">
        <v>250530IN-BI</v>
      </c>
      <c r="B558" s="45">
        <v>45820</v>
      </c>
      <c r="C558" s="25" t="str">
        <v>DF12204</v>
      </c>
      <c r="D558" s="25">
        <f t="shared" si="40"/>
        <v>4400</v>
      </c>
      <c r="E558" s="25">
        <f>_xlfn.XLOOKUP(C558,MasterSheet!H:H,MasterSheet!E:E)</f>
        <v>50</v>
      </c>
      <c r="F558" s="26">
        <f>SUMIFS(MasterSheet!J:J, MasterSheet!B:B, A558, MasterSheet!D:D, B558, MasterSheet!H:H, C558)</f>
        <v>1</v>
      </c>
      <c r="G558" s="26">
        <f t="shared" si="41"/>
        <v>4400</v>
      </c>
      <c r="H558" s="30">
        <f>SUMIFS(MasterSheet!K:K, MasterSheet!B:B, A558, MasterSheet!D:D, B558, MasterSheet!H:H, C558)</f>
        <v>1</v>
      </c>
      <c r="I558" s="30">
        <f t="shared" si="42"/>
        <v>4400</v>
      </c>
      <c r="J558" s="32">
        <f>SUMIFS(MasterSheet!L:L, MasterSheet!B:B, A558, MasterSheet!D:D, B558, MasterSheet!H:H, C558)</f>
        <v>0</v>
      </c>
      <c r="K558" s="32">
        <f t="shared" si="43"/>
        <v>0</v>
      </c>
      <c r="L558" s="25" t="str">
        <f>VLOOKUP(C558,MasterSheet!H:U,14,)</f>
        <v>Affinity</v>
      </c>
      <c r="M558" s="25" t="str">
        <f>VLOOKUP(L558,'Currency Sheet'!A:C,3,)</f>
        <v>DOLLAR</v>
      </c>
      <c r="N558" s="25">
        <f t="shared" si="44"/>
        <v>88</v>
      </c>
    </row>
    <row r="559" spans="1:14" x14ac:dyDescent="0.25">
      <c r="A559" s="25" t="str">
        <v>250530IN-BI</v>
      </c>
      <c r="B559" s="45">
        <v>45820</v>
      </c>
      <c r="C559" s="25" t="str">
        <v>DF8506</v>
      </c>
      <c r="D559" s="25">
        <f t="shared" si="40"/>
        <v>12320</v>
      </c>
      <c r="E559" s="25">
        <f>_xlfn.XLOOKUP(C559,MasterSheet!H:H,MasterSheet!E:E)</f>
        <v>140</v>
      </c>
      <c r="F559" s="26">
        <f>SUMIFS(MasterSheet!J:J, MasterSheet!B:B, A559, MasterSheet!D:D, B559, MasterSheet!H:H, C559)</f>
        <v>1</v>
      </c>
      <c r="G559" s="26">
        <f t="shared" si="41"/>
        <v>12320</v>
      </c>
      <c r="H559" s="30">
        <f>SUMIFS(MasterSheet!K:K, MasterSheet!B:B, A559, MasterSheet!D:D, B559, MasterSheet!H:H, C559)</f>
        <v>1</v>
      </c>
      <c r="I559" s="30">
        <f t="shared" si="42"/>
        <v>12320</v>
      </c>
      <c r="J559" s="32">
        <f>SUMIFS(MasterSheet!L:L, MasterSheet!B:B, A559, MasterSheet!D:D, B559, MasterSheet!H:H, C559)</f>
        <v>0</v>
      </c>
      <c r="K559" s="32">
        <f t="shared" si="43"/>
        <v>0</v>
      </c>
      <c r="L559" s="25" t="str">
        <f>VLOOKUP(C559,MasterSheet!H:U,14,)</f>
        <v>Affinity</v>
      </c>
      <c r="M559" s="25" t="str">
        <f>VLOOKUP(L559,'Currency Sheet'!A:C,3,)</f>
        <v>DOLLAR</v>
      </c>
      <c r="N559" s="25">
        <f t="shared" si="44"/>
        <v>88</v>
      </c>
    </row>
    <row r="560" spans="1:14" x14ac:dyDescent="0.25">
      <c r="A560" s="25" t="str">
        <v>250604IN-BI</v>
      </c>
      <c r="B560" s="45">
        <v>45820</v>
      </c>
      <c r="C560" s="25" t="str">
        <v>DF10308</v>
      </c>
      <c r="D560" s="25">
        <f t="shared" si="40"/>
        <v>12320</v>
      </c>
      <c r="E560" s="25">
        <f>_xlfn.XLOOKUP(C560,MasterSheet!H:H,MasterSheet!E:E)</f>
        <v>140</v>
      </c>
      <c r="F560" s="26">
        <f>SUMIFS(MasterSheet!J:J, MasterSheet!B:B, A560, MasterSheet!D:D, B560, MasterSheet!H:H, C560)</f>
        <v>1</v>
      </c>
      <c r="G560" s="26">
        <f t="shared" si="41"/>
        <v>12320</v>
      </c>
      <c r="H560" s="30">
        <f>SUMIFS(MasterSheet!K:K, MasterSheet!B:B, A560, MasterSheet!D:D, B560, MasterSheet!H:H, C560)</f>
        <v>1</v>
      </c>
      <c r="I560" s="30">
        <f t="shared" si="42"/>
        <v>12320</v>
      </c>
      <c r="J560" s="32">
        <f>SUMIFS(MasterSheet!L:L, MasterSheet!B:B, A560, MasterSheet!D:D, B560, MasterSheet!H:H, C560)</f>
        <v>0</v>
      </c>
      <c r="K560" s="32">
        <f t="shared" si="43"/>
        <v>0</v>
      </c>
      <c r="L560" s="25" t="str">
        <f>VLOOKUP(C560,MasterSheet!H:U,14,)</f>
        <v>Affinity</v>
      </c>
      <c r="M560" s="25" t="str">
        <f>VLOOKUP(L560,'Currency Sheet'!A:C,3,)</f>
        <v>DOLLAR</v>
      </c>
      <c r="N560" s="25">
        <f t="shared" si="44"/>
        <v>88</v>
      </c>
    </row>
    <row r="561" spans="1:14" x14ac:dyDescent="0.25">
      <c r="A561" s="25" t="str">
        <v>250604IN-BI</v>
      </c>
      <c r="B561" s="45">
        <v>45820</v>
      </c>
      <c r="C561" s="25" t="str">
        <v>DF12304</v>
      </c>
      <c r="D561" s="25">
        <f t="shared" si="40"/>
        <v>12320</v>
      </c>
      <c r="E561" s="25">
        <f>_xlfn.XLOOKUP(C561,MasterSheet!H:H,MasterSheet!E:E)</f>
        <v>140</v>
      </c>
      <c r="F561" s="26">
        <f>SUMIFS(MasterSheet!J:J, MasterSheet!B:B, A561, MasterSheet!D:D, B561, MasterSheet!H:H, C561)</f>
        <v>1</v>
      </c>
      <c r="G561" s="26">
        <f t="shared" si="41"/>
        <v>12320</v>
      </c>
      <c r="H561" s="30">
        <f>SUMIFS(MasterSheet!K:K, MasterSheet!B:B, A561, MasterSheet!D:D, B561, MasterSheet!H:H, C561)</f>
        <v>1</v>
      </c>
      <c r="I561" s="30">
        <f t="shared" si="42"/>
        <v>12320</v>
      </c>
      <c r="J561" s="32">
        <f>SUMIFS(MasterSheet!L:L, MasterSheet!B:B, A561, MasterSheet!D:D, B561, MasterSheet!H:H, C561)</f>
        <v>0</v>
      </c>
      <c r="K561" s="32">
        <f t="shared" si="43"/>
        <v>0</v>
      </c>
      <c r="L561" s="25" t="str">
        <f>VLOOKUP(C561,MasterSheet!H:U,14,)</f>
        <v>Affinity</v>
      </c>
      <c r="M561" s="25" t="str">
        <f>VLOOKUP(L561,'Currency Sheet'!A:C,3,)</f>
        <v>DOLLAR</v>
      </c>
      <c r="N561" s="25">
        <f t="shared" si="44"/>
        <v>88</v>
      </c>
    </row>
    <row r="562" spans="1:14" x14ac:dyDescent="0.25">
      <c r="A562" s="25" t="str">
        <v>250604IN-BI</v>
      </c>
      <c r="B562" s="45">
        <v>45820</v>
      </c>
      <c r="C562" s="25" t="str">
        <v>AF7011</v>
      </c>
      <c r="D562" s="25">
        <f t="shared" si="40"/>
        <v>11000</v>
      </c>
      <c r="E562" s="25">
        <f>_xlfn.XLOOKUP(C562,MasterSheet!H:H,MasterSheet!E:E)</f>
        <v>125</v>
      </c>
      <c r="F562" s="26">
        <f>SUMIFS(MasterSheet!J:J, MasterSheet!B:B, A562, MasterSheet!D:D, B562, MasterSheet!H:H, C562)</f>
        <v>1</v>
      </c>
      <c r="G562" s="26">
        <f t="shared" si="41"/>
        <v>11000</v>
      </c>
      <c r="H562" s="30">
        <f>SUMIFS(MasterSheet!K:K, MasterSheet!B:B, A562, MasterSheet!D:D, B562, MasterSheet!H:H, C562)</f>
        <v>1</v>
      </c>
      <c r="I562" s="30">
        <f t="shared" si="42"/>
        <v>11000</v>
      </c>
      <c r="J562" s="32">
        <f>SUMIFS(MasterSheet!L:L, MasterSheet!B:B, A562, MasterSheet!D:D, B562, MasterSheet!H:H, C562)</f>
        <v>0</v>
      </c>
      <c r="K562" s="32">
        <f t="shared" si="43"/>
        <v>0</v>
      </c>
      <c r="L562" s="25" t="str">
        <f>VLOOKUP(C562,MasterSheet!H:U,14,)</f>
        <v>Affinity</v>
      </c>
      <c r="M562" s="25" t="str">
        <f>VLOOKUP(L562,'Currency Sheet'!A:C,3,)</f>
        <v>DOLLAR</v>
      </c>
      <c r="N562" s="25">
        <f t="shared" si="44"/>
        <v>88</v>
      </c>
    </row>
    <row r="563" spans="1:14" x14ac:dyDescent="0.25">
      <c r="A563" s="25" t="str">
        <v>250604IN-BI</v>
      </c>
      <c r="B563" s="45">
        <v>45820</v>
      </c>
      <c r="C563" s="25" t="str">
        <v>S0001</v>
      </c>
      <c r="D563" s="25">
        <f t="shared" si="40"/>
        <v>15400</v>
      </c>
      <c r="E563" s="25">
        <f>_xlfn.XLOOKUP(C563,MasterSheet!H:H,MasterSheet!E:E)</f>
        <v>175</v>
      </c>
      <c r="F563" s="26">
        <f>SUMIFS(MasterSheet!J:J, MasterSheet!B:B, A563, MasterSheet!D:D, B563, MasterSheet!H:H, C563)</f>
        <v>1</v>
      </c>
      <c r="G563" s="26">
        <f t="shared" si="41"/>
        <v>15400</v>
      </c>
      <c r="H563" s="30">
        <f>SUMIFS(MasterSheet!K:K, MasterSheet!B:B, A563, MasterSheet!D:D, B563, MasterSheet!H:H, C563)</f>
        <v>1</v>
      </c>
      <c r="I563" s="30">
        <f t="shared" si="42"/>
        <v>15400</v>
      </c>
      <c r="J563" s="32">
        <f>SUMIFS(MasterSheet!L:L, MasterSheet!B:B, A563, MasterSheet!D:D, B563, MasterSheet!H:H, C563)</f>
        <v>0</v>
      </c>
      <c r="K563" s="32">
        <f t="shared" si="43"/>
        <v>0</v>
      </c>
      <c r="L563" s="25" t="str">
        <f>VLOOKUP(C563,MasterSheet!H:U,14,)</f>
        <v>Affinity</v>
      </c>
      <c r="M563" s="25" t="str">
        <f>VLOOKUP(L563,'Currency Sheet'!A:C,3,)</f>
        <v>DOLLAR</v>
      </c>
      <c r="N563" s="25">
        <f t="shared" si="44"/>
        <v>88</v>
      </c>
    </row>
    <row r="564" spans="1:14" x14ac:dyDescent="0.25">
      <c r="A564" s="25">
        <v>19795</v>
      </c>
      <c r="B564" s="45">
        <v>45824</v>
      </c>
      <c r="C564" s="25" t="str">
        <v>CY-SC001</v>
      </c>
      <c r="D564" s="25">
        <f t="shared" si="40"/>
        <v>45742.399999999994</v>
      </c>
      <c r="E564" s="25">
        <f>_xlfn.XLOOKUP(C564,MasterSheet!H:H,MasterSheet!E:E)</f>
        <v>519.79999999999995</v>
      </c>
      <c r="F564" s="26">
        <f>SUMIFS(MasterSheet!J:J, MasterSheet!B:B, A564, MasterSheet!D:D, B564, MasterSheet!H:H, C564)</f>
        <v>1</v>
      </c>
      <c r="G564" s="26">
        <f t="shared" si="41"/>
        <v>45742.399999999994</v>
      </c>
      <c r="H564" s="30">
        <f>SUMIFS(MasterSheet!K:K, MasterSheet!B:B, A564, MasterSheet!D:D, B564, MasterSheet!H:H, C564)</f>
        <v>1</v>
      </c>
      <c r="I564" s="30">
        <f t="shared" si="42"/>
        <v>45742.399999999994</v>
      </c>
      <c r="J564" s="32">
        <f>SUMIFS(MasterSheet!L:L, MasterSheet!B:B, A564, MasterSheet!D:D, B564, MasterSheet!H:H, C564)</f>
        <v>0</v>
      </c>
      <c r="K564" s="32">
        <f t="shared" si="43"/>
        <v>0</v>
      </c>
      <c r="L564" s="25" t="str">
        <f>VLOOKUP(C564,MasterSheet!H:U,14,)</f>
        <v>Cytoskeleton</v>
      </c>
      <c r="M564" s="25" t="str">
        <f>VLOOKUP(L564,'Currency Sheet'!A:C,3,)</f>
        <v>DOLLAR</v>
      </c>
      <c r="N564" s="25">
        <f t="shared" si="44"/>
        <v>88</v>
      </c>
    </row>
    <row r="565" spans="1:14" x14ac:dyDescent="0.25">
      <c r="A565" s="25" t="str">
        <v>INV/2526/278</v>
      </c>
      <c r="B565" s="45">
        <v>45831</v>
      </c>
      <c r="C565" s="25" t="str">
        <v>R0539</v>
      </c>
      <c r="D565" s="25">
        <f t="shared" si="40"/>
        <v>9024</v>
      </c>
      <c r="E565" s="25">
        <f>_xlfn.XLOOKUP(C565,MasterSheet!H:H,MasterSheet!E:E)</f>
        <v>9024</v>
      </c>
      <c r="F565" s="26">
        <f>SUMIFS(MasterSheet!J:J, MasterSheet!B:B, A565, MasterSheet!D:D, B565, MasterSheet!H:H, C565)</f>
        <v>1</v>
      </c>
      <c r="G565" s="26">
        <f t="shared" si="41"/>
        <v>9024</v>
      </c>
      <c r="H565" s="30">
        <f>SUMIFS(MasterSheet!K:K, MasterSheet!B:B, A565, MasterSheet!D:D, B565, MasterSheet!H:H, C565)</f>
        <v>1</v>
      </c>
      <c r="I565" s="30">
        <f t="shared" si="42"/>
        <v>9024</v>
      </c>
      <c r="J565" s="32">
        <f>SUMIFS(MasterSheet!L:L, MasterSheet!B:B, A565, MasterSheet!D:D, B565, MasterSheet!H:H, C565)</f>
        <v>0</v>
      </c>
      <c r="K565" s="32">
        <f t="shared" si="43"/>
        <v>0</v>
      </c>
      <c r="L565" s="25" t="str">
        <f>VLOOKUP(C565,MasterSheet!H:U,14,)</f>
        <v>4Axis</v>
      </c>
      <c r="M565" s="25" t="str">
        <f>VLOOKUP(L565,'Currency Sheet'!A:C,3,)</f>
        <v>INR</v>
      </c>
      <c r="N565" s="25">
        <f t="shared" si="44"/>
        <v>1</v>
      </c>
    </row>
    <row r="566" spans="1:14" x14ac:dyDescent="0.25">
      <c r="A566" s="25" t="str">
        <v>INV/2526/278</v>
      </c>
      <c r="B566" s="45">
        <v>45831</v>
      </c>
      <c r="C566" s="25" t="str">
        <v>R0136S</v>
      </c>
      <c r="D566" s="25">
        <f t="shared" si="40"/>
        <v>8008.8</v>
      </c>
      <c r="E566" s="25">
        <f>_xlfn.XLOOKUP(C566,MasterSheet!H:H,MasterSheet!E:E)</f>
        <v>8008.8</v>
      </c>
      <c r="F566" s="26">
        <f>SUMIFS(MasterSheet!J:J, MasterSheet!B:B, A566, MasterSheet!D:D, B566, MasterSheet!H:H, C566)</f>
        <v>1</v>
      </c>
      <c r="G566" s="26">
        <f t="shared" si="41"/>
        <v>8008.8</v>
      </c>
      <c r="H566" s="30">
        <f>SUMIFS(MasterSheet!K:K, MasterSheet!B:B, A566, MasterSheet!D:D, B566, MasterSheet!H:H, C566)</f>
        <v>1</v>
      </c>
      <c r="I566" s="30">
        <f t="shared" si="42"/>
        <v>8008.8</v>
      </c>
      <c r="J566" s="32">
        <f>SUMIFS(MasterSheet!L:L, MasterSheet!B:B, A566, MasterSheet!D:D, B566, MasterSheet!H:H, C566)</f>
        <v>0</v>
      </c>
      <c r="K566" s="32">
        <f t="shared" si="43"/>
        <v>0</v>
      </c>
      <c r="L566" s="25" t="str">
        <f>VLOOKUP(C566,MasterSheet!H:U,14,)</f>
        <v>4Axis</v>
      </c>
      <c r="M566" s="25" t="str">
        <f>VLOOKUP(L566,'Currency Sheet'!A:C,3,)</f>
        <v>INR</v>
      </c>
      <c r="N566" s="25">
        <f t="shared" si="44"/>
        <v>1</v>
      </c>
    </row>
    <row r="567" spans="1:14" x14ac:dyDescent="0.25">
      <c r="A567" s="25" t="str">
        <v>INV/2526/278</v>
      </c>
      <c r="B567" s="45">
        <v>45831</v>
      </c>
      <c r="C567" s="25" t="str">
        <v>R0146S</v>
      </c>
      <c r="D567" s="25">
        <f t="shared" si="40"/>
        <v>8911.2000000000007</v>
      </c>
      <c r="E567" s="25">
        <f>_xlfn.XLOOKUP(C567,MasterSheet!H:H,MasterSheet!E:E)</f>
        <v>8911.2000000000007</v>
      </c>
      <c r="F567" s="26">
        <f>SUMIFS(MasterSheet!J:J, MasterSheet!B:B, A567, MasterSheet!D:D, B567, MasterSheet!H:H, C567)</f>
        <v>1</v>
      </c>
      <c r="G567" s="26">
        <f t="shared" si="41"/>
        <v>8911.2000000000007</v>
      </c>
      <c r="H567" s="30">
        <f>SUMIFS(MasterSheet!K:K, MasterSheet!B:B, A567, MasterSheet!D:D, B567, MasterSheet!H:H, C567)</f>
        <v>1</v>
      </c>
      <c r="I567" s="30">
        <f t="shared" si="42"/>
        <v>8911.2000000000007</v>
      </c>
      <c r="J567" s="32">
        <f>SUMIFS(MasterSheet!L:L, MasterSheet!B:B, A567, MasterSheet!D:D, B567, MasterSheet!H:H, C567)</f>
        <v>0</v>
      </c>
      <c r="K567" s="32">
        <f t="shared" si="43"/>
        <v>0</v>
      </c>
      <c r="L567" s="25" t="str">
        <f>VLOOKUP(C567,MasterSheet!H:U,14,)</f>
        <v>4Axis</v>
      </c>
      <c r="M567" s="25" t="str">
        <f>VLOOKUP(L567,'Currency Sheet'!A:C,3,)</f>
        <v>INR</v>
      </c>
      <c r="N567" s="25">
        <f t="shared" si="44"/>
        <v>1</v>
      </c>
    </row>
    <row r="568" spans="1:14" x14ac:dyDescent="0.25">
      <c r="A568" s="25" t="str">
        <v>INV/2526/278</v>
      </c>
      <c r="B568" s="45">
        <v>45831</v>
      </c>
      <c r="C568" s="25" t="str">
        <v>R3104S</v>
      </c>
      <c r="D568" s="25">
        <f t="shared" si="40"/>
        <v>7783.2</v>
      </c>
      <c r="E568" s="25">
        <f>_xlfn.XLOOKUP(C568,MasterSheet!H:H,MasterSheet!E:E)</f>
        <v>7783.2</v>
      </c>
      <c r="F568" s="26">
        <f>SUMIFS(MasterSheet!J:J, MasterSheet!B:B, A568, MasterSheet!D:D, B568, MasterSheet!H:H, C568)</f>
        <v>1</v>
      </c>
      <c r="G568" s="26">
        <f t="shared" si="41"/>
        <v>7783.2</v>
      </c>
      <c r="H568" s="30">
        <f>SUMIFS(MasterSheet!K:K, MasterSheet!B:B, A568, MasterSheet!D:D, B568, MasterSheet!H:H, C568)</f>
        <v>1</v>
      </c>
      <c r="I568" s="30">
        <f t="shared" si="42"/>
        <v>7783.2</v>
      </c>
      <c r="J568" s="32">
        <f>SUMIFS(MasterSheet!L:L, MasterSheet!B:B, A568, MasterSheet!D:D, B568, MasterSheet!H:H, C568)</f>
        <v>0</v>
      </c>
      <c r="K568" s="32">
        <f t="shared" si="43"/>
        <v>0</v>
      </c>
      <c r="L568" s="25" t="str">
        <f>VLOOKUP(C568,MasterSheet!H:U,14,)</f>
        <v>4Axis</v>
      </c>
      <c r="M568" s="25" t="str">
        <f>VLOOKUP(L568,'Currency Sheet'!A:C,3,)</f>
        <v>INR</v>
      </c>
      <c r="N568" s="25">
        <f t="shared" si="44"/>
        <v>1</v>
      </c>
    </row>
    <row r="569" spans="1:14" x14ac:dyDescent="0.25">
      <c r="A569" s="25" t="str">
        <v>INV/2526/278</v>
      </c>
      <c r="B569" s="45">
        <v>45831</v>
      </c>
      <c r="C569" s="25" t="str">
        <v>R3101S</v>
      </c>
      <c r="D569" s="25">
        <f t="shared" si="40"/>
        <v>7783.2</v>
      </c>
      <c r="E569" s="25">
        <f>_xlfn.XLOOKUP(C569,MasterSheet!H:H,MasterSheet!E:E)</f>
        <v>7783.2</v>
      </c>
      <c r="F569" s="26">
        <f>SUMIFS(MasterSheet!J:J, MasterSheet!B:B, A569, MasterSheet!D:D, B569, MasterSheet!H:H, C569)</f>
        <v>1</v>
      </c>
      <c r="G569" s="26">
        <f t="shared" si="41"/>
        <v>7783.2</v>
      </c>
      <c r="H569" s="30">
        <f>SUMIFS(MasterSheet!K:K, MasterSheet!B:B, A569, MasterSheet!D:D, B569, MasterSheet!H:H, C569)</f>
        <v>1</v>
      </c>
      <c r="I569" s="30">
        <f t="shared" si="42"/>
        <v>7783.2</v>
      </c>
      <c r="J569" s="32">
        <f>SUMIFS(MasterSheet!L:L, MasterSheet!B:B, A569, MasterSheet!D:D, B569, MasterSheet!H:H, C569)</f>
        <v>0</v>
      </c>
      <c r="K569" s="32">
        <f t="shared" si="43"/>
        <v>0</v>
      </c>
      <c r="L569" s="25" t="str">
        <f>VLOOKUP(C569,MasterSheet!H:U,14,)</f>
        <v>4Axis</v>
      </c>
      <c r="M569" s="25" t="str">
        <f>VLOOKUP(L569,'Currency Sheet'!A:C,3,)</f>
        <v>INR</v>
      </c>
      <c r="N569" s="25">
        <f t="shared" si="44"/>
        <v>1</v>
      </c>
    </row>
    <row r="570" spans="1:14" x14ac:dyDescent="0.25">
      <c r="A570" s="25" t="str">
        <v>919467B</v>
      </c>
      <c r="B570" s="45">
        <v>45834</v>
      </c>
      <c r="C570" s="25" t="str">
        <v>MBS722456</v>
      </c>
      <c r="D570" s="25">
        <f t="shared" si="40"/>
        <v>81532</v>
      </c>
      <c r="E570" s="25">
        <f>_xlfn.XLOOKUP(C570,MasterSheet!H:H,MasterSheet!E:E)</f>
        <v>926.5</v>
      </c>
      <c r="F570" s="26">
        <f>SUMIFS(MasterSheet!J:J, MasterSheet!B:B, A570, MasterSheet!D:D, B570, MasterSheet!H:H, C570)</f>
        <v>2</v>
      </c>
      <c r="G570" s="26">
        <f t="shared" si="41"/>
        <v>163064</v>
      </c>
      <c r="H570" s="30">
        <f>SUMIFS(MasterSheet!K:K, MasterSheet!B:B, A570, MasterSheet!D:D, B570, MasterSheet!H:H, C570)</f>
        <v>2</v>
      </c>
      <c r="I570" s="30">
        <f t="shared" si="42"/>
        <v>163064</v>
      </c>
      <c r="J570" s="32">
        <f>SUMIFS(MasterSheet!L:L, MasterSheet!B:B, A570, MasterSheet!D:D, B570, MasterSheet!H:H, C570)</f>
        <v>0</v>
      </c>
      <c r="K570" s="32">
        <f t="shared" si="43"/>
        <v>0</v>
      </c>
      <c r="L570" s="25" t="str">
        <f>VLOOKUP(C570,MasterSheet!H:U,14,)</f>
        <v>MyBioSource</v>
      </c>
      <c r="M570" s="25" t="str">
        <f>VLOOKUP(L570,'Currency Sheet'!A:C,3,)</f>
        <v>DOLLAR</v>
      </c>
      <c r="N570" s="25">
        <f t="shared" si="44"/>
        <v>88</v>
      </c>
    </row>
    <row r="571" spans="1:14" x14ac:dyDescent="0.25">
      <c r="A571" s="25" t="str">
        <v>EED116563</v>
      </c>
      <c r="B571" s="45">
        <v>45834</v>
      </c>
      <c r="C571" s="25">
        <v>100209</v>
      </c>
      <c r="D571" s="25">
        <f t="shared" si="40"/>
        <v>11668.8</v>
      </c>
      <c r="E571" s="25">
        <f>_xlfn.XLOOKUP(C571,MasterSheet!H:H,MasterSheet!E:E)</f>
        <v>132.6</v>
      </c>
      <c r="F571" s="26">
        <f>SUMIFS(MasterSheet!J:J, MasterSheet!B:B, A571, MasterSheet!D:D, B571, MasterSheet!H:H, C571)</f>
        <v>1</v>
      </c>
      <c r="G571" s="26">
        <f t="shared" si="41"/>
        <v>11668.8</v>
      </c>
      <c r="H571" s="30">
        <f>SUMIFS(MasterSheet!K:K, MasterSheet!B:B, A571, MasterSheet!D:D, B571, MasterSheet!H:H, C571)</f>
        <v>1</v>
      </c>
      <c r="I571" s="30">
        <f t="shared" si="42"/>
        <v>11668.8</v>
      </c>
      <c r="J571" s="32">
        <f>SUMIFS(MasterSheet!L:L, MasterSheet!B:B, A571, MasterSheet!D:D, B571, MasterSheet!H:H, C571)</f>
        <v>0</v>
      </c>
      <c r="K571" s="32">
        <f t="shared" si="43"/>
        <v>0</v>
      </c>
      <c r="L571" s="25" t="str">
        <f>VLOOKUP(C571,MasterSheet!H:U,14,)</f>
        <v>BioLegend</v>
      </c>
      <c r="M571" s="25" t="str">
        <f>VLOOKUP(L571,'Currency Sheet'!A:C,3,)</f>
        <v>DOLLAR</v>
      </c>
      <c r="N571" s="25">
        <f t="shared" si="44"/>
        <v>88</v>
      </c>
    </row>
    <row r="572" spans="1:14" x14ac:dyDescent="0.25">
      <c r="A572" s="25" t="str">
        <v>EED116563</v>
      </c>
      <c r="B572" s="45">
        <v>45834</v>
      </c>
      <c r="C572" s="25">
        <v>100210</v>
      </c>
      <c r="D572" s="25">
        <f t="shared" si="40"/>
        <v>12091.2</v>
      </c>
      <c r="E572" s="25">
        <f>_xlfn.XLOOKUP(C572,MasterSheet!H:H,MasterSheet!E:E)</f>
        <v>137.4</v>
      </c>
      <c r="F572" s="26">
        <f>SUMIFS(MasterSheet!J:J, MasterSheet!B:B, A572, MasterSheet!D:D, B572, MasterSheet!H:H, C572)</f>
        <v>1</v>
      </c>
      <c r="G572" s="26">
        <f t="shared" si="41"/>
        <v>12091.2</v>
      </c>
      <c r="H572" s="30">
        <f>SUMIFS(MasterSheet!K:K, MasterSheet!B:B, A572, MasterSheet!D:D, B572, MasterSheet!H:H, C572)</f>
        <v>1</v>
      </c>
      <c r="I572" s="30">
        <f t="shared" si="42"/>
        <v>12091.2</v>
      </c>
      <c r="J572" s="32">
        <f>SUMIFS(MasterSheet!L:L, MasterSheet!B:B, A572, MasterSheet!D:D, B572, MasterSheet!H:H, C572)</f>
        <v>0</v>
      </c>
      <c r="K572" s="32">
        <f t="shared" si="43"/>
        <v>0</v>
      </c>
      <c r="L572" s="25" t="str">
        <f>VLOOKUP(C572,MasterSheet!H:U,14,)</f>
        <v>BioLegend</v>
      </c>
      <c r="M572" s="25" t="str">
        <f>VLOOKUP(L572,'Currency Sheet'!A:C,3,)</f>
        <v>DOLLAR</v>
      </c>
      <c r="N572" s="25">
        <f t="shared" si="44"/>
        <v>88</v>
      </c>
    </row>
    <row r="573" spans="1:14" x14ac:dyDescent="0.25">
      <c r="A573" s="25" t="str">
        <v>EED116563</v>
      </c>
      <c r="B573" s="45">
        <v>45834</v>
      </c>
      <c r="C573" s="25">
        <v>100229</v>
      </c>
      <c r="D573" s="25">
        <f t="shared" si="40"/>
        <v>14520</v>
      </c>
      <c r="E573" s="25">
        <f>_xlfn.XLOOKUP(C573,MasterSheet!H:H,MasterSheet!E:E)</f>
        <v>165</v>
      </c>
      <c r="F573" s="26">
        <f>SUMIFS(MasterSheet!J:J, MasterSheet!B:B, A573, MasterSheet!D:D, B573, MasterSheet!H:H, C573)</f>
        <v>1</v>
      </c>
      <c r="G573" s="26">
        <f t="shared" si="41"/>
        <v>14520</v>
      </c>
      <c r="H573" s="30">
        <f>SUMIFS(MasterSheet!K:K, MasterSheet!B:B, A573, MasterSheet!D:D, B573, MasterSheet!H:H, C573)</f>
        <v>1</v>
      </c>
      <c r="I573" s="30">
        <f t="shared" si="42"/>
        <v>14520</v>
      </c>
      <c r="J573" s="32">
        <f>SUMIFS(MasterSheet!L:L, MasterSheet!B:B, A573, MasterSheet!D:D, B573, MasterSheet!H:H, C573)</f>
        <v>0</v>
      </c>
      <c r="K573" s="32">
        <f t="shared" si="43"/>
        <v>0</v>
      </c>
      <c r="L573" s="25" t="str">
        <f>VLOOKUP(C573,MasterSheet!H:U,14,)</f>
        <v>BioLegend</v>
      </c>
      <c r="M573" s="25" t="str">
        <f>VLOOKUP(L573,'Currency Sheet'!A:C,3,)</f>
        <v>DOLLAR</v>
      </c>
      <c r="N573" s="25">
        <f t="shared" si="44"/>
        <v>88</v>
      </c>
    </row>
    <row r="574" spans="1:14" x14ac:dyDescent="0.25">
      <c r="A574" s="25" t="str">
        <v>EED116563</v>
      </c>
      <c r="B574" s="45">
        <v>45834</v>
      </c>
      <c r="C574" s="25">
        <v>100320</v>
      </c>
      <c r="D574" s="25">
        <f t="shared" si="40"/>
        <v>10454.4</v>
      </c>
      <c r="E574" s="25">
        <f>_xlfn.XLOOKUP(C574,MasterSheet!H:H,MasterSheet!E:E)</f>
        <v>118.8</v>
      </c>
      <c r="F574" s="26">
        <f>SUMIFS(MasterSheet!J:J, MasterSheet!B:B, A574, MasterSheet!D:D, B574, MasterSheet!H:H, C574)</f>
        <v>1</v>
      </c>
      <c r="G574" s="26">
        <f t="shared" si="41"/>
        <v>10454.4</v>
      </c>
      <c r="H574" s="30">
        <f>SUMIFS(MasterSheet!K:K, MasterSheet!B:B, A574, MasterSheet!D:D, B574, MasterSheet!H:H, C574)</f>
        <v>1</v>
      </c>
      <c r="I574" s="30">
        <f t="shared" si="42"/>
        <v>10454.4</v>
      </c>
      <c r="J574" s="32">
        <f>SUMIFS(MasterSheet!L:L, MasterSheet!B:B, A574, MasterSheet!D:D, B574, MasterSheet!H:H, C574)</f>
        <v>0</v>
      </c>
      <c r="K574" s="32">
        <f t="shared" si="43"/>
        <v>0</v>
      </c>
      <c r="L574" s="25" t="str">
        <f>VLOOKUP(C574,MasterSheet!H:U,14,)</f>
        <v>BioLegend</v>
      </c>
      <c r="M574" s="25" t="str">
        <f>VLOOKUP(L574,'Currency Sheet'!A:C,3,)</f>
        <v>DOLLAR</v>
      </c>
      <c r="N574" s="25">
        <f t="shared" si="44"/>
        <v>88</v>
      </c>
    </row>
    <row r="575" spans="1:14" x14ac:dyDescent="0.25">
      <c r="A575" s="25" t="str">
        <v>EED116563</v>
      </c>
      <c r="B575" s="45">
        <v>45834</v>
      </c>
      <c r="C575" s="25">
        <v>100340</v>
      </c>
      <c r="D575" s="25">
        <f t="shared" si="40"/>
        <v>8659.2000000000007</v>
      </c>
      <c r="E575" s="25">
        <f>_xlfn.XLOOKUP(C575,MasterSheet!H:H,MasterSheet!E:E)</f>
        <v>98.4</v>
      </c>
      <c r="F575" s="26">
        <f>SUMIFS(MasterSheet!J:J, MasterSheet!B:B, A575, MasterSheet!D:D, B575, MasterSheet!H:H, C575)</f>
        <v>1</v>
      </c>
      <c r="G575" s="26">
        <f t="shared" si="41"/>
        <v>8659.2000000000007</v>
      </c>
      <c r="H575" s="30">
        <f>SUMIFS(MasterSheet!K:K, MasterSheet!B:B, A575, MasterSheet!D:D, B575, MasterSheet!H:H, C575)</f>
        <v>1</v>
      </c>
      <c r="I575" s="30">
        <f t="shared" si="42"/>
        <v>8659.2000000000007</v>
      </c>
      <c r="J575" s="32">
        <f>SUMIFS(MasterSheet!L:L, MasterSheet!B:B, A575, MasterSheet!D:D, B575, MasterSheet!H:H, C575)</f>
        <v>0</v>
      </c>
      <c r="K575" s="32">
        <f t="shared" si="43"/>
        <v>0</v>
      </c>
      <c r="L575" s="25" t="str">
        <f>VLOOKUP(C575,MasterSheet!H:U,14,)</f>
        <v>BioLegend</v>
      </c>
      <c r="M575" s="25" t="str">
        <f>VLOOKUP(L575,'Currency Sheet'!A:C,3,)</f>
        <v>DOLLAR</v>
      </c>
      <c r="N575" s="25">
        <f t="shared" si="44"/>
        <v>88</v>
      </c>
    </row>
    <row r="576" spans="1:14" x14ac:dyDescent="0.25">
      <c r="A576" s="25" t="str">
        <v>EED116563</v>
      </c>
      <c r="B576" s="45">
        <v>45834</v>
      </c>
      <c r="C576" s="25">
        <v>100432</v>
      </c>
      <c r="D576" s="25">
        <f t="shared" si="40"/>
        <v>15206.400000000001</v>
      </c>
      <c r="E576" s="25">
        <f>_xlfn.XLOOKUP(C576,MasterSheet!H:H,MasterSheet!E:E)</f>
        <v>172.8</v>
      </c>
      <c r="F576" s="26">
        <f>SUMIFS(MasterSheet!J:J, MasterSheet!B:B, A576, MasterSheet!D:D, B576, MasterSheet!H:H, C576)</f>
        <v>1</v>
      </c>
      <c r="G576" s="26">
        <f t="shared" si="41"/>
        <v>15206.400000000001</v>
      </c>
      <c r="H576" s="30">
        <f>SUMIFS(MasterSheet!K:K, MasterSheet!B:B, A576, MasterSheet!D:D, B576, MasterSheet!H:H, C576)</f>
        <v>1</v>
      </c>
      <c r="I576" s="30">
        <f t="shared" si="42"/>
        <v>15206.400000000001</v>
      </c>
      <c r="J576" s="32">
        <f>SUMIFS(MasterSheet!L:L, MasterSheet!B:B, A576, MasterSheet!D:D, B576, MasterSheet!H:H, C576)</f>
        <v>0</v>
      </c>
      <c r="K576" s="32">
        <f t="shared" si="43"/>
        <v>0</v>
      </c>
      <c r="L576" s="25" t="str">
        <f>VLOOKUP(C576,MasterSheet!H:U,14,)</f>
        <v>BioLegend</v>
      </c>
      <c r="M576" s="25" t="str">
        <f>VLOOKUP(L576,'Currency Sheet'!A:C,3,)</f>
        <v>DOLLAR</v>
      </c>
      <c r="N576" s="25">
        <f t="shared" si="44"/>
        <v>88</v>
      </c>
    </row>
    <row r="577" spans="1:14" x14ac:dyDescent="0.25">
      <c r="A577" s="25" t="str">
        <v>EED116563</v>
      </c>
      <c r="B577" s="45">
        <v>45834</v>
      </c>
      <c r="C577" s="25">
        <v>100527</v>
      </c>
      <c r="D577" s="25">
        <f t="shared" si="40"/>
        <v>37171.199999999997</v>
      </c>
      <c r="E577" s="25">
        <f>_xlfn.XLOOKUP(C577,MasterSheet!H:H,MasterSheet!E:E)</f>
        <v>422.4</v>
      </c>
      <c r="F577" s="26">
        <f>SUMIFS(MasterSheet!J:J, MasterSheet!B:B, A577, MasterSheet!D:D, B577, MasterSheet!H:H, C577)</f>
        <v>8</v>
      </c>
      <c r="G577" s="26">
        <f t="shared" si="41"/>
        <v>297369.59999999998</v>
      </c>
      <c r="H577" s="30">
        <f>SUMIFS(MasterSheet!K:K, MasterSheet!B:B, A577, MasterSheet!D:D, B577, MasterSheet!H:H, C577)</f>
        <v>8</v>
      </c>
      <c r="I577" s="30">
        <f t="shared" si="42"/>
        <v>297369.59999999998</v>
      </c>
      <c r="J577" s="32">
        <f>SUMIFS(MasterSheet!L:L, MasterSheet!B:B, A577, MasterSheet!D:D, B577, MasterSheet!H:H, C577)</f>
        <v>0</v>
      </c>
      <c r="K577" s="32">
        <f t="shared" si="43"/>
        <v>0</v>
      </c>
      <c r="L577" s="25" t="str">
        <f>VLOOKUP(C577,MasterSheet!H:U,14,)</f>
        <v>BioLegend</v>
      </c>
      <c r="M577" s="25" t="str">
        <f>VLOOKUP(L577,'Currency Sheet'!A:C,3,)</f>
        <v>DOLLAR</v>
      </c>
      <c r="N577" s="25">
        <f t="shared" si="44"/>
        <v>88</v>
      </c>
    </row>
    <row r="578" spans="1:14" x14ac:dyDescent="0.25">
      <c r="A578" s="25" t="str">
        <v>EED116563</v>
      </c>
      <c r="B578" s="45">
        <v>45834</v>
      </c>
      <c r="C578" s="25">
        <v>100607</v>
      </c>
      <c r="D578" s="25">
        <f t="shared" si="40"/>
        <v>4540.8</v>
      </c>
      <c r="E578" s="25">
        <f>_xlfn.XLOOKUP(C578,MasterSheet!H:H,MasterSheet!E:E)</f>
        <v>51.6</v>
      </c>
      <c r="F578" s="26">
        <f>SUMIFS(MasterSheet!J:J, MasterSheet!B:B, A578, MasterSheet!D:D, B578, MasterSheet!H:H, C578)</f>
        <v>1</v>
      </c>
      <c r="G578" s="26">
        <f t="shared" si="41"/>
        <v>4540.8</v>
      </c>
      <c r="H578" s="30">
        <f>SUMIFS(MasterSheet!K:K, MasterSheet!B:B, A578, MasterSheet!D:D, B578, MasterSheet!H:H, C578)</f>
        <v>1</v>
      </c>
      <c r="I578" s="30">
        <f t="shared" si="42"/>
        <v>4540.8</v>
      </c>
      <c r="J578" s="32">
        <f>SUMIFS(MasterSheet!L:L, MasterSheet!B:B, A578, MasterSheet!D:D, B578, MasterSheet!H:H, C578)</f>
        <v>0</v>
      </c>
      <c r="K578" s="32">
        <f t="shared" si="43"/>
        <v>0</v>
      </c>
      <c r="L578" s="25" t="str">
        <f>VLOOKUP(C578,MasterSheet!H:U,14,)</f>
        <v>BioLegend</v>
      </c>
      <c r="M578" s="25" t="str">
        <f>VLOOKUP(L578,'Currency Sheet'!A:C,3,)</f>
        <v>DOLLAR</v>
      </c>
      <c r="N578" s="25">
        <f t="shared" si="44"/>
        <v>88</v>
      </c>
    </row>
    <row r="579" spans="1:14" x14ac:dyDescent="0.25">
      <c r="A579" s="25" t="str">
        <v>EED116563</v>
      </c>
      <c r="B579" s="45">
        <v>45834</v>
      </c>
      <c r="C579" s="25">
        <v>100761</v>
      </c>
      <c r="D579" s="25">
        <f t="shared" ref="D579:D642" si="45">E579*N579</f>
        <v>7339.2000000000007</v>
      </c>
      <c r="E579" s="25">
        <f>_xlfn.XLOOKUP(C579,MasterSheet!H:H,MasterSheet!E:E)</f>
        <v>83.4</v>
      </c>
      <c r="F579" s="26">
        <f>SUMIFS(MasterSheet!J:J, MasterSheet!B:B, A579, MasterSheet!D:D, B579, MasterSheet!H:H, C579)</f>
        <v>1</v>
      </c>
      <c r="G579" s="26">
        <f t="shared" ref="G579:G642" si="46">D579*F579</f>
        <v>7339.2000000000007</v>
      </c>
      <c r="H579" s="30">
        <f>SUMIFS(MasterSheet!K:K, MasterSheet!B:B, A579, MasterSheet!D:D, B579, MasterSheet!H:H, C579)</f>
        <v>1</v>
      </c>
      <c r="I579" s="30">
        <f t="shared" ref="I579:I642" si="47">H579*D579</f>
        <v>7339.2000000000007</v>
      </c>
      <c r="J579" s="32">
        <f>SUMIFS(MasterSheet!L:L, MasterSheet!B:B, A579, MasterSheet!D:D, B579, MasterSheet!H:H, C579)</f>
        <v>0</v>
      </c>
      <c r="K579" s="32">
        <f t="shared" ref="K579:K642" si="48">J579*D579</f>
        <v>0</v>
      </c>
      <c r="L579" s="25" t="str">
        <f>VLOOKUP(C579,MasterSheet!H:U,14,)</f>
        <v>BioLegend</v>
      </c>
      <c r="M579" s="25" t="str">
        <f>VLOOKUP(L579,'Currency Sheet'!A:C,3,)</f>
        <v>DOLLAR</v>
      </c>
      <c r="N579" s="25">
        <f t="shared" ref="N579:N642" si="49">IF(M579="DOLLAR",88,1)</f>
        <v>88</v>
      </c>
    </row>
    <row r="580" spans="1:14" x14ac:dyDescent="0.25">
      <c r="A580" s="25" t="str">
        <v>EED116563</v>
      </c>
      <c r="B580" s="45">
        <v>45834</v>
      </c>
      <c r="C580" s="25">
        <v>101212</v>
      </c>
      <c r="D580" s="25">
        <f t="shared" si="45"/>
        <v>5544</v>
      </c>
      <c r="E580" s="25">
        <f>_xlfn.XLOOKUP(C580,MasterSheet!H:H,MasterSheet!E:E)</f>
        <v>63</v>
      </c>
      <c r="F580" s="26">
        <f>SUMIFS(MasterSheet!J:J, MasterSheet!B:B, A580, MasterSheet!D:D, B580, MasterSheet!H:H, C580)</f>
        <v>1</v>
      </c>
      <c r="G580" s="26">
        <f t="shared" si="46"/>
        <v>5544</v>
      </c>
      <c r="H580" s="30">
        <f>SUMIFS(MasterSheet!K:K, MasterSheet!B:B, A580, MasterSheet!D:D, B580, MasterSheet!H:H, C580)</f>
        <v>1</v>
      </c>
      <c r="I580" s="30">
        <f t="shared" si="47"/>
        <v>5544</v>
      </c>
      <c r="J580" s="32">
        <f>SUMIFS(MasterSheet!L:L, MasterSheet!B:B, A580, MasterSheet!D:D, B580, MasterSheet!H:H, C580)</f>
        <v>0</v>
      </c>
      <c r="K580" s="32">
        <f t="shared" si="48"/>
        <v>0</v>
      </c>
      <c r="L580" s="25" t="str">
        <f>VLOOKUP(C580,MasterSheet!H:U,14,)</f>
        <v>BioLegend</v>
      </c>
      <c r="M580" s="25" t="str">
        <f>VLOOKUP(L580,'Currency Sheet'!A:C,3,)</f>
        <v>DOLLAR</v>
      </c>
      <c r="N580" s="25">
        <f t="shared" si="49"/>
        <v>88</v>
      </c>
    </row>
    <row r="581" spans="1:14" x14ac:dyDescent="0.25">
      <c r="A581" s="25" t="str">
        <v>EED116563</v>
      </c>
      <c r="B581" s="45">
        <v>45834</v>
      </c>
      <c r="C581" s="25">
        <v>101245</v>
      </c>
      <c r="D581" s="25">
        <f t="shared" si="45"/>
        <v>21780</v>
      </c>
      <c r="E581" s="25">
        <f>_xlfn.XLOOKUP(C581,MasterSheet!H:H,MasterSheet!E:E)</f>
        <v>247.5</v>
      </c>
      <c r="F581" s="26">
        <f>SUMIFS(MasterSheet!J:J, MasterSheet!B:B, A581, MasterSheet!D:D, B581, MasterSheet!H:H, C581)</f>
        <v>2</v>
      </c>
      <c r="G581" s="26">
        <f t="shared" si="46"/>
        <v>43560</v>
      </c>
      <c r="H581" s="30">
        <f>SUMIFS(MasterSheet!K:K, MasterSheet!B:B, A581, MasterSheet!D:D, B581, MasterSheet!H:H, C581)</f>
        <v>2</v>
      </c>
      <c r="I581" s="30">
        <f t="shared" si="47"/>
        <v>43560</v>
      </c>
      <c r="J581" s="32">
        <f>SUMIFS(MasterSheet!L:L, MasterSheet!B:B, A581, MasterSheet!D:D, B581, MasterSheet!H:H, C581)</f>
        <v>0</v>
      </c>
      <c r="K581" s="32">
        <f t="shared" si="48"/>
        <v>0</v>
      </c>
      <c r="L581" s="25" t="str">
        <f>VLOOKUP(C581,MasterSheet!H:U,14,)</f>
        <v>BioLegend</v>
      </c>
      <c r="M581" s="25" t="str">
        <f>VLOOKUP(L581,'Currency Sheet'!A:C,3,)</f>
        <v>DOLLAR</v>
      </c>
      <c r="N581" s="25">
        <f t="shared" si="49"/>
        <v>88</v>
      </c>
    </row>
    <row r="582" spans="1:14" x14ac:dyDescent="0.25">
      <c r="A582" s="25" t="str">
        <v>EED116563</v>
      </c>
      <c r="B582" s="45">
        <v>45834</v>
      </c>
      <c r="C582" s="25">
        <v>101255</v>
      </c>
      <c r="D582" s="25">
        <f t="shared" si="45"/>
        <v>6652.7999999999993</v>
      </c>
      <c r="E582" s="25">
        <f>_xlfn.XLOOKUP(C582,MasterSheet!H:H,MasterSheet!E:E)</f>
        <v>75.599999999999994</v>
      </c>
      <c r="F582" s="26">
        <f>SUMIFS(MasterSheet!J:J, MasterSheet!B:B, A582, MasterSheet!D:D, B582, MasterSheet!H:H, C582)</f>
        <v>1</v>
      </c>
      <c r="G582" s="26">
        <f t="shared" si="46"/>
        <v>6652.7999999999993</v>
      </c>
      <c r="H582" s="30">
        <f>SUMIFS(MasterSheet!K:K, MasterSheet!B:B, A582, MasterSheet!D:D, B582, MasterSheet!H:H, C582)</f>
        <v>1</v>
      </c>
      <c r="I582" s="30">
        <f t="shared" si="47"/>
        <v>6652.7999999999993</v>
      </c>
      <c r="J582" s="32">
        <f>SUMIFS(MasterSheet!L:L, MasterSheet!B:B, A582, MasterSheet!D:D, B582, MasterSheet!H:H, C582)</f>
        <v>0</v>
      </c>
      <c r="K582" s="32">
        <f t="shared" si="48"/>
        <v>0</v>
      </c>
      <c r="L582" s="25" t="str">
        <f>VLOOKUP(C582,MasterSheet!H:U,14,)</f>
        <v>BioLegend</v>
      </c>
      <c r="M582" s="25" t="str">
        <f>VLOOKUP(L582,'Currency Sheet'!A:C,3,)</f>
        <v>DOLLAR</v>
      </c>
      <c r="N582" s="25">
        <f t="shared" si="49"/>
        <v>88</v>
      </c>
    </row>
    <row r="583" spans="1:14" x14ac:dyDescent="0.25">
      <c r="A583" s="25" t="str">
        <v>EED116563</v>
      </c>
      <c r="B583" s="45">
        <v>45834</v>
      </c>
      <c r="C583" s="25">
        <v>101620</v>
      </c>
      <c r="D583" s="25">
        <f t="shared" si="45"/>
        <v>12249.599999999999</v>
      </c>
      <c r="E583" s="25">
        <f>_xlfn.XLOOKUP(C583,MasterSheet!H:H,MasterSheet!E:E)</f>
        <v>139.19999999999999</v>
      </c>
      <c r="F583" s="26">
        <f>SUMIFS(MasterSheet!J:J, MasterSheet!B:B, A583, MasterSheet!D:D, B583, MasterSheet!H:H, C583)</f>
        <v>1</v>
      </c>
      <c r="G583" s="26">
        <f t="shared" si="46"/>
        <v>12249.599999999999</v>
      </c>
      <c r="H583" s="30">
        <f>SUMIFS(MasterSheet!K:K, MasterSheet!B:B, A583, MasterSheet!D:D, B583, MasterSheet!H:H, C583)</f>
        <v>1</v>
      </c>
      <c r="I583" s="30">
        <f t="shared" si="47"/>
        <v>12249.599999999999</v>
      </c>
      <c r="J583" s="32">
        <f>SUMIFS(MasterSheet!L:L, MasterSheet!B:B, A583, MasterSheet!D:D, B583, MasterSheet!H:H, C583)</f>
        <v>0</v>
      </c>
      <c r="K583" s="32">
        <f t="shared" si="48"/>
        <v>0</v>
      </c>
      <c r="L583" s="25" t="str">
        <f>VLOOKUP(C583,MasterSheet!H:U,14,)</f>
        <v>BioLegend</v>
      </c>
      <c r="M583" s="25" t="str">
        <f>VLOOKUP(L583,'Currency Sheet'!A:C,3,)</f>
        <v>DOLLAR</v>
      </c>
      <c r="N583" s="25">
        <f t="shared" si="49"/>
        <v>88</v>
      </c>
    </row>
    <row r="584" spans="1:14" x14ac:dyDescent="0.25">
      <c r="A584" s="25" t="str">
        <v>EED116563</v>
      </c>
      <c r="B584" s="45">
        <v>45834</v>
      </c>
      <c r="C584" s="25">
        <v>102227</v>
      </c>
      <c r="D584" s="25">
        <f t="shared" si="45"/>
        <v>5913.6</v>
      </c>
      <c r="E584" s="25">
        <f>_xlfn.XLOOKUP(C584,MasterSheet!H:H,MasterSheet!E:E)</f>
        <v>67.2</v>
      </c>
      <c r="F584" s="26">
        <f>SUMIFS(MasterSheet!J:J, MasterSheet!B:B, A584, MasterSheet!D:D, B584, MasterSheet!H:H, C584)</f>
        <v>1</v>
      </c>
      <c r="G584" s="26">
        <f t="shared" si="46"/>
        <v>5913.6</v>
      </c>
      <c r="H584" s="30">
        <f>SUMIFS(MasterSheet!K:K, MasterSheet!B:B, A584, MasterSheet!D:D, B584, MasterSheet!H:H, C584)</f>
        <v>1</v>
      </c>
      <c r="I584" s="30">
        <f t="shared" si="47"/>
        <v>5913.6</v>
      </c>
      <c r="J584" s="32">
        <f>SUMIFS(MasterSheet!L:L, MasterSheet!B:B, A584, MasterSheet!D:D, B584, MasterSheet!H:H, C584)</f>
        <v>0</v>
      </c>
      <c r="K584" s="32">
        <f t="shared" si="48"/>
        <v>0</v>
      </c>
      <c r="L584" s="25" t="str">
        <f>VLOOKUP(C584,MasterSheet!H:U,14,)</f>
        <v>BioLegend</v>
      </c>
      <c r="M584" s="25" t="str">
        <f>VLOOKUP(L584,'Currency Sheet'!A:C,3,)</f>
        <v>DOLLAR</v>
      </c>
      <c r="N584" s="25">
        <f t="shared" si="49"/>
        <v>88</v>
      </c>
    </row>
    <row r="585" spans="1:14" x14ac:dyDescent="0.25">
      <c r="A585" s="25" t="str">
        <v>EED116563</v>
      </c>
      <c r="B585" s="45">
        <v>45834</v>
      </c>
      <c r="C585" s="25">
        <v>102405</v>
      </c>
      <c r="D585" s="25">
        <f t="shared" si="45"/>
        <v>4699.2</v>
      </c>
      <c r="E585" s="25">
        <f>_xlfn.XLOOKUP(C585,MasterSheet!H:H,MasterSheet!E:E)</f>
        <v>53.4</v>
      </c>
      <c r="F585" s="26">
        <f>SUMIFS(MasterSheet!J:J, MasterSheet!B:B, A585, MasterSheet!D:D, B585, MasterSheet!H:H, C585)</f>
        <v>1</v>
      </c>
      <c r="G585" s="26">
        <f t="shared" si="46"/>
        <v>4699.2</v>
      </c>
      <c r="H585" s="30">
        <f>SUMIFS(MasterSheet!K:K, MasterSheet!B:B, A585, MasterSheet!D:D, B585, MasterSheet!H:H, C585)</f>
        <v>1</v>
      </c>
      <c r="I585" s="30">
        <f t="shared" si="47"/>
        <v>4699.2</v>
      </c>
      <c r="J585" s="32">
        <f>SUMIFS(MasterSheet!L:L, MasterSheet!B:B, A585, MasterSheet!D:D, B585, MasterSheet!H:H, C585)</f>
        <v>0</v>
      </c>
      <c r="K585" s="32">
        <f t="shared" si="48"/>
        <v>0</v>
      </c>
      <c r="L585" s="25" t="str">
        <f>VLOOKUP(C585,MasterSheet!H:U,14,)</f>
        <v>BioLegend</v>
      </c>
      <c r="M585" s="25" t="str">
        <f>VLOOKUP(L585,'Currency Sheet'!A:C,3,)</f>
        <v>DOLLAR</v>
      </c>
      <c r="N585" s="25">
        <f t="shared" si="49"/>
        <v>88</v>
      </c>
    </row>
    <row r="586" spans="1:14" x14ac:dyDescent="0.25">
      <c r="A586" s="25" t="str">
        <v>EED116563</v>
      </c>
      <c r="B586" s="45">
        <v>45834</v>
      </c>
      <c r="C586" s="25">
        <v>102705</v>
      </c>
      <c r="D586" s="25">
        <f t="shared" si="45"/>
        <v>4699.2</v>
      </c>
      <c r="E586" s="25">
        <f>_xlfn.XLOOKUP(C586,MasterSheet!H:H,MasterSheet!E:E)</f>
        <v>53.4</v>
      </c>
      <c r="F586" s="26">
        <f>SUMIFS(MasterSheet!J:J, MasterSheet!B:B, A586, MasterSheet!D:D, B586, MasterSheet!H:H, C586)</f>
        <v>1</v>
      </c>
      <c r="G586" s="26">
        <f t="shared" si="46"/>
        <v>4699.2</v>
      </c>
      <c r="H586" s="30">
        <f>SUMIFS(MasterSheet!K:K, MasterSheet!B:B, A586, MasterSheet!D:D, B586, MasterSheet!H:H, C586)</f>
        <v>1</v>
      </c>
      <c r="I586" s="30">
        <f t="shared" si="47"/>
        <v>4699.2</v>
      </c>
      <c r="J586" s="32">
        <f>SUMIFS(MasterSheet!L:L, MasterSheet!B:B, A586, MasterSheet!D:D, B586, MasterSheet!H:H, C586)</f>
        <v>0</v>
      </c>
      <c r="K586" s="32">
        <f t="shared" si="48"/>
        <v>0</v>
      </c>
      <c r="L586" s="25" t="str">
        <f>VLOOKUP(C586,MasterSheet!H:U,14,)</f>
        <v>BioLegend</v>
      </c>
      <c r="M586" s="25" t="str">
        <f>VLOOKUP(L586,'Currency Sheet'!A:C,3,)</f>
        <v>DOLLAR</v>
      </c>
      <c r="N586" s="25">
        <f t="shared" si="49"/>
        <v>88</v>
      </c>
    </row>
    <row r="587" spans="1:14" x14ac:dyDescent="0.25">
      <c r="A587" s="25" t="str">
        <v>EED116563</v>
      </c>
      <c r="B587" s="45">
        <v>45834</v>
      </c>
      <c r="C587" s="25">
        <v>103005</v>
      </c>
      <c r="D587" s="25">
        <f t="shared" si="45"/>
        <v>2481.6</v>
      </c>
      <c r="E587" s="25">
        <f>_xlfn.XLOOKUP(C587,MasterSheet!H:H,MasterSheet!E:E)</f>
        <v>28.2</v>
      </c>
      <c r="F587" s="26">
        <f>SUMIFS(MasterSheet!J:J, MasterSheet!B:B, A587, MasterSheet!D:D, B587, MasterSheet!H:H, C587)</f>
        <v>1</v>
      </c>
      <c r="G587" s="26">
        <f t="shared" si="46"/>
        <v>2481.6</v>
      </c>
      <c r="H587" s="30">
        <f>SUMIFS(MasterSheet!K:K, MasterSheet!B:B, A587, MasterSheet!D:D, B587, MasterSheet!H:H, C587)</f>
        <v>1</v>
      </c>
      <c r="I587" s="30">
        <f t="shared" si="47"/>
        <v>2481.6</v>
      </c>
      <c r="J587" s="32">
        <f>SUMIFS(MasterSheet!L:L, MasterSheet!B:B, A587, MasterSheet!D:D, B587, MasterSheet!H:H, C587)</f>
        <v>0</v>
      </c>
      <c r="K587" s="32">
        <f t="shared" si="48"/>
        <v>0</v>
      </c>
      <c r="L587" s="25" t="str">
        <f>VLOOKUP(C587,MasterSheet!H:U,14,)</f>
        <v>BioLegend</v>
      </c>
      <c r="M587" s="25" t="str">
        <f>VLOOKUP(L587,'Currency Sheet'!A:C,3,)</f>
        <v>DOLLAR</v>
      </c>
      <c r="N587" s="25">
        <f t="shared" si="49"/>
        <v>88</v>
      </c>
    </row>
    <row r="588" spans="1:14" x14ac:dyDescent="0.25">
      <c r="A588" s="25" t="str">
        <v>EED116563</v>
      </c>
      <c r="B588" s="45">
        <v>45834</v>
      </c>
      <c r="C588" s="25">
        <v>103107</v>
      </c>
      <c r="D588" s="25">
        <f t="shared" si="45"/>
        <v>1900.8000000000002</v>
      </c>
      <c r="E588" s="25">
        <f>_xlfn.XLOOKUP(C588,MasterSheet!H:H,MasterSheet!E:E)</f>
        <v>21.6</v>
      </c>
      <c r="F588" s="26">
        <f>SUMIFS(MasterSheet!J:J, MasterSheet!B:B, A588, MasterSheet!D:D, B588, MasterSheet!H:H, C588)</f>
        <v>1</v>
      </c>
      <c r="G588" s="26">
        <f t="shared" si="46"/>
        <v>1900.8000000000002</v>
      </c>
      <c r="H588" s="30">
        <f>SUMIFS(MasterSheet!K:K, MasterSheet!B:B, A588, MasterSheet!D:D, B588, MasterSheet!H:H, C588)</f>
        <v>1</v>
      </c>
      <c r="I588" s="30">
        <f t="shared" si="47"/>
        <v>1900.8000000000002</v>
      </c>
      <c r="J588" s="32">
        <f>SUMIFS(MasterSheet!L:L, MasterSheet!B:B, A588, MasterSheet!D:D, B588, MasterSheet!H:H, C588)</f>
        <v>0</v>
      </c>
      <c r="K588" s="32">
        <f t="shared" si="48"/>
        <v>0</v>
      </c>
      <c r="L588" s="25" t="str">
        <f>VLOOKUP(C588,MasterSheet!H:U,14,)</f>
        <v>BioLegend</v>
      </c>
      <c r="M588" s="25" t="str">
        <f>VLOOKUP(L588,'Currency Sheet'!A:C,3,)</f>
        <v>DOLLAR</v>
      </c>
      <c r="N588" s="25">
        <f t="shared" si="49"/>
        <v>88</v>
      </c>
    </row>
    <row r="589" spans="1:14" x14ac:dyDescent="0.25">
      <c r="A589" s="25" t="str">
        <v>EED116563</v>
      </c>
      <c r="B589" s="45">
        <v>45834</v>
      </c>
      <c r="C589" s="25">
        <v>103605</v>
      </c>
      <c r="D589" s="25">
        <f t="shared" si="45"/>
        <v>4382.3999999999996</v>
      </c>
      <c r="E589" s="25">
        <f>_xlfn.XLOOKUP(C589,MasterSheet!H:H,MasterSheet!E:E)</f>
        <v>49.8</v>
      </c>
      <c r="F589" s="26">
        <f>SUMIFS(MasterSheet!J:J, MasterSheet!B:B, A589, MasterSheet!D:D, B589, MasterSheet!H:H, C589)</f>
        <v>1</v>
      </c>
      <c r="G589" s="26">
        <f t="shared" si="46"/>
        <v>4382.3999999999996</v>
      </c>
      <c r="H589" s="30">
        <f>SUMIFS(MasterSheet!K:K, MasterSheet!B:B, A589, MasterSheet!D:D, B589, MasterSheet!H:H, C589)</f>
        <v>1</v>
      </c>
      <c r="I589" s="30">
        <f t="shared" si="47"/>
        <v>4382.3999999999996</v>
      </c>
      <c r="J589" s="32">
        <f>SUMIFS(MasterSheet!L:L, MasterSheet!B:B, A589, MasterSheet!D:D, B589, MasterSheet!H:H, C589)</f>
        <v>0</v>
      </c>
      <c r="K589" s="32">
        <f t="shared" si="48"/>
        <v>0</v>
      </c>
      <c r="L589" s="25" t="str">
        <f>VLOOKUP(C589,MasterSheet!H:U,14,)</f>
        <v>BioLegend</v>
      </c>
      <c r="M589" s="25" t="str">
        <f>VLOOKUP(L589,'Currency Sheet'!A:C,3,)</f>
        <v>DOLLAR</v>
      </c>
      <c r="N589" s="25">
        <f t="shared" si="49"/>
        <v>88</v>
      </c>
    </row>
    <row r="590" spans="1:14" x14ac:dyDescent="0.25">
      <c r="A590" s="25" t="str">
        <v>EED116563</v>
      </c>
      <c r="B590" s="45">
        <v>45834</v>
      </c>
      <c r="C590" s="25" t="str">
        <v>104453</v>
      </c>
      <c r="D590" s="25">
        <f t="shared" si="45"/>
        <v>18018</v>
      </c>
      <c r="E590" s="25">
        <f>_xlfn.XLOOKUP(C590,MasterSheet!H:H,MasterSheet!E:E)</f>
        <v>204.75</v>
      </c>
      <c r="F590" s="26">
        <f>SUMIFS(MasterSheet!J:J, MasterSheet!B:B, A590, MasterSheet!D:D, B590, MasterSheet!H:H, C590)</f>
        <v>1</v>
      </c>
      <c r="G590" s="26">
        <f t="shared" si="46"/>
        <v>18018</v>
      </c>
      <c r="H590" s="30">
        <f>SUMIFS(MasterSheet!K:K, MasterSheet!B:B, A590, MasterSheet!D:D, B590, MasterSheet!H:H, C590)</f>
        <v>1</v>
      </c>
      <c r="I590" s="30">
        <f t="shared" si="47"/>
        <v>18018</v>
      </c>
      <c r="J590" s="32">
        <f>SUMIFS(MasterSheet!L:L, MasterSheet!B:B, A590, MasterSheet!D:D, B590, MasterSheet!H:H, C590)</f>
        <v>0</v>
      </c>
      <c r="K590" s="32">
        <f t="shared" si="48"/>
        <v>0</v>
      </c>
      <c r="L590" s="25" t="str">
        <f>VLOOKUP(C590,MasterSheet!H:U,14,)</f>
        <v>BioLegend</v>
      </c>
      <c r="M590" s="25" t="str">
        <f>VLOOKUP(L590,'Currency Sheet'!A:C,3,)</f>
        <v>DOLLAR</v>
      </c>
      <c r="N590" s="25">
        <f t="shared" si="49"/>
        <v>88</v>
      </c>
    </row>
    <row r="591" spans="1:14" x14ac:dyDescent="0.25">
      <c r="A591" s="25" t="str">
        <v>EED116563</v>
      </c>
      <c r="B591" s="45">
        <v>45834</v>
      </c>
      <c r="C591" s="25">
        <v>104705</v>
      </c>
      <c r="D591" s="25">
        <f t="shared" si="45"/>
        <v>3748.8</v>
      </c>
      <c r="E591" s="25">
        <f>_xlfn.XLOOKUP(C591,MasterSheet!H:H,MasterSheet!E:E)</f>
        <v>42.6</v>
      </c>
      <c r="F591" s="26">
        <f>SUMIFS(MasterSheet!J:J, MasterSheet!B:B, A591, MasterSheet!D:D, B591, MasterSheet!H:H, C591)</f>
        <v>1</v>
      </c>
      <c r="G591" s="26">
        <f t="shared" si="46"/>
        <v>3748.8</v>
      </c>
      <c r="H591" s="30">
        <f>SUMIFS(MasterSheet!K:K, MasterSheet!B:B, A591, MasterSheet!D:D, B591, MasterSheet!H:H, C591)</f>
        <v>1</v>
      </c>
      <c r="I591" s="30">
        <f t="shared" si="47"/>
        <v>3748.8</v>
      </c>
      <c r="J591" s="32">
        <f>SUMIFS(MasterSheet!L:L, MasterSheet!B:B, A591, MasterSheet!D:D, B591, MasterSheet!H:H, C591)</f>
        <v>0</v>
      </c>
      <c r="K591" s="32">
        <f t="shared" si="48"/>
        <v>0</v>
      </c>
      <c r="L591" s="25" t="str">
        <f>VLOOKUP(C591,MasterSheet!H:U,14,)</f>
        <v>BioLegend</v>
      </c>
      <c r="M591" s="25" t="str">
        <f>VLOOKUP(L591,'Currency Sheet'!A:C,3,)</f>
        <v>DOLLAR</v>
      </c>
      <c r="N591" s="25">
        <f t="shared" si="49"/>
        <v>88</v>
      </c>
    </row>
    <row r="592" spans="1:14" x14ac:dyDescent="0.25">
      <c r="A592" s="25" t="str">
        <v>EED116563</v>
      </c>
      <c r="B592" s="45">
        <v>45834</v>
      </c>
      <c r="C592" s="25">
        <v>105011</v>
      </c>
      <c r="D592" s="25">
        <f t="shared" si="45"/>
        <v>5068.8</v>
      </c>
      <c r="E592" s="25">
        <f>_xlfn.XLOOKUP(C592,MasterSheet!H:H,MasterSheet!E:E)</f>
        <v>57.6</v>
      </c>
      <c r="F592" s="26">
        <f>SUMIFS(MasterSheet!J:J, MasterSheet!B:B, A592, MasterSheet!D:D, B592, MasterSheet!H:H, C592)</f>
        <v>1</v>
      </c>
      <c r="G592" s="26">
        <f t="shared" si="46"/>
        <v>5068.8</v>
      </c>
      <c r="H592" s="30">
        <f>SUMIFS(MasterSheet!K:K, MasterSheet!B:B, A592, MasterSheet!D:D, B592, MasterSheet!H:H, C592)</f>
        <v>1</v>
      </c>
      <c r="I592" s="30">
        <f t="shared" si="47"/>
        <v>5068.8</v>
      </c>
      <c r="J592" s="32">
        <f>SUMIFS(MasterSheet!L:L, MasterSheet!B:B, A592, MasterSheet!D:D, B592, MasterSheet!H:H, C592)</f>
        <v>0</v>
      </c>
      <c r="K592" s="32">
        <f t="shared" si="48"/>
        <v>0</v>
      </c>
      <c r="L592" s="25" t="str">
        <f>VLOOKUP(C592,MasterSheet!H:U,14,)</f>
        <v>BioLegend</v>
      </c>
      <c r="M592" s="25" t="str">
        <f>VLOOKUP(L592,'Currency Sheet'!A:C,3,)</f>
        <v>DOLLAR</v>
      </c>
      <c r="N592" s="25">
        <f t="shared" si="49"/>
        <v>88</v>
      </c>
    </row>
    <row r="593" spans="1:14" x14ac:dyDescent="0.25">
      <c r="A593" s="25" t="str">
        <v>EED116563</v>
      </c>
      <c r="B593" s="45">
        <v>45834</v>
      </c>
      <c r="C593" s="25">
        <v>106305</v>
      </c>
      <c r="D593" s="25">
        <f t="shared" si="45"/>
        <v>5808</v>
      </c>
      <c r="E593" s="25">
        <f>_xlfn.XLOOKUP(C593,MasterSheet!H:H,MasterSheet!E:E)</f>
        <v>66</v>
      </c>
      <c r="F593" s="26">
        <f>SUMIFS(MasterSheet!J:J, MasterSheet!B:B, A593, MasterSheet!D:D, B593, MasterSheet!H:H, C593)</f>
        <v>1</v>
      </c>
      <c r="G593" s="26">
        <f t="shared" si="46"/>
        <v>5808</v>
      </c>
      <c r="H593" s="30">
        <f>SUMIFS(MasterSheet!K:K, MasterSheet!B:B, A593, MasterSheet!D:D, B593, MasterSheet!H:H, C593)</f>
        <v>1</v>
      </c>
      <c r="I593" s="30">
        <f t="shared" si="47"/>
        <v>5808</v>
      </c>
      <c r="J593" s="32">
        <f>SUMIFS(MasterSheet!L:L, MasterSheet!B:B, A593, MasterSheet!D:D, B593, MasterSheet!H:H, C593)</f>
        <v>0</v>
      </c>
      <c r="K593" s="32">
        <f t="shared" si="48"/>
        <v>0</v>
      </c>
      <c r="L593" s="25" t="str">
        <f>VLOOKUP(C593,MasterSheet!H:U,14,)</f>
        <v>BioLegend</v>
      </c>
      <c r="M593" s="25" t="str">
        <f>VLOOKUP(L593,'Currency Sheet'!A:C,3,)</f>
        <v>DOLLAR</v>
      </c>
      <c r="N593" s="25">
        <f t="shared" si="49"/>
        <v>88</v>
      </c>
    </row>
    <row r="594" spans="1:14" x14ac:dyDescent="0.25">
      <c r="A594" s="25" t="str">
        <v>EED116563</v>
      </c>
      <c r="B594" s="45">
        <v>45834</v>
      </c>
      <c r="C594" s="25">
        <v>107628</v>
      </c>
      <c r="D594" s="25">
        <f t="shared" si="45"/>
        <v>15417.599999999999</v>
      </c>
      <c r="E594" s="25">
        <f>_xlfn.XLOOKUP(C594,MasterSheet!H:H,MasterSheet!E:E)</f>
        <v>175.2</v>
      </c>
      <c r="F594" s="26">
        <f>SUMIFS(MasterSheet!J:J, MasterSheet!B:B, A594, MasterSheet!D:D, B594, MasterSheet!H:H, C594)</f>
        <v>1</v>
      </c>
      <c r="G594" s="26">
        <f t="shared" si="46"/>
        <v>15417.599999999999</v>
      </c>
      <c r="H594" s="30">
        <f>SUMIFS(MasterSheet!K:K, MasterSheet!B:B, A594, MasterSheet!D:D, B594, MasterSheet!H:H, C594)</f>
        <v>1</v>
      </c>
      <c r="I594" s="30">
        <f t="shared" si="47"/>
        <v>15417.599999999999</v>
      </c>
      <c r="J594" s="32">
        <f>SUMIFS(MasterSheet!L:L, MasterSheet!B:B, A594, MasterSheet!D:D, B594, MasterSheet!H:H, C594)</f>
        <v>0</v>
      </c>
      <c r="K594" s="32">
        <f t="shared" si="48"/>
        <v>0</v>
      </c>
      <c r="L594" s="25" t="str">
        <f>VLOOKUP(C594,MasterSheet!H:U,14,)</f>
        <v>BioLegend</v>
      </c>
      <c r="M594" s="25" t="str">
        <f>VLOOKUP(L594,'Currency Sheet'!A:C,3,)</f>
        <v>DOLLAR</v>
      </c>
      <c r="N594" s="25">
        <f t="shared" si="49"/>
        <v>88</v>
      </c>
    </row>
    <row r="595" spans="1:14" x14ac:dyDescent="0.25">
      <c r="A595" s="25" t="str">
        <v>EED116563</v>
      </c>
      <c r="B595" s="45">
        <v>45834</v>
      </c>
      <c r="C595" s="25">
        <v>108111</v>
      </c>
      <c r="D595" s="25">
        <f t="shared" si="45"/>
        <v>4382.3999999999996</v>
      </c>
      <c r="E595" s="25">
        <f>_xlfn.XLOOKUP(C595,MasterSheet!H:H,MasterSheet!E:E)</f>
        <v>49.8</v>
      </c>
      <c r="F595" s="26">
        <f>SUMIFS(MasterSheet!J:J, MasterSheet!B:B, A595, MasterSheet!D:D, B595, MasterSheet!H:H, C595)</f>
        <v>1</v>
      </c>
      <c r="G595" s="26">
        <f t="shared" si="46"/>
        <v>4382.3999999999996</v>
      </c>
      <c r="H595" s="30">
        <f>SUMIFS(MasterSheet!K:K, MasterSheet!B:B, A595, MasterSheet!D:D, B595, MasterSheet!H:H, C595)</f>
        <v>1</v>
      </c>
      <c r="I595" s="30">
        <f t="shared" si="47"/>
        <v>4382.3999999999996</v>
      </c>
      <c r="J595" s="32">
        <f>SUMIFS(MasterSheet!L:L, MasterSheet!B:B, A595, MasterSheet!D:D, B595, MasterSheet!H:H, C595)</f>
        <v>0</v>
      </c>
      <c r="K595" s="32">
        <f t="shared" si="48"/>
        <v>0</v>
      </c>
      <c r="L595" s="25" t="str">
        <f>VLOOKUP(C595,MasterSheet!H:U,14,)</f>
        <v>BioLegend</v>
      </c>
      <c r="M595" s="25" t="str">
        <f>VLOOKUP(L595,'Currency Sheet'!A:C,3,)</f>
        <v>DOLLAR</v>
      </c>
      <c r="N595" s="25">
        <f t="shared" si="49"/>
        <v>88</v>
      </c>
    </row>
    <row r="596" spans="1:14" x14ac:dyDescent="0.25">
      <c r="A596" s="25" t="str">
        <v>EED116563</v>
      </c>
      <c r="B596" s="45">
        <v>45834</v>
      </c>
      <c r="C596" s="25">
        <v>115533</v>
      </c>
      <c r="D596" s="25">
        <f t="shared" si="45"/>
        <v>4699.2</v>
      </c>
      <c r="E596" s="25">
        <f>_xlfn.XLOOKUP(C596,MasterSheet!H:H,MasterSheet!E:E)</f>
        <v>53.4</v>
      </c>
      <c r="F596" s="26">
        <f>SUMIFS(MasterSheet!J:J, MasterSheet!B:B, A596, MasterSheet!D:D, B596, MasterSheet!H:H, C596)</f>
        <v>1</v>
      </c>
      <c r="G596" s="26">
        <f t="shared" si="46"/>
        <v>4699.2</v>
      </c>
      <c r="H596" s="30">
        <f>SUMIFS(MasterSheet!K:K, MasterSheet!B:B, A596, MasterSheet!D:D, B596, MasterSheet!H:H, C596)</f>
        <v>1</v>
      </c>
      <c r="I596" s="30">
        <f t="shared" si="47"/>
        <v>4699.2</v>
      </c>
      <c r="J596" s="32">
        <f>SUMIFS(MasterSheet!L:L, MasterSheet!B:B, A596, MasterSheet!D:D, B596, MasterSheet!H:H, C596)</f>
        <v>0</v>
      </c>
      <c r="K596" s="32">
        <f t="shared" si="48"/>
        <v>0</v>
      </c>
      <c r="L596" s="25" t="str">
        <f>VLOOKUP(C596,MasterSheet!H:U,14,)</f>
        <v>BioLegend</v>
      </c>
      <c r="M596" s="25" t="str">
        <f>VLOOKUP(L596,'Currency Sheet'!A:C,3,)</f>
        <v>DOLLAR</v>
      </c>
      <c r="N596" s="25">
        <f t="shared" si="49"/>
        <v>88</v>
      </c>
    </row>
    <row r="597" spans="1:14" x14ac:dyDescent="0.25">
      <c r="A597" s="25" t="str">
        <v>EED116563</v>
      </c>
      <c r="B597" s="45">
        <v>45834</v>
      </c>
      <c r="C597" s="25">
        <v>117339</v>
      </c>
      <c r="D597" s="25">
        <f t="shared" si="45"/>
        <v>19272</v>
      </c>
      <c r="E597" s="25">
        <f>_xlfn.XLOOKUP(C597,MasterSheet!H:H,MasterSheet!E:E)</f>
        <v>219</v>
      </c>
      <c r="F597" s="26">
        <f>SUMIFS(MasterSheet!J:J, MasterSheet!B:B, A597, MasterSheet!D:D, B597, MasterSheet!H:H, C597)</f>
        <v>1</v>
      </c>
      <c r="G597" s="26">
        <f t="shared" si="46"/>
        <v>19272</v>
      </c>
      <c r="H597" s="30">
        <f>SUMIFS(MasterSheet!K:K, MasterSheet!B:B, A597, MasterSheet!D:D, B597, MasterSheet!H:H, C597)</f>
        <v>1</v>
      </c>
      <c r="I597" s="30">
        <f t="shared" si="47"/>
        <v>19272</v>
      </c>
      <c r="J597" s="32">
        <f>SUMIFS(MasterSheet!L:L, MasterSheet!B:B, A597, MasterSheet!D:D, B597, MasterSheet!H:H, C597)</f>
        <v>0</v>
      </c>
      <c r="K597" s="32">
        <f t="shared" si="48"/>
        <v>0</v>
      </c>
      <c r="L597" s="25" t="str">
        <f>VLOOKUP(C597,MasterSheet!H:U,14,)</f>
        <v>BioLegend</v>
      </c>
      <c r="M597" s="25" t="str">
        <f>VLOOKUP(L597,'Currency Sheet'!A:C,3,)</f>
        <v>DOLLAR</v>
      </c>
      <c r="N597" s="25">
        <f t="shared" si="49"/>
        <v>88</v>
      </c>
    </row>
    <row r="598" spans="1:14" x14ac:dyDescent="0.25">
      <c r="A598" s="25" t="str">
        <v>EED116563</v>
      </c>
      <c r="B598" s="45">
        <v>45834</v>
      </c>
      <c r="C598" s="25">
        <v>119309</v>
      </c>
      <c r="D598" s="25">
        <f t="shared" si="45"/>
        <v>5016</v>
      </c>
      <c r="E598" s="25">
        <f>_xlfn.XLOOKUP(C598,MasterSheet!H:H,MasterSheet!E:E)</f>
        <v>57</v>
      </c>
      <c r="F598" s="26">
        <f>SUMIFS(MasterSheet!J:J, MasterSheet!B:B, A598, MasterSheet!D:D, B598, MasterSheet!H:H, C598)</f>
        <v>1</v>
      </c>
      <c r="G598" s="26">
        <f t="shared" si="46"/>
        <v>5016</v>
      </c>
      <c r="H598" s="30">
        <f>SUMIFS(MasterSheet!K:K, MasterSheet!B:B, A598, MasterSheet!D:D, B598, MasterSheet!H:H, C598)</f>
        <v>1</v>
      </c>
      <c r="I598" s="30">
        <f t="shared" si="47"/>
        <v>5016</v>
      </c>
      <c r="J598" s="32">
        <f>SUMIFS(MasterSheet!L:L, MasterSheet!B:B, A598, MasterSheet!D:D, B598, MasterSheet!H:H, C598)</f>
        <v>0</v>
      </c>
      <c r="K598" s="32">
        <f t="shared" si="48"/>
        <v>0</v>
      </c>
      <c r="L598" s="25" t="str">
        <f>VLOOKUP(C598,MasterSheet!H:U,14,)</f>
        <v>BioLegend</v>
      </c>
      <c r="M598" s="25" t="str">
        <f>VLOOKUP(L598,'Currency Sheet'!A:C,3,)</f>
        <v>DOLLAR</v>
      </c>
      <c r="N598" s="25">
        <f t="shared" si="49"/>
        <v>88</v>
      </c>
    </row>
    <row r="599" spans="1:14" x14ac:dyDescent="0.25">
      <c r="A599" s="25" t="str">
        <v>EED116563</v>
      </c>
      <c r="B599" s="45">
        <v>45834</v>
      </c>
      <c r="C599" s="25">
        <v>119715</v>
      </c>
      <c r="D599" s="25">
        <f t="shared" si="45"/>
        <v>6547.2000000000007</v>
      </c>
      <c r="E599" s="25">
        <f>_xlfn.XLOOKUP(C599,MasterSheet!H:H,MasterSheet!E:E)</f>
        <v>74.400000000000006</v>
      </c>
      <c r="F599" s="26">
        <f>SUMIFS(MasterSheet!J:J, MasterSheet!B:B, A599, MasterSheet!D:D, B599, MasterSheet!H:H, C599)</f>
        <v>1</v>
      </c>
      <c r="G599" s="26">
        <f t="shared" si="46"/>
        <v>6547.2000000000007</v>
      </c>
      <c r="H599" s="30">
        <f>SUMIFS(MasterSheet!K:K, MasterSheet!B:B, A599, MasterSheet!D:D, B599, MasterSheet!H:H, C599)</f>
        <v>1</v>
      </c>
      <c r="I599" s="30">
        <f t="shared" si="47"/>
        <v>6547.2000000000007</v>
      </c>
      <c r="J599" s="32">
        <f>SUMIFS(MasterSheet!L:L, MasterSheet!B:B, A599, MasterSheet!D:D, B599, MasterSheet!H:H, C599)</f>
        <v>0</v>
      </c>
      <c r="K599" s="32">
        <f t="shared" si="48"/>
        <v>0</v>
      </c>
      <c r="L599" s="25" t="str">
        <f>VLOOKUP(C599,MasterSheet!H:U,14,)</f>
        <v>BioLegend</v>
      </c>
      <c r="M599" s="25" t="str">
        <f>VLOOKUP(L599,'Currency Sheet'!A:C,3,)</f>
        <v>DOLLAR</v>
      </c>
      <c r="N599" s="25">
        <f t="shared" si="49"/>
        <v>88</v>
      </c>
    </row>
    <row r="600" spans="1:14" x14ac:dyDescent="0.25">
      <c r="A600" s="25" t="str">
        <v>EED116563</v>
      </c>
      <c r="B600" s="45">
        <v>45834</v>
      </c>
      <c r="C600" s="25">
        <v>123109</v>
      </c>
      <c r="D600" s="25">
        <f t="shared" si="45"/>
        <v>2270.4</v>
      </c>
      <c r="E600" s="25">
        <f>_xlfn.XLOOKUP(C600,MasterSheet!H:H,MasterSheet!E:E)</f>
        <v>25.8</v>
      </c>
      <c r="F600" s="26">
        <f>SUMIFS(MasterSheet!J:J, MasterSheet!B:B, A600, MasterSheet!D:D, B600, MasterSheet!H:H, C600)</f>
        <v>1</v>
      </c>
      <c r="G600" s="26">
        <f t="shared" si="46"/>
        <v>2270.4</v>
      </c>
      <c r="H600" s="30">
        <f>SUMIFS(MasterSheet!K:K, MasterSheet!B:B, A600, MasterSheet!D:D, B600, MasterSheet!H:H, C600)</f>
        <v>1</v>
      </c>
      <c r="I600" s="30">
        <f t="shared" si="47"/>
        <v>2270.4</v>
      </c>
      <c r="J600" s="32">
        <f>SUMIFS(MasterSheet!L:L, MasterSheet!B:B, A600, MasterSheet!D:D, B600, MasterSheet!H:H, C600)</f>
        <v>0</v>
      </c>
      <c r="K600" s="32">
        <f t="shared" si="48"/>
        <v>0</v>
      </c>
      <c r="L600" s="25" t="str">
        <f>VLOOKUP(C600,MasterSheet!H:U,14,)</f>
        <v>BioLegend</v>
      </c>
      <c r="M600" s="25" t="str">
        <f>VLOOKUP(L600,'Currency Sheet'!A:C,3,)</f>
        <v>DOLLAR</v>
      </c>
      <c r="N600" s="25">
        <f t="shared" si="49"/>
        <v>88</v>
      </c>
    </row>
    <row r="601" spans="1:14" x14ac:dyDescent="0.25">
      <c r="A601" s="25" t="str">
        <v>EED116563</v>
      </c>
      <c r="B601" s="45">
        <v>45834</v>
      </c>
      <c r="C601" s="25">
        <v>124225</v>
      </c>
      <c r="D601" s="25">
        <f t="shared" si="45"/>
        <v>7761.6</v>
      </c>
      <c r="E601" s="25">
        <f>_xlfn.XLOOKUP(C601,MasterSheet!H:H,MasterSheet!E:E)</f>
        <v>88.2</v>
      </c>
      <c r="F601" s="26">
        <f>SUMIFS(MasterSheet!J:J, MasterSheet!B:B, A601, MasterSheet!D:D, B601, MasterSheet!H:H, C601)</f>
        <v>1</v>
      </c>
      <c r="G601" s="26">
        <f t="shared" si="46"/>
        <v>7761.6</v>
      </c>
      <c r="H601" s="30">
        <f>SUMIFS(MasterSheet!K:K, MasterSheet!B:B, A601, MasterSheet!D:D, B601, MasterSheet!H:H, C601)</f>
        <v>1</v>
      </c>
      <c r="I601" s="30">
        <f t="shared" si="47"/>
        <v>7761.6</v>
      </c>
      <c r="J601" s="32">
        <f>SUMIFS(MasterSheet!L:L, MasterSheet!B:B, A601, MasterSheet!D:D, B601, MasterSheet!H:H, C601)</f>
        <v>0</v>
      </c>
      <c r="K601" s="32">
        <f t="shared" si="48"/>
        <v>0</v>
      </c>
      <c r="L601" s="25" t="str">
        <f>VLOOKUP(C601,MasterSheet!H:U,14,)</f>
        <v>BioLegend</v>
      </c>
      <c r="M601" s="25" t="str">
        <f>VLOOKUP(L601,'Currency Sheet'!A:C,3,)</f>
        <v>DOLLAR</v>
      </c>
      <c r="N601" s="25">
        <f t="shared" si="49"/>
        <v>88</v>
      </c>
    </row>
    <row r="602" spans="1:14" x14ac:dyDescent="0.25">
      <c r="A602" s="25" t="str">
        <v>EED116563</v>
      </c>
      <c r="B602" s="45">
        <v>45834</v>
      </c>
      <c r="C602" s="25">
        <v>127617</v>
      </c>
      <c r="D602" s="25">
        <f t="shared" si="45"/>
        <v>5227.2</v>
      </c>
      <c r="E602" s="25">
        <f>_xlfn.XLOOKUP(C602,MasterSheet!H:H,MasterSheet!E:E)</f>
        <v>59.4</v>
      </c>
      <c r="F602" s="26">
        <f>SUMIFS(MasterSheet!J:J, MasterSheet!B:B, A602, MasterSheet!D:D, B602, MasterSheet!H:H, C602)</f>
        <v>1</v>
      </c>
      <c r="G602" s="26">
        <f t="shared" si="46"/>
        <v>5227.2</v>
      </c>
      <c r="H602" s="30">
        <f>SUMIFS(MasterSheet!K:K, MasterSheet!B:B, A602, MasterSheet!D:D, B602, MasterSheet!H:H, C602)</f>
        <v>1</v>
      </c>
      <c r="I602" s="30">
        <f t="shared" si="47"/>
        <v>5227.2</v>
      </c>
      <c r="J602" s="32">
        <f>SUMIFS(MasterSheet!L:L, MasterSheet!B:B, A602, MasterSheet!D:D, B602, MasterSheet!H:H, C602)</f>
        <v>0</v>
      </c>
      <c r="K602" s="32">
        <f t="shared" si="48"/>
        <v>0</v>
      </c>
      <c r="L602" s="25" t="str">
        <f>VLOOKUP(C602,MasterSheet!H:U,14,)</f>
        <v>BioLegend</v>
      </c>
      <c r="M602" s="25" t="str">
        <f>VLOOKUP(L602,'Currency Sheet'!A:C,3,)</f>
        <v>DOLLAR</v>
      </c>
      <c r="N602" s="25">
        <f t="shared" si="49"/>
        <v>88</v>
      </c>
    </row>
    <row r="603" spans="1:14" x14ac:dyDescent="0.25">
      <c r="A603" s="25" t="str">
        <v>EED116563</v>
      </c>
      <c r="B603" s="45">
        <v>45834</v>
      </c>
      <c r="C603" s="25">
        <v>127624</v>
      </c>
      <c r="D603" s="25">
        <f t="shared" si="45"/>
        <v>15998.400000000001</v>
      </c>
      <c r="E603" s="25">
        <f>_xlfn.XLOOKUP(C603,MasterSheet!H:H,MasterSheet!E:E)</f>
        <v>181.8</v>
      </c>
      <c r="F603" s="26">
        <f>SUMIFS(MasterSheet!J:J, MasterSheet!B:B, A603, MasterSheet!D:D, B603, MasterSheet!H:H, C603)</f>
        <v>1</v>
      </c>
      <c r="G603" s="26">
        <f t="shared" si="46"/>
        <v>15998.400000000001</v>
      </c>
      <c r="H603" s="30">
        <f>SUMIFS(MasterSheet!K:K, MasterSheet!B:B, A603, MasterSheet!D:D, B603, MasterSheet!H:H, C603)</f>
        <v>1</v>
      </c>
      <c r="I603" s="30">
        <f t="shared" si="47"/>
        <v>15998.400000000001</v>
      </c>
      <c r="J603" s="32">
        <f>SUMIFS(MasterSheet!L:L, MasterSheet!B:B, A603, MasterSheet!D:D, B603, MasterSheet!H:H, C603)</f>
        <v>0</v>
      </c>
      <c r="K603" s="32">
        <f t="shared" si="48"/>
        <v>0</v>
      </c>
      <c r="L603" s="25" t="str">
        <f>VLOOKUP(C603,MasterSheet!H:U,14,)</f>
        <v>BioLegend</v>
      </c>
      <c r="M603" s="25" t="str">
        <f>VLOOKUP(L603,'Currency Sheet'!A:C,3,)</f>
        <v>DOLLAR</v>
      </c>
      <c r="N603" s="25">
        <f t="shared" si="49"/>
        <v>88</v>
      </c>
    </row>
    <row r="604" spans="1:14" x14ac:dyDescent="0.25">
      <c r="A604" s="25" t="str">
        <v>EED116563</v>
      </c>
      <c r="B604" s="45">
        <v>45834</v>
      </c>
      <c r="C604" s="25">
        <v>128011</v>
      </c>
      <c r="D604" s="25">
        <f t="shared" si="45"/>
        <v>7444.7999999999993</v>
      </c>
      <c r="E604" s="25">
        <f>_xlfn.XLOOKUP(C604,MasterSheet!H:H,MasterSheet!E:E)</f>
        <v>84.6</v>
      </c>
      <c r="F604" s="26">
        <f>SUMIFS(MasterSheet!J:J, MasterSheet!B:B, A604, MasterSheet!D:D, B604, MasterSheet!H:H, C604)</f>
        <v>1</v>
      </c>
      <c r="G604" s="26">
        <f t="shared" si="46"/>
        <v>7444.7999999999993</v>
      </c>
      <c r="H604" s="30">
        <f>SUMIFS(MasterSheet!K:K, MasterSheet!B:B, A604, MasterSheet!D:D, B604, MasterSheet!H:H, C604)</f>
        <v>1</v>
      </c>
      <c r="I604" s="30">
        <f t="shared" si="47"/>
        <v>7444.7999999999993</v>
      </c>
      <c r="J604" s="32">
        <f>SUMIFS(MasterSheet!L:L, MasterSheet!B:B, A604, MasterSheet!D:D, B604, MasterSheet!H:H, C604)</f>
        <v>0</v>
      </c>
      <c r="K604" s="32">
        <f t="shared" si="48"/>
        <v>0</v>
      </c>
      <c r="L604" s="25" t="str">
        <f>VLOOKUP(C604,MasterSheet!H:U,14,)</f>
        <v>BioLegend</v>
      </c>
      <c r="M604" s="25" t="str">
        <f>VLOOKUP(L604,'Currency Sheet'!A:C,3,)</f>
        <v>DOLLAR</v>
      </c>
      <c r="N604" s="25">
        <f t="shared" si="49"/>
        <v>88</v>
      </c>
    </row>
    <row r="605" spans="1:14" x14ac:dyDescent="0.25">
      <c r="A605" s="25" t="str">
        <v>EED116563</v>
      </c>
      <c r="B605" s="45">
        <v>45834</v>
      </c>
      <c r="C605" s="25">
        <v>128025</v>
      </c>
      <c r="D605" s="25">
        <f t="shared" si="45"/>
        <v>6811.2000000000007</v>
      </c>
      <c r="E605" s="25">
        <f>_xlfn.XLOOKUP(C605,MasterSheet!H:H,MasterSheet!E:E)</f>
        <v>77.400000000000006</v>
      </c>
      <c r="F605" s="26">
        <f>SUMIFS(MasterSheet!J:J, MasterSheet!B:B, A605, MasterSheet!D:D, B605, MasterSheet!H:H, C605)</f>
        <v>1</v>
      </c>
      <c r="G605" s="26">
        <f t="shared" si="46"/>
        <v>6811.2000000000007</v>
      </c>
      <c r="H605" s="30">
        <f>SUMIFS(MasterSheet!K:K, MasterSheet!B:B, A605, MasterSheet!D:D, B605, MasterSheet!H:H, C605)</f>
        <v>1</v>
      </c>
      <c r="I605" s="30">
        <f t="shared" si="47"/>
        <v>6811.2000000000007</v>
      </c>
      <c r="J605" s="32">
        <f>SUMIFS(MasterSheet!L:L, MasterSheet!B:B, A605, MasterSheet!D:D, B605, MasterSheet!H:H, C605)</f>
        <v>0</v>
      </c>
      <c r="K605" s="32">
        <f t="shared" si="48"/>
        <v>0</v>
      </c>
      <c r="L605" s="25" t="str">
        <f>VLOOKUP(C605,MasterSheet!H:U,14,)</f>
        <v>BioLegend</v>
      </c>
      <c r="M605" s="25" t="str">
        <f>VLOOKUP(L605,'Currency Sheet'!A:C,3,)</f>
        <v>DOLLAR</v>
      </c>
      <c r="N605" s="25">
        <f t="shared" si="49"/>
        <v>88</v>
      </c>
    </row>
    <row r="606" spans="1:14" x14ac:dyDescent="0.25">
      <c r="A606" s="25" t="str">
        <v>EED116563</v>
      </c>
      <c r="B606" s="45">
        <v>45834</v>
      </c>
      <c r="C606" s="25">
        <v>128032</v>
      </c>
      <c r="D606" s="25">
        <f t="shared" si="45"/>
        <v>26136</v>
      </c>
      <c r="E606" s="25">
        <f>_xlfn.XLOOKUP(C606,MasterSheet!H:H,MasterSheet!E:E)</f>
        <v>297</v>
      </c>
      <c r="F606" s="26">
        <f>SUMIFS(MasterSheet!J:J, MasterSheet!B:B, A606, MasterSheet!D:D, B606, MasterSheet!H:H, C606)</f>
        <v>1</v>
      </c>
      <c r="G606" s="26">
        <f t="shared" si="46"/>
        <v>26136</v>
      </c>
      <c r="H606" s="30">
        <f>SUMIFS(MasterSheet!K:K, MasterSheet!B:B, A606, MasterSheet!D:D, B606, MasterSheet!H:H, C606)</f>
        <v>1</v>
      </c>
      <c r="I606" s="30">
        <f t="shared" si="47"/>
        <v>26136</v>
      </c>
      <c r="J606" s="32">
        <f>SUMIFS(MasterSheet!L:L, MasterSheet!B:B, A606, MasterSheet!D:D, B606, MasterSheet!H:H, C606)</f>
        <v>0</v>
      </c>
      <c r="K606" s="32">
        <f t="shared" si="48"/>
        <v>0</v>
      </c>
      <c r="L606" s="25" t="str">
        <f>VLOOKUP(C606,MasterSheet!H:U,14,)</f>
        <v>BioLegend</v>
      </c>
      <c r="M606" s="25" t="str">
        <f>VLOOKUP(L606,'Currency Sheet'!A:C,3,)</f>
        <v>DOLLAR</v>
      </c>
      <c r="N606" s="25">
        <f t="shared" si="49"/>
        <v>88</v>
      </c>
    </row>
    <row r="607" spans="1:14" x14ac:dyDescent="0.25">
      <c r="A607" s="25" t="str">
        <v>EED116563</v>
      </c>
      <c r="B607" s="45">
        <v>45834</v>
      </c>
      <c r="C607" s="25">
        <v>135505</v>
      </c>
      <c r="D607" s="25">
        <f t="shared" si="45"/>
        <v>6177.6</v>
      </c>
      <c r="E607" s="25">
        <f>_xlfn.XLOOKUP(C607,MasterSheet!H:H,MasterSheet!E:E)</f>
        <v>70.2</v>
      </c>
      <c r="F607" s="26">
        <f>SUMIFS(MasterSheet!J:J, MasterSheet!B:B, A607, MasterSheet!D:D, B607, MasterSheet!H:H, C607)</f>
        <v>1</v>
      </c>
      <c r="G607" s="26">
        <f t="shared" si="46"/>
        <v>6177.6</v>
      </c>
      <c r="H607" s="30">
        <f>SUMIFS(MasterSheet!K:K, MasterSheet!B:B, A607, MasterSheet!D:D, B607, MasterSheet!H:H, C607)</f>
        <v>1</v>
      </c>
      <c r="I607" s="30">
        <f t="shared" si="47"/>
        <v>6177.6</v>
      </c>
      <c r="J607" s="32">
        <f>SUMIFS(MasterSheet!L:L, MasterSheet!B:B, A607, MasterSheet!D:D, B607, MasterSheet!H:H, C607)</f>
        <v>0</v>
      </c>
      <c r="K607" s="32">
        <f t="shared" si="48"/>
        <v>0</v>
      </c>
      <c r="L607" s="25" t="str">
        <f>VLOOKUP(C607,MasterSheet!H:U,14,)</f>
        <v>BioLegend</v>
      </c>
      <c r="M607" s="25" t="str">
        <f>VLOOKUP(L607,'Currency Sheet'!A:C,3,)</f>
        <v>DOLLAR</v>
      </c>
      <c r="N607" s="25">
        <f t="shared" si="49"/>
        <v>88</v>
      </c>
    </row>
    <row r="608" spans="1:14" x14ac:dyDescent="0.25">
      <c r="A608" s="25" t="str">
        <v>EED116563</v>
      </c>
      <c r="B608" s="45">
        <v>45834</v>
      </c>
      <c r="C608" s="25">
        <v>137618</v>
      </c>
      <c r="D608" s="25">
        <f t="shared" si="45"/>
        <v>19219.2</v>
      </c>
      <c r="E608" s="25">
        <f>_xlfn.XLOOKUP(C608,MasterSheet!H:H,MasterSheet!E:E)</f>
        <v>218.4</v>
      </c>
      <c r="F608" s="26">
        <f>SUMIFS(MasterSheet!J:J, MasterSheet!B:B, A608, MasterSheet!D:D, B608, MasterSheet!H:H, C608)</f>
        <v>1</v>
      </c>
      <c r="G608" s="26">
        <f t="shared" si="46"/>
        <v>19219.2</v>
      </c>
      <c r="H608" s="30">
        <f>SUMIFS(MasterSheet!K:K, MasterSheet!B:B, A608, MasterSheet!D:D, B608, MasterSheet!H:H, C608)</f>
        <v>1</v>
      </c>
      <c r="I608" s="30">
        <f t="shared" si="47"/>
        <v>19219.2</v>
      </c>
      <c r="J608" s="32">
        <f>SUMIFS(MasterSheet!L:L, MasterSheet!B:B, A608, MasterSheet!D:D, B608, MasterSheet!H:H, C608)</f>
        <v>0</v>
      </c>
      <c r="K608" s="32">
        <f t="shared" si="48"/>
        <v>0</v>
      </c>
      <c r="L608" s="25" t="str">
        <f>VLOOKUP(C608,MasterSheet!H:U,14,)</f>
        <v>BioLegend</v>
      </c>
      <c r="M608" s="25" t="str">
        <f>VLOOKUP(L608,'Currency Sheet'!A:C,3,)</f>
        <v>DOLLAR</v>
      </c>
      <c r="N608" s="25">
        <f t="shared" si="49"/>
        <v>88</v>
      </c>
    </row>
    <row r="609" spans="1:14" x14ac:dyDescent="0.25">
      <c r="A609" s="25" t="str">
        <v>EED116563</v>
      </c>
      <c r="B609" s="45">
        <v>45834</v>
      </c>
      <c r="C609" s="25">
        <v>138421</v>
      </c>
      <c r="D609" s="25">
        <f t="shared" si="45"/>
        <v>20394</v>
      </c>
      <c r="E609" s="25">
        <f>_xlfn.XLOOKUP(C609,MasterSheet!H:H,MasterSheet!E:E)</f>
        <v>231.75</v>
      </c>
      <c r="F609" s="26">
        <f>SUMIFS(MasterSheet!J:J, MasterSheet!B:B, A609, MasterSheet!D:D, B609, MasterSheet!H:H, C609)</f>
        <v>1</v>
      </c>
      <c r="G609" s="26">
        <f t="shared" si="46"/>
        <v>20394</v>
      </c>
      <c r="H609" s="30">
        <f>SUMIFS(MasterSheet!K:K, MasterSheet!B:B, A609, MasterSheet!D:D, B609, MasterSheet!H:H, C609)</f>
        <v>1</v>
      </c>
      <c r="I609" s="30">
        <f t="shared" si="47"/>
        <v>20394</v>
      </c>
      <c r="J609" s="32">
        <f>SUMIFS(MasterSheet!L:L, MasterSheet!B:B, A609, MasterSheet!D:D, B609, MasterSheet!H:H, C609)</f>
        <v>0</v>
      </c>
      <c r="K609" s="32">
        <f t="shared" si="48"/>
        <v>0</v>
      </c>
      <c r="L609" s="25" t="str">
        <f>VLOOKUP(C609,MasterSheet!H:U,14,)</f>
        <v>BioLegend</v>
      </c>
      <c r="M609" s="25" t="str">
        <f>VLOOKUP(L609,'Currency Sheet'!A:C,3,)</f>
        <v>DOLLAR</v>
      </c>
      <c r="N609" s="25">
        <f t="shared" si="49"/>
        <v>88</v>
      </c>
    </row>
    <row r="610" spans="1:14" x14ac:dyDescent="0.25">
      <c r="A610" s="25" t="str">
        <v>EED116563</v>
      </c>
      <c r="B610" s="45">
        <v>45834</v>
      </c>
      <c r="C610" s="25">
        <v>141611</v>
      </c>
      <c r="D610" s="25">
        <f t="shared" si="45"/>
        <v>6811.2000000000007</v>
      </c>
      <c r="E610" s="25">
        <f>_xlfn.XLOOKUP(C610,MasterSheet!H:H,MasterSheet!E:E)</f>
        <v>77.400000000000006</v>
      </c>
      <c r="F610" s="26">
        <f>SUMIFS(MasterSheet!J:J, MasterSheet!B:B, A610, MasterSheet!D:D, B610, MasterSheet!H:H, C610)</f>
        <v>1</v>
      </c>
      <c r="G610" s="26">
        <f t="shared" si="46"/>
        <v>6811.2000000000007</v>
      </c>
      <c r="H610" s="30">
        <f>SUMIFS(MasterSheet!K:K, MasterSheet!B:B, A610, MasterSheet!D:D, B610, MasterSheet!H:H, C610)</f>
        <v>1</v>
      </c>
      <c r="I610" s="30">
        <f t="shared" si="47"/>
        <v>6811.2000000000007</v>
      </c>
      <c r="J610" s="32">
        <f>SUMIFS(MasterSheet!L:L, MasterSheet!B:B, A610, MasterSheet!D:D, B610, MasterSheet!H:H, C610)</f>
        <v>0</v>
      </c>
      <c r="K610" s="32">
        <f t="shared" si="48"/>
        <v>0</v>
      </c>
      <c r="L610" s="25" t="str">
        <f>VLOOKUP(C610,MasterSheet!H:U,14,)</f>
        <v>BioLegend</v>
      </c>
      <c r="M610" s="25" t="str">
        <f>VLOOKUP(L610,'Currency Sheet'!A:C,3,)</f>
        <v>DOLLAR</v>
      </c>
      <c r="N610" s="25">
        <f t="shared" si="49"/>
        <v>88</v>
      </c>
    </row>
    <row r="611" spans="1:14" x14ac:dyDescent="0.25">
      <c r="A611" s="25" t="str">
        <v>EED116563</v>
      </c>
      <c r="B611" s="45">
        <v>45834</v>
      </c>
      <c r="C611" s="25">
        <v>141717</v>
      </c>
      <c r="D611" s="25">
        <f t="shared" si="45"/>
        <v>13464</v>
      </c>
      <c r="E611" s="25">
        <f>_xlfn.XLOOKUP(C611,MasterSheet!H:H,MasterSheet!E:E)</f>
        <v>153</v>
      </c>
      <c r="F611" s="26">
        <f>SUMIFS(MasterSheet!J:J, MasterSheet!B:B, A611, MasterSheet!D:D, B611, MasterSheet!H:H, C611)</f>
        <v>1</v>
      </c>
      <c r="G611" s="26">
        <f t="shared" si="46"/>
        <v>13464</v>
      </c>
      <c r="H611" s="30">
        <f>SUMIFS(MasterSheet!K:K, MasterSheet!B:B, A611, MasterSheet!D:D, B611, MasterSheet!H:H, C611)</f>
        <v>1</v>
      </c>
      <c r="I611" s="30">
        <f t="shared" si="47"/>
        <v>13464</v>
      </c>
      <c r="J611" s="32">
        <f>SUMIFS(MasterSheet!L:L, MasterSheet!B:B, A611, MasterSheet!D:D, B611, MasterSheet!H:H, C611)</f>
        <v>0</v>
      </c>
      <c r="K611" s="32">
        <f t="shared" si="48"/>
        <v>0</v>
      </c>
      <c r="L611" s="25" t="str">
        <f>VLOOKUP(C611,MasterSheet!H:U,14,)</f>
        <v>BioLegend</v>
      </c>
      <c r="M611" s="25" t="str">
        <f>VLOOKUP(L611,'Currency Sheet'!A:C,3,)</f>
        <v>DOLLAR</v>
      </c>
      <c r="N611" s="25">
        <f t="shared" si="49"/>
        <v>88</v>
      </c>
    </row>
    <row r="612" spans="1:14" x14ac:dyDescent="0.25">
      <c r="A612" s="25" t="str">
        <v>EED116563</v>
      </c>
      <c r="B612" s="45">
        <v>45834</v>
      </c>
      <c r="C612" s="25">
        <v>141720</v>
      </c>
      <c r="D612" s="25">
        <f t="shared" si="45"/>
        <v>18902.400000000001</v>
      </c>
      <c r="E612" s="25">
        <f>_xlfn.XLOOKUP(C612,MasterSheet!H:H,MasterSheet!E:E)</f>
        <v>214.8</v>
      </c>
      <c r="F612" s="26">
        <f>SUMIFS(MasterSheet!J:J, MasterSheet!B:B, A612, MasterSheet!D:D, B612, MasterSheet!H:H, C612)</f>
        <v>1</v>
      </c>
      <c r="G612" s="26">
        <f t="shared" si="46"/>
        <v>18902.400000000001</v>
      </c>
      <c r="H612" s="30">
        <f>SUMIFS(MasterSheet!K:K, MasterSheet!B:B, A612, MasterSheet!D:D, B612, MasterSheet!H:H, C612)</f>
        <v>1</v>
      </c>
      <c r="I612" s="30">
        <f t="shared" si="47"/>
        <v>18902.400000000001</v>
      </c>
      <c r="J612" s="32">
        <f>SUMIFS(MasterSheet!L:L, MasterSheet!B:B, A612, MasterSheet!D:D, B612, MasterSheet!H:H, C612)</f>
        <v>0</v>
      </c>
      <c r="K612" s="32">
        <f t="shared" si="48"/>
        <v>0</v>
      </c>
      <c r="L612" s="25" t="str">
        <f>VLOOKUP(C612,MasterSheet!H:U,14,)</f>
        <v>BioLegend</v>
      </c>
      <c r="M612" s="25" t="str">
        <f>VLOOKUP(L612,'Currency Sheet'!A:C,3,)</f>
        <v>DOLLAR</v>
      </c>
      <c r="N612" s="25">
        <f t="shared" si="49"/>
        <v>88</v>
      </c>
    </row>
    <row r="613" spans="1:14" x14ac:dyDescent="0.25">
      <c r="A613" s="25" t="str">
        <v>EED116563</v>
      </c>
      <c r="B613" s="45">
        <v>45834</v>
      </c>
      <c r="C613" s="25">
        <v>142503</v>
      </c>
      <c r="D613" s="25">
        <f t="shared" si="45"/>
        <v>7128</v>
      </c>
      <c r="E613" s="25">
        <f>_xlfn.XLOOKUP(C613,MasterSheet!H:H,MasterSheet!E:E)</f>
        <v>81</v>
      </c>
      <c r="F613" s="26">
        <f>SUMIFS(MasterSheet!J:J, MasterSheet!B:B, A613, MasterSheet!D:D, B613, MasterSheet!H:H, C613)</f>
        <v>1</v>
      </c>
      <c r="G613" s="26">
        <f t="shared" si="46"/>
        <v>7128</v>
      </c>
      <c r="H613" s="30">
        <f>SUMIFS(MasterSheet!K:K, MasterSheet!B:B, A613, MasterSheet!D:D, B613, MasterSheet!H:H, C613)</f>
        <v>1</v>
      </c>
      <c r="I613" s="30">
        <f t="shared" si="47"/>
        <v>7128</v>
      </c>
      <c r="J613" s="32">
        <f>SUMIFS(MasterSheet!L:L, MasterSheet!B:B, A613, MasterSheet!D:D, B613, MasterSheet!H:H, C613)</f>
        <v>0</v>
      </c>
      <c r="K613" s="32">
        <f t="shared" si="48"/>
        <v>0</v>
      </c>
      <c r="L613" s="25" t="str">
        <f>VLOOKUP(C613,MasterSheet!H:U,14,)</f>
        <v>BioLegend</v>
      </c>
      <c r="M613" s="25" t="str">
        <f>VLOOKUP(L613,'Currency Sheet'!A:C,3,)</f>
        <v>DOLLAR</v>
      </c>
      <c r="N613" s="25">
        <f t="shared" si="49"/>
        <v>88</v>
      </c>
    </row>
    <row r="614" spans="1:14" x14ac:dyDescent="0.25">
      <c r="A614" s="25" t="str">
        <v>EED116563</v>
      </c>
      <c r="B614" s="45">
        <v>45834</v>
      </c>
      <c r="C614" s="25">
        <v>143215</v>
      </c>
      <c r="D614" s="25">
        <f t="shared" si="45"/>
        <v>8395.2000000000007</v>
      </c>
      <c r="E614" s="25">
        <f>_xlfn.XLOOKUP(C614,MasterSheet!H:H,MasterSheet!E:E)</f>
        <v>95.4</v>
      </c>
      <c r="F614" s="26">
        <f>SUMIFS(MasterSheet!J:J, MasterSheet!B:B, A614, MasterSheet!D:D, B614, MasterSheet!H:H, C614)</f>
        <v>1</v>
      </c>
      <c r="G614" s="26">
        <f t="shared" si="46"/>
        <v>8395.2000000000007</v>
      </c>
      <c r="H614" s="30">
        <f>SUMIFS(MasterSheet!K:K, MasterSheet!B:B, A614, MasterSheet!D:D, B614, MasterSheet!H:H, C614)</f>
        <v>1</v>
      </c>
      <c r="I614" s="30">
        <f t="shared" si="47"/>
        <v>8395.2000000000007</v>
      </c>
      <c r="J614" s="32">
        <f>SUMIFS(MasterSheet!L:L, MasterSheet!B:B, A614, MasterSheet!D:D, B614, MasterSheet!H:H, C614)</f>
        <v>0</v>
      </c>
      <c r="K614" s="32">
        <f t="shared" si="48"/>
        <v>0</v>
      </c>
      <c r="L614" s="25" t="str">
        <f>VLOOKUP(C614,MasterSheet!H:U,14,)</f>
        <v>BioLegend</v>
      </c>
      <c r="M614" s="25" t="str">
        <f>VLOOKUP(L614,'Currency Sheet'!A:C,3,)</f>
        <v>DOLLAR</v>
      </c>
      <c r="N614" s="25">
        <f t="shared" si="49"/>
        <v>88</v>
      </c>
    </row>
    <row r="615" spans="1:14" x14ac:dyDescent="0.25">
      <c r="A615" s="25" t="str">
        <v>EED116563</v>
      </c>
      <c r="B615" s="45">
        <v>45834</v>
      </c>
      <c r="C615" s="25">
        <v>151003</v>
      </c>
      <c r="D615" s="25">
        <f t="shared" si="45"/>
        <v>8395.2000000000007</v>
      </c>
      <c r="E615" s="25">
        <f>_xlfn.XLOOKUP(C615,MasterSheet!H:H,MasterSheet!E:E)</f>
        <v>95.4</v>
      </c>
      <c r="F615" s="26">
        <f>SUMIFS(MasterSheet!J:J, MasterSheet!B:B, A615, MasterSheet!D:D, B615, MasterSheet!H:H, C615)</f>
        <v>1</v>
      </c>
      <c r="G615" s="26">
        <f t="shared" si="46"/>
        <v>8395.2000000000007</v>
      </c>
      <c r="H615" s="30">
        <f>SUMIFS(MasterSheet!K:K, MasterSheet!B:B, A615, MasterSheet!D:D, B615, MasterSheet!H:H, C615)</f>
        <v>1</v>
      </c>
      <c r="I615" s="30">
        <f t="shared" si="47"/>
        <v>8395.2000000000007</v>
      </c>
      <c r="J615" s="32">
        <f>SUMIFS(MasterSheet!L:L, MasterSheet!B:B, A615, MasterSheet!D:D, B615, MasterSheet!H:H, C615)</f>
        <v>0</v>
      </c>
      <c r="K615" s="32">
        <f t="shared" si="48"/>
        <v>0</v>
      </c>
      <c r="L615" s="25" t="str">
        <f>VLOOKUP(C615,MasterSheet!H:U,14,)</f>
        <v>BioLegend</v>
      </c>
      <c r="M615" s="25" t="str">
        <f>VLOOKUP(L615,'Currency Sheet'!A:C,3,)</f>
        <v>DOLLAR</v>
      </c>
      <c r="N615" s="25">
        <f t="shared" si="49"/>
        <v>88</v>
      </c>
    </row>
    <row r="616" spans="1:14" x14ac:dyDescent="0.25">
      <c r="A616" s="25" t="str">
        <v>EED116563</v>
      </c>
      <c r="B616" s="45">
        <v>45834</v>
      </c>
      <c r="C616" s="25">
        <v>152404</v>
      </c>
      <c r="D616" s="25">
        <f t="shared" si="45"/>
        <v>9662.4</v>
      </c>
      <c r="E616" s="25">
        <f>_xlfn.XLOOKUP(C616,MasterSheet!H:H,MasterSheet!E:E)</f>
        <v>109.8</v>
      </c>
      <c r="F616" s="26">
        <f>SUMIFS(MasterSheet!J:J, MasterSheet!B:B, A616, MasterSheet!D:D, B616, MasterSheet!H:H, C616)</f>
        <v>1</v>
      </c>
      <c r="G616" s="26">
        <f t="shared" si="46"/>
        <v>9662.4</v>
      </c>
      <c r="H616" s="30">
        <f>SUMIFS(MasterSheet!K:K, MasterSheet!B:B, A616, MasterSheet!D:D, B616, MasterSheet!H:H, C616)</f>
        <v>1</v>
      </c>
      <c r="I616" s="30">
        <f t="shared" si="47"/>
        <v>9662.4</v>
      </c>
      <c r="J616" s="32">
        <f>SUMIFS(MasterSheet!L:L, MasterSheet!B:B, A616, MasterSheet!D:D, B616, MasterSheet!H:H, C616)</f>
        <v>0</v>
      </c>
      <c r="K616" s="32">
        <f t="shared" si="48"/>
        <v>0</v>
      </c>
      <c r="L616" s="25" t="str">
        <f>VLOOKUP(C616,MasterSheet!H:U,14,)</f>
        <v>BioLegend</v>
      </c>
      <c r="M616" s="25" t="str">
        <f>VLOOKUP(L616,'Currency Sheet'!A:C,3,)</f>
        <v>DOLLAR</v>
      </c>
      <c r="N616" s="25">
        <f t="shared" si="49"/>
        <v>88</v>
      </c>
    </row>
    <row r="617" spans="1:14" x14ac:dyDescent="0.25">
      <c r="A617" s="25" t="str">
        <v>EED116563</v>
      </c>
      <c r="B617" s="45">
        <v>45834</v>
      </c>
      <c r="C617" s="25">
        <v>152421</v>
      </c>
      <c r="D617" s="25">
        <f t="shared" si="45"/>
        <v>16830</v>
      </c>
      <c r="E617" s="25">
        <f>_xlfn.XLOOKUP(C617,MasterSheet!H:H,MasterSheet!E:E)</f>
        <v>191.25</v>
      </c>
      <c r="F617" s="26">
        <f>SUMIFS(MasterSheet!J:J, MasterSheet!B:B, A617, MasterSheet!D:D, B617, MasterSheet!H:H, C617)</f>
        <v>1</v>
      </c>
      <c r="G617" s="26">
        <f t="shared" si="46"/>
        <v>16830</v>
      </c>
      <c r="H617" s="30">
        <f>SUMIFS(MasterSheet!K:K, MasterSheet!B:B, A617, MasterSheet!D:D, B617, MasterSheet!H:H, C617)</f>
        <v>1</v>
      </c>
      <c r="I617" s="30">
        <f t="shared" si="47"/>
        <v>16830</v>
      </c>
      <c r="J617" s="32">
        <f>SUMIFS(MasterSheet!L:L, MasterSheet!B:B, A617, MasterSheet!D:D, B617, MasterSheet!H:H, C617)</f>
        <v>0</v>
      </c>
      <c r="K617" s="32">
        <f t="shared" si="48"/>
        <v>0</v>
      </c>
      <c r="L617" s="25" t="str">
        <f>VLOOKUP(C617,MasterSheet!H:U,14,)</f>
        <v>BioLegend</v>
      </c>
      <c r="M617" s="25" t="str">
        <f>VLOOKUP(L617,'Currency Sheet'!A:C,3,)</f>
        <v>DOLLAR</v>
      </c>
      <c r="N617" s="25">
        <f t="shared" si="49"/>
        <v>88</v>
      </c>
    </row>
    <row r="618" spans="1:14" x14ac:dyDescent="0.25">
      <c r="A618" s="25" t="str">
        <v>EED116563</v>
      </c>
      <c r="B618" s="45">
        <v>45834</v>
      </c>
      <c r="C618" s="25">
        <v>153404</v>
      </c>
      <c r="D618" s="25">
        <f t="shared" si="45"/>
        <v>35376</v>
      </c>
      <c r="E618" s="25">
        <f>_xlfn.XLOOKUP(C618,MasterSheet!H:H,MasterSheet!E:E)</f>
        <v>402</v>
      </c>
      <c r="F618" s="26">
        <f>SUMIFS(MasterSheet!J:J, MasterSheet!B:B, A618, MasterSheet!D:D, B618, MasterSheet!H:H, C618)</f>
        <v>2</v>
      </c>
      <c r="G618" s="26">
        <f t="shared" si="46"/>
        <v>70752</v>
      </c>
      <c r="H618" s="30">
        <f>SUMIFS(MasterSheet!K:K, MasterSheet!B:B, A618, MasterSheet!D:D, B618, MasterSheet!H:H, C618)</f>
        <v>2</v>
      </c>
      <c r="I618" s="30">
        <f t="shared" si="47"/>
        <v>70752</v>
      </c>
      <c r="J618" s="32">
        <f>SUMIFS(MasterSheet!L:L, MasterSheet!B:B, A618, MasterSheet!D:D, B618, MasterSheet!H:H, C618)</f>
        <v>0</v>
      </c>
      <c r="K618" s="32">
        <f t="shared" si="48"/>
        <v>0</v>
      </c>
      <c r="L618" s="25" t="str">
        <f>VLOOKUP(C618,MasterSheet!H:U,14,)</f>
        <v>BioLegend</v>
      </c>
      <c r="M618" s="25" t="str">
        <f>VLOOKUP(L618,'Currency Sheet'!A:C,3,)</f>
        <v>DOLLAR</v>
      </c>
      <c r="N618" s="25">
        <f t="shared" si="49"/>
        <v>88</v>
      </c>
    </row>
    <row r="619" spans="1:14" x14ac:dyDescent="0.25">
      <c r="A619" s="25" t="str">
        <v>EED116563</v>
      </c>
      <c r="B619" s="45">
        <v>45834</v>
      </c>
      <c r="C619" s="25">
        <v>156511</v>
      </c>
      <c r="D619" s="25">
        <f t="shared" si="45"/>
        <v>10665.6</v>
      </c>
      <c r="E619" s="25">
        <f>_xlfn.XLOOKUP(C619,MasterSheet!H:H,MasterSheet!E:E)</f>
        <v>121.2</v>
      </c>
      <c r="F619" s="26">
        <f>SUMIFS(MasterSheet!J:J, MasterSheet!B:B, A619, MasterSheet!D:D, B619, MasterSheet!H:H, C619)</f>
        <v>2</v>
      </c>
      <c r="G619" s="26">
        <f t="shared" si="46"/>
        <v>21331.200000000001</v>
      </c>
      <c r="H619" s="30">
        <f>SUMIFS(MasterSheet!K:K, MasterSheet!B:B, A619, MasterSheet!D:D, B619, MasterSheet!H:H, C619)</f>
        <v>2</v>
      </c>
      <c r="I619" s="30">
        <f t="shared" si="47"/>
        <v>21331.200000000001</v>
      </c>
      <c r="J619" s="32">
        <f>SUMIFS(MasterSheet!L:L, MasterSheet!B:B, A619, MasterSheet!D:D, B619, MasterSheet!H:H, C619)</f>
        <v>0</v>
      </c>
      <c r="K619" s="32">
        <f t="shared" si="48"/>
        <v>0</v>
      </c>
      <c r="L619" s="25" t="str">
        <f>VLOOKUP(C619,MasterSheet!H:U,14,)</f>
        <v>BioLegend</v>
      </c>
      <c r="M619" s="25" t="str">
        <f>VLOOKUP(L619,'Currency Sheet'!A:C,3,)</f>
        <v>DOLLAR</v>
      </c>
      <c r="N619" s="25">
        <f t="shared" si="49"/>
        <v>88</v>
      </c>
    </row>
    <row r="620" spans="1:14" x14ac:dyDescent="0.25">
      <c r="A620" s="25" t="str">
        <v>EED116563</v>
      </c>
      <c r="B620" s="45">
        <v>45834</v>
      </c>
      <c r="C620" s="25">
        <v>158007</v>
      </c>
      <c r="D620" s="25">
        <f t="shared" si="45"/>
        <v>4382.3999999999996</v>
      </c>
      <c r="E620" s="25">
        <f>_xlfn.XLOOKUP(C620,MasterSheet!H:H,MasterSheet!E:E)</f>
        <v>49.8</v>
      </c>
      <c r="F620" s="26">
        <f>SUMIFS(MasterSheet!J:J, MasterSheet!B:B, A620, MasterSheet!D:D, B620, MasterSheet!H:H, C620)</f>
        <v>1</v>
      </c>
      <c r="G620" s="26">
        <f t="shared" si="46"/>
        <v>4382.3999999999996</v>
      </c>
      <c r="H620" s="30">
        <f>SUMIFS(MasterSheet!K:K, MasterSheet!B:B, A620, MasterSheet!D:D, B620, MasterSheet!H:H, C620)</f>
        <v>1</v>
      </c>
      <c r="I620" s="30">
        <f t="shared" si="47"/>
        <v>4382.3999999999996</v>
      </c>
      <c r="J620" s="32">
        <f>SUMIFS(MasterSheet!L:L, MasterSheet!B:B, A620, MasterSheet!D:D, B620, MasterSheet!H:H, C620)</f>
        <v>0</v>
      </c>
      <c r="K620" s="32">
        <f t="shared" si="48"/>
        <v>0</v>
      </c>
      <c r="L620" s="25" t="str">
        <f>VLOOKUP(C620,MasterSheet!H:U,14,)</f>
        <v>BioLegend</v>
      </c>
      <c r="M620" s="25" t="str">
        <f>VLOOKUP(L620,'Currency Sheet'!A:C,3,)</f>
        <v>DOLLAR</v>
      </c>
      <c r="N620" s="25">
        <f t="shared" si="49"/>
        <v>88</v>
      </c>
    </row>
    <row r="621" spans="1:14" x14ac:dyDescent="0.25">
      <c r="A621" s="25" t="str">
        <v>EED116563</v>
      </c>
      <c r="B621" s="45">
        <v>45834</v>
      </c>
      <c r="C621" s="25">
        <v>162905</v>
      </c>
      <c r="D621" s="25">
        <f t="shared" si="45"/>
        <v>8395.2000000000007</v>
      </c>
      <c r="E621" s="25">
        <f>_xlfn.XLOOKUP(C621,MasterSheet!H:H,MasterSheet!E:E)</f>
        <v>95.4</v>
      </c>
      <c r="F621" s="26">
        <f>SUMIFS(MasterSheet!J:J, MasterSheet!B:B, A621, MasterSheet!D:D, B621, MasterSheet!H:H, C621)</f>
        <v>1</v>
      </c>
      <c r="G621" s="26">
        <f t="shared" si="46"/>
        <v>8395.2000000000007</v>
      </c>
      <c r="H621" s="30">
        <f>SUMIFS(MasterSheet!K:K, MasterSheet!B:B, A621, MasterSheet!D:D, B621, MasterSheet!H:H, C621)</f>
        <v>1</v>
      </c>
      <c r="I621" s="30">
        <f t="shared" si="47"/>
        <v>8395.2000000000007</v>
      </c>
      <c r="J621" s="32">
        <f>SUMIFS(MasterSheet!L:L, MasterSheet!B:B, A621, MasterSheet!D:D, B621, MasterSheet!H:H, C621)</f>
        <v>0</v>
      </c>
      <c r="K621" s="32">
        <f t="shared" si="48"/>
        <v>0</v>
      </c>
      <c r="L621" s="25" t="str">
        <f>VLOOKUP(C621,MasterSheet!H:U,14,)</f>
        <v>BioLegend</v>
      </c>
      <c r="M621" s="25" t="str">
        <f>VLOOKUP(L621,'Currency Sheet'!A:C,3,)</f>
        <v>DOLLAR</v>
      </c>
      <c r="N621" s="25">
        <f t="shared" si="49"/>
        <v>88</v>
      </c>
    </row>
    <row r="622" spans="1:14" x14ac:dyDescent="0.25">
      <c r="A622" s="25" t="str">
        <v>EED116563</v>
      </c>
      <c r="B622" s="45">
        <v>45834</v>
      </c>
      <c r="C622" s="25">
        <v>165803</v>
      </c>
      <c r="D622" s="25">
        <f t="shared" si="45"/>
        <v>6600</v>
      </c>
      <c r="E622" s="25">
        <f>_xlfn.XLOOKUP(C622,MasterSheet!H:H,MasterSheet!E:E)</f>
        <v>75</v>
      </c>
      <c r="F622" s="26">
        <f>SUMIFS(MasterSheet!J:J, MasterSheet!B:B, A622, MasterSheet!D:D, B622, MasterSheet!H:H, C622)</f>
        <v>1</v>
      </c>
      <c r="G622" s="26">
        <f t="shared" si="46"/>
        <v>6600</v>
      </c>
      <c r="H622" s="30">
        <f>SUMIFS(MasterSheet!K:K, MasterSheet!B:B, A622, MasterSheet!D:D, B622, MasterSheet!H:H, C622)</f>
        <v>1</v>
      </c>
      <c r="I622" s="30">
        <f t="shared" si="47"/>
        <v>6600</v>
      </c>
      <c r="J622" s="32">
        <f>SUMIFS(MasterSheet!L:L, MasterSheet!B:B, A622, MasterSheet!D:D, B622, MasterSheet!H:H, C622)</f>
        <v>0</v>
      </c>
      <c r="K622" s="32">
        <f t="shared" si="48"/>
        <v>0</v>
      </c>
      <c r="L622" s="25" t="str">
        <f>VLOOKUP(C622,MasterSheet!H:U,14,)</f>
        <v>BioLegend</v>
      </c>
      <c r="M622" s="25" t="str">
        <f>VLOOKUP(L622,'Currency Sheet'!A:C,3,)</f>
        <v>DOLLAR</v>
      </c>
      <c r="N622" s="25">
        <f t="shared" si="49"/>
        <v>88</v>
      </c>
    </row>
    <row r="623" spans="1:14" x14ac:dyDescent="0.25">
      <c r="A623" s="25" t="str">
        <v>EED116563</v>
      </c>
      <c r="B623" s="45">
        <v>45834</v>
      </c>
      <c r="C623" s="25">
        <v>300456</v>
      </c>
      <c r="D623" s="25">
        <f t="shared" si="45"/>
        <v>5491.2</v>
      </c>
      <c r="E623" s="25">
        <f>_xlfn.XLOOKUP(C623,MasterSheet!H:H,MasterSheet!E:E)</f>
        <v>62.4</v>
      </c>
      <c r="F623" s="26">
        <f>SUMIFS(MasterSheet!J:J, MasterSheet!B:B, A623, MasterSheet!D:D, B623, MasterSheet!H:H, C623)</f>
        <v>1</v>
      </c>
      <c r="G623" s="26">
        <f t="shared" si="46"/>
        <v>5491.2</v>
      </c>
      <c r="H623" s="30">
        <f>SUMIFS(MasterSheet!K:K, MasterSheet!B:B, A623, MasterSheet!D:D, B623, MasterSheet!H:H, C623)</f>
        <v>1</v>
      </c>
      <c r="I623" s="30">
        <f t="shared" si="47"/>
        <v>5491.2</v>
      </c>
      <c r="J623" s="32">
        <f>SUMIFS(MasterSheet!L:L, MasterSheet!B:B, A623, MasterSheet!D:D, B623, MasterSheet!H:H, C623)</f>
        <v>0</v>
      </c>
      <c r="K623" s="32">
        <f t="shared" si="48"/>
        <v>0</v>
      </c>
      <c r="L623" s="25" t="str">
        <f>VLOOKUP(C623,MasterSheet!H:U,14,)</f>
        <v>BioLegend</v>
      </c>
      <c r="M623" s="25" t="str">
        <f>VLOOKUP(L623,'Currency Sheet'!A:C,3,)</f>
        <v>DOLLAR</v>
      </c>
      <c r="N623" s="25">
        <f t="shared" si="49"/>
        <v>88</v>
      </c>
    </row>
    <row r="624" spans="1:14" x14ac:dyDescent="0.25">
      <c r="A624" s="25" t="str">
        <v>EED116563</v>
      </c>
      <c r="B624" s="45">
        <v>45834</v>
      </c>
      <c r="C624" s="25">
        <v>301334</v>
      </c>
      <c r="D624" s="25">
        <f t="shared" si="45"/>
        <v>28710</v>
      </c>
      <c r="E624" s="25">
        <f>_xlfn.XLOOKUP(C624,MasterSheet!H:H,MasterSheet!E:E)</f>
        <v>326.25</v>
      </c>
      <c r="F624" s="26">
        <f>SUMIFS(MasterSheet!J:J, MasterSheet!B:B, A624, MasterSheet!D:D, B624, MasterSheet!H:H, C624)</f>
        <v>2</v>
      </c>
      <c r="G624" s="26">
        <f t="shared" si="46"/>
        <v>57420</v>
      </c>
      <c r="H624" s="30">
        <f>SUMIFS(MasterSheet!K:K, MasterSheet!B:B, A624, MasterSheet!D:D, B624, MasterSheet!H:H, C624)</f>
        <v>2</v>
      </c>
      <c r="I624" s="30">
        <f t="shared" si="47"/>
        <v>57420</v>
      </c>
      <c r="J624" s="32">
        <f>SUMIFS(MasterSheet!L:L, MasterSheet!B:B, A624, MasterSheet!D:D, B624, MasterSheet!H:H, C624)</f>
        <v>0</v>
      </c>
      <c r="K624" s="32">
        <f t="shared" si="48"/>
        <v>0</v>
      </c>
      <c r="L624" s="25" t="str">
        <f>VLOOKUP(C624,MasterSheet!H:U,14,)</f>
        <v>BioLegend</v>
      </c>
      <c r="M624" s="25" t="str">
        <f>VLOOKUP(L624,'Currency Sheet'!A:C,3,)</f>
        <v>DOLLAR</v>
      </c>
      <c r="N624" s="25">
        <f t="shared" si="49"/>
        <v>88</v>
      </c>
    </row>
    <row r="625" spans="1:14" x14ac:dyDescent="0.25">
      <c r="A625" s="25" t="str">
        <v>EED116563</v>
      </c>
      <c r="B625" s="45">
        <v>45834</v>
      </c>
      <c r="C625" s="25">
        <v>301808</v>
      </c>
      <c r="D625" s="25">
        <f t="shared" si="45"/>
        <v>8316</v>
      </c>
      <c r="E625" s="25">
        <f>_xlfn.XLOOKUP(C625,MasterSheet!H:H,MasterSheet!E:E)</f>
        <v>94.5</v>
      </c>
      <c r="F625" s="26">
        <f>SUMIFS(MasterSheet!J:J, MasterSheet!B:B, A625, MasterSheet!D:D, B625, MasterSheet!H:H, C625)</f>
        <v>3</v>
      </c>
      <c r="G625" s="26">
        <f t="shared" si="46"/>
        <v>24948</v>
      </c>
      <c r="H625" s="30">
        <f>SUMIFS(MasterSheet!K:K, MasterSheet!B:B, A625, MasterSheet!D:D, B625, MasterSheet!H:H, C625)</f>
        <v>3</v>
      </c>
      <c r="I625" s="30">
        <f t="shared" si="47"/>
        <v>24948</v>
      </c>
      <c r="J625" s="32">
        <f>SUMIFS(MasterSheet!L:L, MasterSheet!B:B, A625, MasterSheet!D:D, B625, MasterSheet!H:H, C625)</f>
        <v>0</v>
      </c>
      <c r="K625" s="32">
        <f t="shared" si="48"/>
        <v>0</v>
      </c>
      <c r="L625" s="25" t="str">
        <f>VLOOKUP(C625,MasterSheet!H:U,14,)</f>
        <v>BioLegend</v>
      </c>
      <c r="M625" s="25" t="str">
        <f>VLOOKUP(L625,'Currency Sheet'!A:C,3,)</f>
        <v>DOLLAR</v>
      </c>
      <c r="N625" s="25">
        <f t="shared" si="49"/>
        <v>88</v>
      </c>
    </row>
    <row r="626" spans="1:14" x14ac:dyDescent="0.25">
      <c r="A626" s="25" t="str">
        <v>EED116563</v>
      </c>
      <c r="B626" s="45">
        <v>45834</v>
      </c>
      <c r="C626" s="25">
        <v>302025</v>
      </c>
      <c r="D626" s="25">
        <f t="shared" si="45"/>
        <v>6547.2000000000007</v>
      </c>
      <c r="E626" s="25">
        <f>_xlfn.XLOOKUP(C626,MasterSheet!H:H,MasterSheet!E:E)</f>
        <v>74.400000000000006</v>
      </c>
      <c r="F626" s="26">
        <f>SUMIFS(MasterSheet!J:J, MasterSheet!B:B, A626, MasterSheet!D:D, B626, MasterSheet!H:H, C626)</f>
        <v>1</v>
      </c>
      <c r="G626" s="26">
        <f t="shared" si="46"/>
        <v>6547.2000000000007</v>
      </c>
      <c r="H626" s="30">
        <f>SUMIFS(MasterSheet!K:K, MasterSheet!B:B, A626, MasterSheet!D:D, B626, MasterSheet!H:H, C626)</f>
        <v>1</v>
      </c>
      <c r="I626" s="30">
        <f t="shared" si="47"/>
        <v>6547.2000000000007</v>
      </c>
      <c r="J626" s="32">
        <f>SUMIFS(MasterSheet!L:L, MasterSheet!B:B, A626, MasterSheet!D:D, B626, MasterSheet!H:H, C626)</f>
        <v>0</v>
      </c>
      <c r="K626" s="32">
        <f t="shared" si="48"/>
        <v>0</v>
      </c>
      <c r="L626" s="25" t="str">
        <f>VLOOKUP(C626,MasterSheet!H:U,14,)</f>
        <v>BioLegend</v>
      </c>
      <c r="M626" s="25" t="str">
        <f>VLOOKUP(L626,'Currency Sheet'!A:C,3,)</f>
        <v>DOLLAR</v>
      </c>
      <c r="N626" s="25">
        <f t="shared" si="49"/>
        <v>88</v>
      </c>
    </row>
    <row r="627" spans="1:14" x14ac:dyDescent="0.25">
      <c r="A627" s="25" t="str">
        <v>EED116563</v>
      </c>
      <c r="B627" s="45">
        <v>45834</v>
      </c>
      <c r="C627" s="25">
        <v>302216</v>
      </c>
      <c r="D627" s="25">
        <f t="shared" si="45"/>
        <v>46252.800000000003</v>
      </c>
      <c r="E627" s="25">
        <f>_xlfn.XLOOKUP(C627,MasterSheet!H:H,MasterSheet!E:E)</f>
        <v>525.6</v>
      </c>
      <c r="F627" s="26">
        <f>SUMIFS(MasterSheet!J:J, MasterSheet!B:B, A627, MasterSheet!D:D, B627, MasterSheet!H:H, C627)</f>
        <v>3</v>
      </c>
      <c r="G627" s="26">
        <f t="shared" si="46"/>
        <v>138758.40000000002</v>
      </c>
      <c r="H627" s="30">
        <f>SUMIFS(MasterSheet!K:K, MasterSheet!B:B, A627, MasterSheet!D:D, B627, MasterSheet!H:H, C627)</f>
        <v>3</v>
      </c>
      <c r="I627" s="30">
        <f t="shared" si="47"/>
        <v>138758.40000000002</v>
      </c>
      <c r="J627" s="32">
        <f>SUMIFS(MasterSheet!L:L, MasterSheet!B:B, A627, MasterSheet!D:D, B627, MasterSheet!H:H, C627)</f>
        <v>0</v>
      </c>
      <c r="K627" s="32">
        <f t="shared" si="48"/>
        <v>0</v>
      </c>
      <c r="L627" s="25" t="str">
        <f>VLOOKUP(C627,MasterSheet!H:U,14,)</f>
        <v>BioLegend</v>
      </c>
      <c r="M627" s="25" t="str">
        <f>VLOOKUP(L627,'Currency Sheet'!A:C,3,)</f>
        <v>DOLLAR</v>
      </c>
      <c r="N627" s="25">
        <f t="shared" si="49"/>
        <v>88</v>
      </c>
    </row>
    <row r="628" spans="1:14" x14ac:dyDescent="0.25">
      <c r="A628" s="25" t="str">
        <v>EED116563</v>
      </c>
      <c r="B628" s="45">
        <v>45834</v>
      </c>
      <c r="C628" s="25">
        <v>302244</v>
      </c>
      <c r="D628" s="25">
        <f t="shared" si="45"/>
        <v>27984</v>
      </c>
      <c r="E628" s="25">
        <f>_xlfn.XLOOKUP(C628,MasterSheet!H:H,MasterSheet!E:E)</f>
        <v>318</v>
      </c>
      <c r="F628" s="26">
        <f>SUMIFS(MasterSheet!J:J, MasterSheet!B:B, A628, MasterSheet!D:D, B628, MasterSheet!H:H, C628)</f>
        <v>1</v>
      </c>
      <c r="G628" s="26">
        <f t="shared" si="46"/>
        <v>27984</v>
      </c>
      <c r="H628" s="30">
        <f>SUMIFS(MasterSheet!K:K, MasterSheet!B:B, A628, MasterSheet!D:D, B628, MasterSheet!H:H, C628)</f>
        <v>1</v>
      </c>
      <c r="I628" s="30">
        <f t="shared" si="47"/>
        <v>27984</v>
      </c>
      <c r="J628" s="32">
        <f>SUMIFS(MasterSheet!L:L, MasterSheet!B:B, A628, MasterSheet!D:D, B628, MasterSheet!H:H, C628)</f>
        <v>0</v>
      </c>
      <c r="K628" s="32">
        <f t="shared" si="48"/>
        <v>0</v>
      </c>
      <c r="L628" s="25" t="str">
        <f>VLOOKUP(C628,MasterSheet!H:U,14,)</f>
        <v>BioLegend</v>
      </c>
      <c r="M628" s="25" t="str">
        <f>VLOOKUP(L628,'Currency Sheet'!A:C,3,)</f>
        <v>DOLLAR</v>
      </c>
      <c r="N628" s="25">
        <f t="shared" si="49"/>
        <v>88</v>
      </c>
    </row>
    <row r="629" spans="1:14" x14ac:dyDescent="0.25">
      <c r="A629" s="25" t="str">
        <v>EED116563</v>
      </c>
      <c r="B629" s="45">
        <v>45834</v>
      </c>
      <c r="C629" s="25">
        <v>302324</v>
      </c>
      <c r="D629" s="25">
        <f t="shared" si="45"/>
        <v>53064</v>
      </c>
      <c r="E629" s="25">
        <f>_xlfn.XLOOKUP(C629,MasterSheet!H:H,MasterSheet!E:E)</f>
        <v>603</v>
      </c>
      <c r="F629" s="26">
        <f>SUMIFS(MasterSheet!J:J, MasterSheet!B:B, A629, MasterSheet!D:D, B629, MasterSheet!H:H, C629)</f>
        <v>3</v>
      </c>
      <c r="G629" s="26">
        <f t="shared" si="46"/>
        <v>159192</v>
      </c>
      <c r="H629" s="30">
        <f>SUMIFS(MasterSheet!K:K, MasterSheet!B:B, A629, MasterSheet!D:D, B629, MasterSheet!H:H, C629)</f>
        <v>3</v>
      </c>
      <c r="I629" s="30">
        <f t="shared" si="47"/>
        <v>159192</v>
      </c>
      <c r="J629" s="32">
        <f>SUMIFS(MasterSheet!L:L, MasterSheet!B:B, A629, MasterSheet!D:D, B629, MasterSheet!H:H, C629)</f>
        <v>0</v>
      </c>
      <c r="K629" s="32">
        <f t="shared" si="48"/>
        <v>0</v>
      </c>
      <c r="L629" s="25" t="str">
        <f>VLOOKUP(C629,MasterSheet!H:U,14,)</f>
        <v>BioLegend</v>
      </c>
      <c r="M629" s="25" t="str">
        <f>VLOOKUP(L629,'Currency Sheet'!A:C,3,)</f>
        <v>DOLLAR</v>
      </c>
      <c r="N629" s="25">
        <f t="shared" si="49"/>
        <v>88</v>
      </c>
    </row>
    <row r="630" spans="1:14" x14ac:dyDescent="0.25">
      <c r="A630" s="25" t="str">
        <v>EED116563</v>
      </c>
      <c r="B630" s="45">
        <v>45834</v>
      </c>
      <c r="C630" s="25">
        <v>303002</v>
      </c>
      <c r="D630" s="25">
        <f t="shared" si="45"/>
        <v>5913.6</v>
      </c>
      <c r="E630" s="25">
        <f>_xlfn.XLOOKUP(C630,MasterSheet!H:H,MasterSheet!E:E)</f>
        <v>67.2</v>
      </c>
      <c r="F630" s="26">
        <f>SUMIFS(MasterSheet!J:J, MasterSheet!B:B, A630, MasterSheet!D:D, B630, MasterSheet!H:H, C630)</f>
        <v>1</v>
      </c>
      <c r="G630" s="26">
        <f t="shared" si="46"/>
        <v>5913.6</v>
      </c>
      <c r="H630" s="30">
        <f>SUMIFS(MasterSheet!K:K, MasterSheet!B:B, A630, MasterSheet!D:D, B630, MasterSheet!H:H, C630)</f>
        <v>1</v>
      </c>
      <c r="I630" s="30">
        <f t="shared" si="47"/>
        <v>5913.6</v>
      </c>
      <c r="J630" s="32">
        <f>SUMIFS(MasterSheet!L:L, MasterSheet!B:B, A630, MasterSheet!D:D, B630, MasterSheet!H:H, C630)</f>
        <v>0</v>
      </c>
      <c r="K630" s="32">
        <f t="shared" si="48"/>
        <v>0</v>
      </c>
      <c r="L630" s="25" t="str">
        <f>VLOOKUP(C630,MasterSheet!H:U,14,)</f>
        <v>BioLegend</v>
      </c>
      <c r="M630" s="25" t="str">
        <f>VLOOKUP(L630,'Currency Sheet'!A:C,3,)</f>
        <v>DOLLAR</v>
      </c>
      <c r="N630" s="25">
        <f t="shared" si="49"/>
        <v>88</v>
      </c>
    </row>
    <row r="631" spans="1:14" x14ac:dyDescent="0.25">
      <c r="A631" s="25" t="str">
        <v>EED116563</v>
      </c>
      <c r="B631" s="45">
        <v>45834</v>
      </c>
      <c r="C631" s="25">
        <v>304006</v>
      </c>
      <c r="D631" s="25">
        <f t="shared" si="45"/>
        <v>4435.2</v>
      </c>
      <c r="E631" s="25">
        <f>_xlfn.XLOOKUP(C631,MasterSheet!H:H,MasterSheet!E:E)</f>
        <v>50.4</v>
      </c>
      <c r="F631" s="26">
        <f>SUMIFS(MasterSheet!J:J, MasterSheet!B:B, A631, MasterSheet!D:D, B631, MasterSheet!H:H, C631)</f>
        <v>1</v>
      </c>
      <c r="G631" s="26">
        <f t="shared" si="46"/>
        <v>4435.2</v>
      </c>
      <c r="H631" s="30">
        <f>SUMIFS(MasterSheet!K:K, MasterSheet!B:B, A631, MasterSheet!D:D, B631, MasterSheet!H:H, C631)</f>
        <v>1</v>
      </c>
      <c r="I631" s="30">
        <f t="shared" si="47"/>
        <v>4435.2</v>
      </c>
      <c r="J631" s="32">
        <f>SUMIFS(MasterSheet!L:L, MasterSheet!B:B, A631, MasterSheet!D:D, B631, MasterSheet!H:H, C631)</f>
        <v>0</v>
      </c>
      <c r="K631" s="32">
        <f t="shared" si="48"/>
        <v>0</v>
      </c>
      <c r="L631" s="25" t="str">
        <f>VLOOKUP(C631,MasterSheet!H:U,14,)</f>
        <v>BioLegend</v>
      </c>
      <c r="M631" s="25" t="str">
        <f>VLOOKUP(L631,'Currency Sheet'!A:C,3,)</f>
        <v>DOLLAR</v>
      </c>
      <c r="N631" s="25">
        <f t="shared" si="49"/>
        <v>88</v>
      </c>
    </row>
    <row r="632" spans="1:14" x14ac:dyDescent="0.25">
      <c r="A632" s="25" t="str">
        <v>EED116563</v>
      </c>
      <c r="B632" s="45">
        <v>45834</v>
      </c>
      <c r="C632" s="25">
        <v>304128</v>
      </c>
      <c r="D632" s="25">
        <f t="shared" si="45"/>
        <v>17740.8</v>
      </c>
      <c r="E632" s="25">
        <f>_xlfn.XLOOKUP(C632,MasterSheet!H:H,MasterSheet!E:E)</f>
        <v>201.6</v>
      </c>
      <c r="F632" s="26">
        <f>SUMIFS(MasterSheet!J:J, MasterSheet!B:B, A632, MasterSheet!D:D, B632, MasterSheet!H:H, C632)</f>
        <v>1</v>
      </c>
      <c r="G632" s="26">
        <f t="shared" si="46"/>
        <v>17740.8</v>
      </c>
      <c r="H632" s="30">
        <f>SUMIFS(MasterSheet!K:K, MasterSheet!B:B, A632, MasterSheet!D:D, B632, MasterSheet!H:H, C632)</f>
        <v>1</v>
      </c>
      <c r="I632" s="30">
        <f t="shared" si="47"/>
        <v>17740.8</v>
      </c>
      <c r="J632" s="32">
        <f>SUMIFS(MasterSheet!L:L, MasterSheet!B:B, A632, MasterSheet!D:D, B632, MasterSheet!H:H, C632)</f>
        <v>0</v>
      </c>
      <c r="K632" s="32">
        <f t="shared" si="48"/>
        <v>0</v>
      </c>
      <c r="L632" s="25" t="str">
        <f>VLOOKUP(C632,MasterSheet!H:U,14,)</f>
        <v>BioLegend</v>
      </c>
      <c r="M632" s="25" t="str">
        <f>VLOOKUP(L632,'Currency Sheet'!A:C,3,)</f>
        <v>DOLLAR</v>
      </c>
      <c r="N632" s="25">
        <f t="shared" si="49"/>
        <v>88</v>
      </c>
    </row>
    <row r="633" spans="1:14" x14ac:dyDescent="0.25">
      <c r="A633" s="25" t="str">
        <v>EED116563</v>
      </c>
      <c r="B633" s="45">
        <v>45834</v>
      </c>
      <c r="C633" s="25">
        <v>304150</v>
      </c>
      <c r="D633" s="25">
        <f t="shared" si="45"/>
        <v>7233.6</v>
      </c>
      <c r="E633" s="25">
        <f>_xlfn.XLOOKUP(C633,MasterSheet!H:H,MasterSheet!E:E)</f>
        <v>82.2</v>
      </c>
      <c r="F633" s="26">
        <f>SUMIFS(MasterSheet!J:J, MasterSheet!B:B, A633, MasterSheet!D:D, B633, MasterSheet!H:H, C633)</f>
        <v>1</v>
      </c>
      <c r="G633" s="26">
        <f t="shared" si="46"/>
        <v>7233.6</v>
      </c>
      <c r="H633" s="30">
        <f>SUMIFS(MasterSheet!K:K, MasterSheet!B:B, A633, MasterSheet!D:D, B633, MasterSheet!H:H, C633)</f>
        <v>1</v>
      </c>
      <c r="I633" s="30">
        <f t="shared" si="47"/>
        <v>7233.6</v>
      </c>
      <c r="J633" s="32">
        <f>SUMIFS(MasterSheet!L:L, MasterSheet!B:B, A633, MasterSheet!D:D, B633, MasterSheet!H:H, C633)</f>
        <v>0</v>
      </c>
      <c r="K633" s="32">
        <f t="shared" si="48"/>
        <v>0</v>
      </c>
      <c r="L633" s="25" t="str">
        <f>VLOOKUP(C633,MasterSheet!H:U,14,)</f>
        <v>BioLegend</v>
      </c>
      <c r="M633" s="25" t="str">
        <f>VLOOKUP(L633,'Currency Sheet'!A:C,3,)</f>
        <v>DOLLAR</v>
      </c>
      <c r="N633" s="25">
        <f t="shared" si="49"/>
        <v>88</v>
      </c>
    </row>
    <row r="634" spans="1:14" x14ac:dyDescent="0.25">
      <c r="A634" s="25" t="str">
        <v>EED116563</v>
      </c>
      <c r="B634" s="45">
        <v>45834</v>
      </c>
      <c r="C634" s="25">
        <v>304210</v>
      </c>
      <c r="D634" s="25">
        <f t="shared" si="45"/>
        <v>7867.2000000000007</v>
      </c>
      <c r="E634" s="25">
        <f>_xlfn.XLOOKUP(C634,MasterSheet!H:H,MasterSheet!E:E)</f>
        <v>89.4</v>
      </c>
      <c r="F634" s="26">
        <f>SUMIFS(MasterSheet!J:J, MasterSheet!B:B, A634, MasterSheet!D:D, B634, MasterSheet!H:H, C634)</f>
        <v>1</v>
      </c>
      <c r="G634" s="26">
        <f t="shared" si="46"/>
        <v>7867.2000000000007</v>
      </c>
      <c r="H634" s="30">
        <f>SUMIFS(MasterSheet!K:K, MasterSheet!B:B, A634, MasterSheet!D:D, B634, MasterSheet!H:H, C634)</f>
        <v>1</v>
      </c>
      <c r="I634" s="30">
        <f t="shared" si="47"/>
        <v>7867.2000000000007</v>
      </c>
      <c r="J634" s="32">
        <f>SUMIFS(MasterSheet!L:L, MasterSheet!B:B, A634, MasterSheet!D:D, B634, MasterSheet!H:H, C634)</f>
        <v>0</v>
      </c>
      <c r="K634" s="32">
        <f t="shared" si="48"/>
        <v>0</v>
      </c>
      <c r="L634" s="25" t="str">
        <f>VLOOKUP(C634,MasterSheet!H:U,14,)</f>
        <v>BioLegend</v>
      </c>
      <c r="M634" s="25" t="str">
        <f>VLOOKUP(L634,'Currency Sheet'!A:C,3,)</f>
        <v>DOLLAR</v>
      </c>
      <c r="N634" s="25">
        <f t="shared" si="49"/>
        <v>88</v>
      </c>
    </row>
    <row r="635" spans="1:14" x14ac:dyDescent="0.25">
      <c r="A635" s="25" t="str">
        <v>EED116563</v>
      </c>
      <c r="B635" s="45">
        <v>45834</v>
      </c>
      <c r="C635" s="25">
        <v>304315</v>
      </c>
      <c r="D635" s="25">
        <f t="shared" si="45"/>
        <v>6547.2000000000007</v>
      </c>
      <c r="E635" s="25">
        <f>_xlfn.XLOOKUP(C635,MasterSheet!H:H,MasterSheet!E:E)</f>
        <v>74.400000000000006</v>
      </c>
      <c r="F635" s="26">
        <f>SUMIFS(MasterSheet!J:J, MasterSheet!B:B, A635, MasterSheet!D:D, B635, MasterSheet!H:H, C635)</f>
        <v>1</v>
      </c>
      <c r="G635" s="26">
        <f t="shared" si="46"/>
        <v>6547.2000000000007</v>
      </c>
      <c r="H635" s="30">
        <f>SUMIFS(MasterSheet!K:K, MasterSheet!B:B, A635, MasterSheet!D:D, B635, MasterSheet!H:H, C635)</f>
        <v>1</v>
      </c>
      <c r="I635" s="30">
        <f t="shared" si="47"/>
        <v>6547.2000000000007</v>
      </c>
      <c r="J635" s="32">
        <f>SUMIFS(MasterSheet!L:L, MasterSheet!B:B, A635, MasterSheet!D:D, B635, MasterSheet!H:H, C635)</f>
        <v>0</v>
      </c>
      <c r="K635" s="32">
        <f t="shared" si="48"/>
        <v>0</v>
      </c>
      <c r="L635" s="25" t="str">
        <f>VLOOKUP(C635,MasterSheet!H:U,14,)</f>
        <v>BioLegend</v>
      </c>
      <c r="M635" s="25" t="str">
        <f>VLOOKUP(L635,'Currency Sheet'!A:C,3,)</f>
        <v>DOLLAR</v>
      </c>
      <c r="N635" s="25">
        <f t="shared" si="49"/>
        <v>88</v>
      </c>
    </row>
    <row r="636" spans="1:14" x14ac:dyDescent="0.25">
      <c r="A636" s="25" t="str">
        <v>EED116563</v>
      </c>
      <c r="B636" s="45">
        <v>45834</v>
      </c>
      <c r="C636" s="25">
        <v>307616</v>
      </c>
      <c r="D636" s="25">
        <f t="shared" si="45"/>
        <v>32841.599999999999</v>
      </c>
      <c r="E636" s="25">
        <f>_xlfn.XLOOKUP(C636,MasterSheet!H:H,MasterSheet!E:E)</f>
        <v>373.2</v>
      </c>
      <c r="F636" s="26">
        <f>SUMIFS(MasterSheet!J:J, MasterSheet!B:B, A636, MasterSheet!D:D, B636, MasterSheet!H:H, C636)</f>
        <v>2</v>
      </c>
      <c r="G636" s="26">
        <f t="shared" si="46"/>
        <v>65683.199999999997</v>
      </c>
      <c r="H636" s="30">
        <f>SUMIFS(MasterSheet!K:K, MasterSheet!B:B, A636, MasterSheet!D:D, B636, MasterSheet!H:H, C636)</f>
        <v>2</v>
      </c>
      <c r="I636" s="30">
        <f t="shared" si="47"/>
        <v>65683.199999999997</v>
      </c>
      <c r="J636" s="32">
        <f>SUMIFS(MasterSheet!L:L, MasterSheet!B:B, A636, MasterSheet!D:D, B636, MasterSheet!H:H, C636)</f>
        <v>0</v>
      </c>
      <c r="K636" s="32">
        <f t="shared" si="48"/>
        <v>0</v>
      </c>
      <c r="L636" s="25" t="str">
        <f>VLOOKUP(C636,MasterSheet!H:U,14,)</f>
        <v>BioLegend</v>
      </c>
      <c r="M636" s="25" t="str">
        <f>VLOOKUP(L636,'Currency Sheet'!A:C,3,)</f>
        <v>DOLLAR</v>
      </c>
      <c r="N636" s="25">
        <f t="shared" si="49"/>
        <v>88</v>
      </c>
    </row>
    <row r="637" spans="1:14" x14ac:dyDescent="0.25">
      <c r="A637" s="25" t="str">
        <v>EED116563</v>
      </c>
      <c r="B637" s="45">
        <v>45834</v>
      </c>
      <c r="C637" s="25" t="str">
        <v>310909</v>
      </c>
      <c r="D637" s="25">
        <f t="shared" si="45"/>
        <v>3801.6000000000004</v>
      </c>
      <c r="E637" s="25">
        <f>_xlfn.XLOOKUP(C637,MasterSheet!H:H,MasterSheet!E:E)</f>
        <v>43.2</v>
      </c>
      <c r="F637" s="26">
        <f>SUMIFS(MasterSheet!J:J, MasterSheet!B:B, A637, MasterSheet!D:D, B637, MasterSheet!H:H, C637)</f>
        <v>1</v>
      </c>
      <c r="G637" s="26">
        <f t="shared" si="46"/>
        <v>3801.6000000000004</v>
      </c>
      <c r="H637" s="30">
        <f>SUMIFS(MasterSheet!K:K, MasterSheet!B:B, A637, MasterSheet!D:D, B637, MasterSheet!H:H, C637)</f>
        <v>1</v>
      </c>
      <c r="I637" s="30">
        <f t="shared" si="47"/>
        <v>3801.6000000000004</v>
      </c>
      <c r="J637" s="32">
        <f>SUMIFS(MasterSheet!L:L, MasterSheet!B:B, A637, MasterSheet!D:D, B637, MasterSheet!H:H, C637)</f>
        <v>0</v>
      </c>
      <c r="K637" s="32">
        <f t="shared" si="48"/>
        <v>0</v>
      </c>
      <c r="L637" s="25" t="str">
        <f>VLOOKUP(C637,MasterSheet!H:U,14,)</f>
        <v>BioLegend</v>
      </c>
      <c r="M637" s="25" t="str">
        <f>VLOOKUP(L637,'Currency Sheet'!A:C,3,)</f>
        <v>DOLLAR</v>
      </c>
      <c r="N637" s="25">
        <f t="shared" si="49"/>
        <v>88</v>
      </c>
    </row>
    <row r="638" spans="1:14" x14ac:dyDescent="0.25">
      <c r="A638" s="25" t="str">
        <v>EED116563</v>
      </c>
      <c r="B638" s="45">
        <v>45834</v>
      </c>
      <c r="C638" s="25">
        <v>310930</v>
      </c>
      <c r="D638" s="25">
        <f t="shared" si="45"/>
        <v>25146</v>
      </c>
      <c r="E638" s="25">
        <f>_xlfn.XLOOKUP(C638,MasterSheet!H:H,MasterSheet!E:E)</f>
        <v>285.75</v>
      </c>
      <c r="F638" s="26">
        <f>SUMIFS(MasterSheet!J:J, MasterSheet!B:B, A638, MasterSheet!D:D, B638, MasterSheet!H:H, C638)</f>
        <v>1</v>
      </c>
      <c r="G638" s="26">
        <f t="shared" si="46"/>
        <v>25146</v>
      </c>
      <c r="H638" s="30">
        <f>SUMIFS(MasterSheet!K:K, MasterSheet!B:B, A638, MasterSheet!D:D, B638, MasterSheet!H:H, C638)</f>
        <v>1</v>
      </c>
      <c r="I638" s="30">
        <f t="shared" si="47"/>
        <v>25146</v>
      </c>
      <c r="J638" s="32">
        <f>SUMIFS(MasterSheet!L:L, MasterSheet!B:B, A638, MasterSheet!D:D, B638, MasterSheet!H:H, C638)</f>
        <v>0</v>
      </c>
      <c r="K638" s="32">
        <f t="shared" si="48"/>
        <v>0</v>
      </c>
      <c r="L638" s="25" t="str">
        <f>VLOOKUP(C638,MasterSheet!H:U,14,)</f>
        <v>BioLegend</v>
      </c>
      <c r="M638" s="25" t="str">
        <f>VLOOKUP(L638,'Currency Sheet'!A:C,3,)</f>
        <v>DOLLAR</v>
      </c>
      <c r="N638" s="25">
        <f t="shared" si="49"/>
        <v>88</v>
      </c>
    </row>
    <row r="639" spans="1:14" x14ac:dyDescent="0.25">
      <c r="A639" s="25" t="str">
        <v>EED116563</v>
      </c>
      <c r="B639" s="45">
        <v>45834</v>
      </c>
      <c r="C639" s="25">
        <v>311124</v>
      </c>
      <c r="D639" s="25">
        <f t="shared" si="45"/>
        <v>26796</v>
      </c>
      <c r="E639" s="25">
        <f>_xlfn.XLOOKUP(C639,MasterSheet!H:H,MasterSheet!E:E)</f>
        <v>304.5</v>
      </c>
      <c r="F639" s="26">
        <f>SUMIFS(MasterSheet!J:J, MasterSheet!B:B, A639, MasterSheet!D:D, B639, MasterSheet!H:H, C639)</f>
        <v>1</v>
      </c>
      <c r="G639" s="26">
        <f t="shared" si="46"/>
        <v>26796</v>
      </c>
      <c r="H639" s="30">
        <f>SUMIFS(MasterSheet!K:K, MasterSheet!B:B, A639, MasterSheet!D:D, B639, MasterSheet!H:H, C639)</f>
        <v>1</v>
      </c>
      <c r="I639" s="30">
        <f t="shared" si="47"/>
        <v>26796</v>
      </c>
      <c r="J639" s="32">
        <f>SUMIFS(MasterSheet!L:L, MasterSheet!B:B, A639, MasterSheet!D:D, B639, MasterSheet!H:H, C639)</f>
        <v>0</v>
      </c>
      <c r="K639" s="32">
        <f t="shared" si="48"/>
        <v>0</v>
      </c>
      <c r="L639" s="25" t="str">
        <f>VLOOKUP(C639,MasterSheet!H:U,14,)</f>
        <v>BioLegend</v>
      </c>
      <c r="M639" s="25" t="str">
        <f>VLOOKUP(L639,'Currency Sheet'!A:C,3,)</f>
        <v>DOLLAR</v>
      </c>
      <c r="N639" s="25">
        <f t="shared" si="49"/>
        <v>88</v>
      </c>
    </row>
    <row r="640" spans="1:14" x14ac:dyDescent="0.25">
      <c r="A640" s="25" t="str">
        <v>EED116563</v>
      </c>
      <c r="B640" s="45">
        <v>45834</v>
      </c>
      <c r="C640" s="25">
        <v>314532</v>
      </c>
      <c r="D640" s="25">
        <f t="shared" si="45"/>
        <v>19219.2</v>
      </c>
      <c r="E640" s="25">
        <f>_xlfn.XLOOKUP(C640,MasterSheet!H:H,MasterSheet!E:E)</f>
        <v>218.4</v>
      </c>
      <c r="F640" s="26">
        <f>SUMIFS(MasterSheet!J:J, MasterSheet!B:B, A640, MasterSheet!D:D, B640, MasterSheet!H:H, C640)</f>
        <v>1</v>
      </c>
      <c r="G640" s="26">
        <f t="shared" si="46"/>
        <v>19219.2</v>
      </c>
      <c r="H640" s="30">
        <f>SUMIFS(MasterSheet!K:K, MasterSheet!B:B, A640, MasterSheet!D:D, B640, MasterSheet!H:H, C640)</f>
        <v>1</v>
      </c>
      <c r="I640" s="30">
        <f t="shared" si="47"/>
        <v>19219.2</v>
      </c>
      <c r="J640" s="32">
        <f>SUMIFS(MasterSheet!L:L, MasterSheet!B:B, A640, MasterSheet!D:D, B640, MasterSheet!H:H, C640)</f>
        <v>0</v>
      </c>
      <c r="K640" s="32">
        <f t="shared" si="48"/>
        <v>0</v>
      </c>
      <c r="L640" s="25" t="str">
        <f>VLOOKUP(C640,MasterSheet!H:U,14,)</f>
        <v>BioLegend</v>
      </c>
      <c r="M640" s="25" t="str">
        <f>VLOOKUP(L640,'Currency Sheet'!A:C,3,)</f>
        <v>DOLLAR</v>
      </c>
      <c r="N640" s="25">
        <f t="shared" si="49"/>
        <v>88</v>
      </c>
    </row>
    <row r="641" spans="1:14" x14ac:dyDescent="0.25">
      <c r="A641" s="25" t="str">
        <v>EED116563</v>
      </c>
      <c r="B641" s="45">
        <v>45834</v>
      </c>
      <c r="C641" s="25">
        <v>318310</v>
      </c>
      <c r="D641" s="25">
        <f t="shared" si="45"/>
        <v>82896</v>
      </c>
      <c r="E641" s="25">
        <f>_xlfn.XLOOKUP(C641,MasterSheet!H:H,MasterSheet!E:E)</f>
        <v>942</v>
      </c>
      <c r="F641" s="26">
        <f>SUMIFS(MasterSheet!J:J, MasterSheet!B:B, A641, MasterSheet!D:D, B641, MasterSheet!H:H, C641)</f>
        <v>5</v>
      </c>
      <c r="G641" s="26">
        <f t="shared" si="46"/>
        <v>414480</v>
      </c>
      <c r="H641" s="30">
        <f>SUMIFS(MasterSheet!K:K, MasterSheet!B:B, A641, MasterSheet!D:D, B641, MasterSheet!H:H, C641)</f>
        <v>5</v>
      </c>
      <c r="I641" s="30">
        <f t="shared" si="47"/>
        <v>414480</v>
      </c>
      <c r="J641" s="32">
        <f>SUMIFS(MasterSheet!L:L, MasterSheet!B:B, A641, MasterSheet!D:D, B641, MasterSheet!H:H, C641)</f>
        <v>0</v>
      </c>
      <c r="K641" s="32">
        <f t="shared" si="48"/>
        <v>0</v>
      </c>
      <c r="L641" s="25" t="str">
        <f>VLOOKUP(C641,MasterSheet!H:U,14,)</f>
        <v>BioLegend</v>
      </c>
      <c r="M641" s="25" t="str">
        <f>VLOOKUP(L641,'Currency Sheet'!A:C,3,)</f>
        <v>DOLLAR</v>
      </c>
      <c r="N641" s="25">
        <f t="shared" si="49"/>
        <v>88</v>
      </c>
    </row>
    <row r="642" spans="1:14" x14ac:dyDescent="0.25">
      <c r="A642" s="25" t="str">
        <v>EED116563</v>
      </c>
      <c r="B642" s="45">
        <v>45834</v>
      </c>
      <c r="C642" s="25">
        <v>320812</v>
      </c>
      <c r="D642" s="25">
        <f t="shared" si="45"/>
        <v>16420.8</v>
      </c>
      <c r="E642" s="25">
        <f>_xlfn.XLOOKUP(C642,MasterSheet!H:H,MasterSheet!E:E)</f>
        <v>186.6</v>
      </c>
      <c r="F642" s="26">
        <f>SUMIFS(MasterSheet!J:J, MasterSheet!B:B, A642, MasterSheet!D:D, B642, MasterSheet!H:H, C642)</f>
        <v>1</v>
      </c>
      <c r="G642" s="26">
        <f t="shared" si="46"/>
        <v>16420.8</v>
      </c>
      <c r="H642" s="30">
        <f>SUMIFS(MasterSheet!K:K, MasterSheet!B:B, A642, MasterSheet!D:D, B642, MasterSheet!H:H, C642)</f>
        <v>1</v>
      </c>
      <c r="I642" s="30">
        <f t="shared" si="47"/>
        <v>16420.8</v>
      </c>
      <c r="J642" s="32">
        <f>SUMIFS(MasterSheet!L:L, MasterSheet!B:B, A642, MasterSheet!D:D, B642, MasterSheet!H:H, C642)</f>
        <v>0</v>
      </c>
      <c r="K642" s="32">
        <f t="shared" si="48"/>
        <v>0</v>
      </c>
      <c r="L642" s="25" t="str">
        <f>VLOOKUP(C642,MasterSheet!H:U,14,)</f>
        <v>BioLegend</v>
      </c>
      <c r="M642" s="25" t="str">
        <f>VLOOKUP(L642,'Currency Sheet'!A:C,3,)</f>
        <v>DOLLAR</v>
      </c>
      <c r="N642" s="25">
        <f t="shared" si="49"/>
        <v>88</v>
      </c>
    </row>
    <row r="643" spans="1:14" x14ac:dyDescent="0.25">
      <c r="A643" s="25" t="str">
        <v>EED116563</v>
      </c>
      <c r="B643" s="45">
        <v>45834</v>
      </c>
      <c r="C643" s="25">
        <v>326811</v>
      </c>
      <c r="D643" s="25">
        <f t="shared" ref="D643:D706" si="50">E643*N643</f>
        <v>6600</v>
      </c>
      <c r="E643" s="25">
        <f>_xlfn.XLOOKUP(C643,MasterSheet!H:H,MasterSheet!E:E)</f>
        <v>75</v>
      </c>
      <c r="F643" s="26">
        <f>SUMIFS(MasterSheet!J:J, MasterSheet!B:B, A643, MasterSheet!D:D, B643, MasterSheet!H:H, C643)</f>
        <v>1</v>
      </c>
      <c r="G643" s="26">
        <f t="shared" ref="G643:G706" si="51">D643*F643</f>
        <v>6600</v>
      </c>
      <c r="H643" s="30">
        <f>SUMIFS(MasterSheet!K:K, MasterSheet!B:B, A643, MasterSheet!D:D, B643, MasterSheet!H:H, C643)</f>
        <v>1</v>
      </c>
      <c r="I643" s="30">
        <f t="shared" ref="I643:I706" si="52">H643*D643</f>
        <v>6600</v>
      </c>
      <c r="J643" s="32">
        <f>SUMIFS(MasterSheet!L:L, MasterSheet!B:B, A643, MasterSheet!D:D, B643, MasterSheet!H:H, C643)</f>
        <v>0</v>
      </c>
      <c r="K643" s="32">
        <f t="shared" ref="K643:K706" si="53">J643*D643</f>
        <v>0</v>
      </c>
      <c r="L643" s="25" t="str">
        <f>VLOOKUP(C643,MasterSheet!H:U,14,)</f>
        <v>BioLegend</v>
      </c>
      <c r="M643" s="25" t="str">
        <f>VLOOKUP(L643,'Currency Sheet'!A:C,3,)</f>
        <v>DOLLAR</v>
      </c>
      <c r="N643" s="25">
        <f t="shared" ref="N643:N706" si="54">IF(M643="DOLLAR",88,1)</f>
        <v>88</v>
      </c>
    </row>
    <row r="644" spans="1:14" x14ac:dyDescent="0.25">
      <c r="A644" s="25" t="str">
        <v>EED116563</v>
      </c>
      <c r="B644" s="45">
        <v>45834</v>
      </c>
      <c r="C644" s="25">
        <v>328630</v>
      </c>
      <c r="D644" s="25">
        <f t="shared" si="50"/>
        <v>75609.600000000006</v>
      </c>
      <c r="E644" s="25">
        <f>_xlfn.XLOOKUP(C644,MasterSheet!H:H,MasterSheet!E:E)</f>
        <v>859.2</v>
      </c>
      <c r="F644" s="26">
        <f>SUMIFS(MasterSheet!J:J, MasterSheet!B:B, A644, MasterSheet!D:D, B644, MasterSheet!H:H, C644)</f>
        <v>4</v>
      </c>
      <c r="G644" s="26">
        <f t="shared" si="51"/>
        <v>302438.40000000002</v>
      </c>
      <c r="H644" s="30">
        <f>SUMIFS(MasterSheet!K:K, MasterSheet!B:B, A644, MasterSheet!D:D, B644, MasterSheet!H:H, C644)</f>
        <v>4</v>
      </c>
      <c r="I644" s="30">
        <f t="shared" si="52"/>
        <v>302438.40000000002</v>
      </c>
      <c r="J644" s="32">
        <f>SUMIFS(MasterSheet!L:L, MasterSheet!B:B, A644, MasterSheet!D:D, B644, MasterSheet!H:H, C644)</f>
        <v>0</v>
      </c>
      <c r="K644" s="32">
        <f t="shared" si="53"/>
        <v>0</v>
      </c>
      <c r="L644" s="25" t="str">
        <f>VLOOKUP(C644,MasterSheet!H:U,14,)</f>
        <v>BioLegend</v>
      </c>
      <c r="M644" s="25" t="str">
        <f>VLOOKUP(L644,'Currency Sheet'!A:C,3,)</f>
        <v>DOLLAR</v>
      </c>
      <c r="N644" s="25">
        <f t="shared" si="54"/>
        <v>88</v>
      </c>
    </row>
    <row r="645" spans="1:14" x14ac:dyDescent="0.25">
      <c r="A645" s="25" t="str">
        <v>EED116563</v>
      </c>
      <c r="B645" s="45">
        <v>45834</v>
      </c>
      <c r="C645" s="25">
        <v>331416</v>
      </c>
      <c r="D645" s="25">
        <f t="shared" si="50"/>
        <v>19800</v>
      </c>
      <c r="E645" s="25">
        <f>_xlfn.XLOOKUP(C645,MasterSheet!H:H,MasterSheet!E:E)</f>
        <v>225</v>
      </c>
      <c r="F645" s="26">
        <f>SUMIFS(MasterSheet!J:J, MasterSheet!B:B, A645, MasterSheet!D:D, B645, MasterSheet!H:H, C645)</f>
        <v>1</v>
      </c>
      <c r="G645" s="26">
        <f t="shared" si="51"/>
        <v>19800</v>
      </c>
      <c r="H645" s="30">
        <f>SUMIFS(MasterSheet!K:K, MasterSheet!B:B, A645, MasterSheet!D:D, B645, MasterSheet!H:H, C645)</f>
        <v>1</v>
      </c>
      <c r="I645" s="30">
        <f t="shared" si="52"/>
        <v>19800</v>
      </c>
      <c r="J645" s="32">
        <f>SUMIFS(MasterSheet!L:L, MasterSheet!B:B, A645, MasterSheet!D:D, B645, MasterSheet!H:H, C645)</f>
        <v>0</v>
      </c>
      <c r="K645" s="32">
        <f t="shared" si="53"/>
        <v>0</v>
      </c>
      <c r="L645" s="25" t="str">
        <f>VLOOKUP(C645,MasterSheet!H:U,14,)</f>
        <v>BioLegend</v>
      </c>
      <c r="M645" s="25" t="str">
        <f>VLOOKUP(L645,'Currency Sheet'!A:C,3,)</f>
        <v>DOLLAR</v>
      </c>
      <c r="N645" s="25">
        <f t="shared" si="54"/>
        <v>88</v>
      </c>
    </row>
    <row r="646" spans="1:14" x14ac:dyDescent="0.25">
      <c r="A646" s="25" t="str">
        <v>EED116563</v>
      </c>
      <c r="B646" s="45">
        <v>45834</v>
      </c>
      <c r="C646" s="25">
        <v>333808</v>
      </c>
      <c r="D646" s="25">
        <f t="shared" si="50"/>
        <v>42451.199999999997</v>
      </c>
      <c r="E646" s="25">
        <f>_xlfn.XLOOKUP(C646,MasterSheet!H:H,MasterSheet!E:E)</f>
        <v>482.4</v>
      </c>
      <c r="F646" s="26">
        <f>SUMIFS(MasterSheet!J:J, MasterSheet!B:B, A646, MasterSheet!D:D, B646, MasterSheet!H:H, C646)</f>
        <v>3</v>
      </c>
      <c r="G646" s="26">
        <f t="shared" si="51"/>
        <v>127353.59999999999</v>
      </c>
      <c r="H646" s="30">
        <f>SUMIFS(MasterSheet!K:K, MasterSheet!B:B, A646, MasterSheet!D:D, B646, MasterSheet!H:H, C646)</f>
        <v>3</v>
      </c>
      <c r="I646" s="30">
        <f t="shared" si="52"/>
        <v>127353.59999999999</v>
      </c>
      <c r="J646" s="32">
        <f>SUMIFS(MasterSheet!L:L, MasterSheet!B:B, A646, MasterSheet!D:D, B646, MasterSheet!H:H, C646)</f>
        <v>0</v>
      </c>
      <c r="K646" s="32">
        <f t="shared" si="53"/>
        <v>0</v>
      </c>
      <c r="L646" s="25" t="str">
        <f>VLOOKUP(C646,MasterSheet!H:U,14,)</f>
        <v>BioLegend</v>
      </c>
      <c r="M646" s="25" t="str">
        <f>VLOOKUP(L646,'Currency Sheet'!A:C,3,)</f>
        <v>DOLLAR</v>
      </c>
      <c r="N646" s="25">
        <f t="shared" si="54"/>
        <v>88</v>
      </c>
    </row>
    <row r="647" spans="1:14" x14ac:dyDescent="0.25">
      <c r="A647" s="25" t="str">
        <v>EED116563</v>
      </c>
      <c r="B647" s="45">
        <v>45834</v>
      </c>
      <c r="C647" s="25">
        <v>337218</v>
      </c>
      <c r="D647" s="25">
        <f t="shared" si="50"/>
        <v>58608</v>
      </c>
      <c r="E647" s="25">
        <f>_xlfn.XLOOKUP(C647,MasterSheet!H:H,MasterSheet!E:E)</f>
        <v>666</v>
      </c>
      <c r="F647" s="26">
        <f>SUMIFS(MasterSheet!J:J, MasterSheet!B:B, A647, MasterSheet!D:D, B647, MasterSheet!H:H, C647)</f>
        <v>3</v>
      </c>
      <c r="G647" s="26">
        <f t="shared" si="51"/>
        <v>175824</v>
      </c>
      <c r="H647" s="30">
        <f>SUMIFS(MasterSheet!K:K, MasterSheet!B:B, A647, MasterSheet!D:D, B647, MasterSheet!H:H, C647)</f>
        <v>3</v>
      </c>
      <c r="I647" s="30">
        <f t="shared" si="52"/>
        <v>175824</v>
      </c>
      <c r="J647" s="32">
        <f>SUMIFS(MasterSheet!L:L, MasterSheet!B:B, A647, MasterSheet!D:D, B647, MasterSheet!H:H, C647)</f>
        <v>0</v>
      </c>
      <c r="K647" s="32">
        <f t="shared" si="53"/>
        <v>0</v>
      </c>
      <c r="L647" s="25" t="str">
        <f>VLOOKUP(C647,MasterSheet!H:U,14,)</f>
        <v>BioLegend</v>
      </c>
      <c r="M647" s="25" t="str">
        <f>VLOOKUP(L647,'Currency Sheet'!A:C,3,)</f>
        <v>DOLLAR</v>
      </c>
      <c r="N647" s="25">
        <f t="shared" si="54"/>
        <v>88</v>
      </c>
    </row>
    <row r="648" spans="1:14" x14ac:dyDescent="0.25">
      <c r="A648" s="25" t="str">
        <v>EED116563</v>
      </c>
      <c r="B648" s="45">
        <v>45834</v>
      </c>
      <c r="C648" s="25">
        <v>344706</v>
      </c>
      <c r="D648" s="25">
        <f t="shared" si="50"/>
        <v>51480</v>
      </c>
      <c r="E648" s="25">
        <f>_xlfn.XLOOKUP(C648,MasterSheet!H:H,MasterSheet!E:E)</f>
        <v>585</v>
      </c>
      <c r="F648" s="26">
        <f>SUMIFS(MasterSheet!J:J, MasterSheet!B:B, A648, MasterSheet!D:D, B648, MasterSheet!H:H, C648)</f>
        <v>3</v>
      </c>
      <c r="G648" s="26">
        <f t="shared" si="51"/>
        <v>154440</v>
      </c>
      <c r="H648" s="30">
        <f>SUMIFS(MasterSheet!K:K, MasterSheet!B:B, A648, MasterSheet!D:D, B648, MasterSheet!H:H, C648)</f>
        <v>3</v>
      </c>
      <c r="I648" s="30">
        <f t="shared" si="52"/>
        <v>154440</v>
      </c>
      <c r="J648" s="32">
        <f>SUMIFS(MasterSheet!L:L, MasterSheet!B:B, A648, MasterSheet!D:D, B648, MasterSheet!H:H, C648)</f>
        <v>0</v>
      </c>
      <c r="K648" s="32">
        <f t="shared" si="53"/>
        <v>0</v>
      </c>
      <c r="L648" s="25" t="str">
        <f>VLOOKUP(C648,MasterSheet!H:U,14,)</f>
        <v>BioLegend</v>
      </c>
      <c r="M648" s="25" t="str">
        <f>VLOOKUP(L648,'Currency Sheet'!A:C,3,)</f>
        <v>DOLLAR</v>
      </c>
      <c r="N648" s="25">
        <f t="shared" si="54"/>
        <v>88</v>
      </c>
    </row>
    <row r="649" spans="1:14" x14ac:dyDescent="0.25">
      <c r="A649" s="25" t="str">
        <v>EED116563</v>
      </c>
      <c r="B649" s="45">
        <v>45834</v>
      </c>
      <c r="C649" s="25">
        <v>348605</v>
      </c>
      <c r="D649" s="25">
        <f t="shared" si="50"/>
        <v>7708.7999999999993</v>
      </c>
      <c r="E649" s="25">
        <f>_xlfn.XLOOKUP(C649,MasterSheet!H:H,MasterSheet!E:E)</f>
        <v>87.6</v>
      </c>
      <c r="F649" s="26">
        <f>SUMIFS(MasterSheet!J:J, MasterSheet!B:B, A649, MasterSheet!D:D, B649, MasterSheet!H:H, C649)</f>
        <v>1</v>
      </c>
      <c r="G649" s="26">
        <f t="shared" si="51"/>
        <v>7708.7999999999993</v>
      </c>
      <c r="H649" s="30">
        <f>SUMIFS(MasterSheet!K:K, MasterSheet!B:B, A649, MasterSheet!D:D, B649, MasterSheet!H:H, C649)</f>
        <v>1</v>
      </c>
      <c r="I649" s="30">
        <f t="shared" si="52"/>
        <v>7708.7999999999993</v>
      </c>
      <c r="J649" s="32">
        <f>SUMIFS(MasterSheet!L:L, MasterSheet!B:B, A649, MasterSheet!D:D, B649, MasterSheet!H:H, C649)</f>
        <v>0</v>
      </c>
      <c r="K649" s="32">
        <f t="shared" si="53"/>
        <v>0</v>
      </c>
      <c r="L649" s="25" t="str">
        <f>VLOOKUP(C649,MasterSheet!H:U,14,)</f>
        <v>BioLegend</v>
      </c>
      <c r="M649" s="25" t="str">
        <f>VLOOKUP(L649,'Currency Sheet'!A:C,3,)</f>
        <v>DOLLAR</v>
      </c>
      <c r="N649" s="25">
        <f t="shared" si="54"/>
        <v>88</v>
      </c>
    </row>
    <row r="650" spans="1:14" x14ac:dyDescent="0.25">
      <c r="A650" s="25" t="str">
        <v>EED116563</v>
      </c>
      <c r="B650" s="45">
        <v>45834</v>
      </c>
      <c r="C650" s="25">
        <v>350504</v>
      </c>
      <c r="D650" s="25">
        <f t="shared" si="50"/>
        <v>18321.599999999999</v>
      </c>
      <c r="E650" s="25">
        <f>_xlfn.XLOOKUP(C650,MasterSheet!H:H,MasterSheet!E:E)</f>
        <v>208.2</v>
      </c>
      <c r="F650" s="26">
        <f>SUMIFS(MasterSheet!J:J, MasterSheet!B:B, A650, MasterSheet!D:D, B650, MasterSheet!H:H, C650)</f>
        <v>1</v>
      </c>
      <c r="G650" s="26">
        <f t="shared" si="51"/>
        <v>18321.599999999999</v>
      </c>
      <c r="H650" s="30">
        <f>SUMIFS(MasterSheet!K:K, MasterSheet!B:B, A650, MasterSheet!D:D, B650, MasterSheet!H:H, C650)</f>
        <v>1</v>
      </c>
      <c r="I650" s="30">
        <f t="shared" si="52"/>
        <v>18321.599999999999</v>
      </c>
      <c r="J650" s="32">
        <f>SUMIFS(MasterSheet!L:L, MasterSheet!B:B, A650, MasterSheet!D:D, B650, MasterSheet!H:H, C650)</f>
        <v>0</v>
      </c>
      <c r="K650" s="32">
        <f t="shared" si="53"/>
        <v>0</v>
      </c>
      <c r="L650" s="25" t="str">
        <f>VLOOKUP(C650,MasterSheet!H:U,14,)</f>
        <v>BioLegend</v>
      </c>
      <c r="M650" s="25" t="str">
        <f>VLOOKUP(L650,'Currency Sheet'!A:C,3,)</f>
        <v>DOLLAR</v>
      </c>
      <c r="N650" s="25">
        <f t="shared" si="54"/>
        <v>88</v>
      </c>
    </row>
    <row r="651" spans="1:14" x14ac:dyDescent="0.25">
      <c r="A651" s="25" t="str">
        <v>EED116563</v>
      </c>
      <c r="B651" s="45">
        <v>45834</v>
      </c>
      <c r="C651" s="25">
        <v>353228</v>
      </c>
      <c r="D651" s="25">
        <f t="shared" si="50"/>
        <v>29436</v>
      </c>
      <c r="E651" s="25">
        <f>_xlfn.XLOOKUP(C651,MasterSheet!H:H,MasterSheet!E:E)</f>
        <v>334.5</v>
      </c>
      <c r="F651" s="26">
        <f>SUMIFS(MasterSheet!J:J, MasterSheet!B:B, A651, MasterSheet!D:D, B651, MasterSheet!H:H, C651)</f>
        <v>1</v>
      </c>
      <c r="G651" s="26">
        <f t="shared" si="51"/>
        <v>29436</v>
      </c>
      <c r="H651" s="30">
        <f>SUMIFS(MasterSheet!K:K, MasterSheet!B:B, A651, MasterSheet!D:D, B651, MasterSheet!H:H, C651)</f>
        <v>1</v>
      </c>
      <c r="I651" s="30">
        <f t="shared" si="52"/>
        <v>29436</v>
      </c>
      <c r="J651" s="32">
        <f>SUMIFS(MasterSheet!L:L, MasterSheet!B:B, A651, MasterSheet!D:D, B651, MasterSheet!H:H, C651)</f>
        <v>0</v>
      </c>
      <c r="K651" s="32">
        <f t="shared" si="53"/>
        <v>0</v>
      </c>
      <c r="L651" s="25" t="str">
        <f>VLOOKUP(C651,MasterSheet!H:U,14,)</f>
        <v>BioLegend</v>
      </c>
      <c r="M651" s="25" t="str">
        <f>VLOOKUP(L651,'Currency Sheet'!A:C,3,)</f>
        <v>DOLLAR</v>
      </c>
      <c r="N651" s="25">
        <f t="shared" si="54"/>
        <v>88</v>
      </c>
    </row>
    <row r="652" spans="1:14" x14ac:dyDescent="0.25">
      <c r="A652" s="25" t="str">
        <v>EED116563</v>
      </c>
      <c r="B652" s="45">
        <v>45834</v>
      </c>
      <c r="C652" s="25">
        <v>353236</v>
      </c>
      <c r="D652" s="25">
        <f t="shared" si="50"/>
        <v>20169.599999999999</v>
      </c>
      <c r="E652" s="25">
        <f>_xlfn.XLOOKUP(C652,MasterSheet!H:H,MasterSheet!E:E)</f>
        <v>229.2</v>
      </c>
      <c r="F652" s="26">
        <f>SUMIFS(MasterSheet!J:J, MasterSheet!B:B, A652, MasterSheet!D:D, B652, MasterSheet!H:H, C652)</f>
        <v>1</v>
      </c>
      <c r="G652" s="26">
        <f t="shared" si="51"/>
        <v>20169.599999999999</v>
      </c>
      <c r="H652" s="30">
        <f>SUMIFS(MasterSheet!K:K, MasterSheet!B:B, A652, MasterSheet!D:D, B652, MasterSheet!H:H, C652)</f>
        <v>1</v>
      </c>
      <c r="I652" s="30">
        <f t="shared" si="52"/>
        <v>20169.599999999999</v>
      </c>
      <c r="J652" s="32">
        <f>SUMIFS(MasterSheet!L:L, MasterSheet!B:B, A652, MasterSheet!D:D, B652, MasterSheet!H:H, C652)</f>
        <v>0</v>
      </c>
      <c r="K652" s="32">
        <f t="shared" si="53"/>
        <v>0</v>
      </c>
      <c r="L652" s="25" t="str">
        <f>VLOOKUP(C652,MasterSheet!H:U,14,)</f>
        <v>BioLegend</v>
      </c>
      <c r="M652" s="25" t="str">
        <f>VLOOKUP(L652,'Currency Sheet'!A:C,3,)</f>
        <v>DOLLAR</v>
      </c>
      <c r="N652" s="25">
        <f t="shared" si="54"/>
        <v>88</v>
      </c>
    </row>
    <row r="653" spans="1:14" x14ac:dyDescent="0.25">
      <c r="A653" s="25" t="str">
        <v>EED116563</v>
      </c>
      <c r="B653" s="45">
        <v>45834</v>
      </c>
      <c r="C653" s="25">
        <v>360732</v>
      </c>
      <c r="D653" s="25">
        <f t="shared" si="50"/>
        <v>86130</v>
      </c>
      <c r="E653" s="25">
        <f>_xlfn.XLOOKUP(C653,MasterSheet!H:H,MasterSheet!E:E)</f>
        <v>978.75</v>
      </c>
      <c r="F653" s="26">
        <f>SUMIFS(MasterSheet!J:J, MasterSheet!B:B, A653, MasterSheet!D:D, B653, MasterSheet!H:H, C653)</f>
        <v>3</v>
      </c>
      <c r="G653" s="26">
        <f t="shared" si="51"/>
        <v>258390</v>
      </c>
      <c r="H653" s="30">
        <f>SUMIFS(MasterSheet!K:K, MasterSheet!B:B, A653, MasterSheet!D:D, B653, MasterSheet!H:H, C653)</f>
        <v>3</v>
      </c>
      <c r="I653" s="30">
        <f t="shared" si="52"/>
        <v>258390</v>
      </c>
      <c r="J653" s="32">
        <f>SUMIFS(MasterSheet!L:L, MasterSheet!B:B, A653, MasterSheet!D:D, B653, MasterSheet!H:H, C653)</f>
        <v>0</v>
      </c>
      <c r="K653" s="32">
        <f t="shared" si="53"/>
        <v>0</v>
      </c>
      <c r="L653" s="25" t="str">
        <f>VLOOKUP(C653,MasterSheet!H:U,14,)</f>
        <v>BioLegend</v>
      </c>
      <c r="M653" s="25" t="str">
        <f>VLOOKUP(L653,'Currency Sheet'!A:C,3,)</f>
        <v>DOLLAR</v>
      </c>
      <c r="N653" s="25">
        <f t="shared" si="54"/>
        <v>88</v>
      </c>
    </row>
    <row r="654" spans="1:14" x14ac:dyDescent="0.25">
      <c r="A654" s="25" t="str">
        <v>EED116563</v>
      </c>
      <c r="B654" s="45">
        <v>45834</v>
      </c>
      <c r="C654" s="25">
        <v>362526</v>
      </c>
      <c r="D654" s="25">
        <f t="shared" si="50"/>
        <v>40867.199999999997</v>
      </c>
      <c r="E654" s="25">
        <f>_xlfn.XLOOKUP(C654,MasterSheet!H:H,MasterSheet!E:E)</f>
        <v>464.4</v>
      </c>
      <c r="F654" s="26">
        <f>SUMIFS(MasterSheet!J:J, MasterSheet!B:B, A654, MasterSheet!D:D, B654, MasterSheet!H:H, C654)</f>
        <v>3</v>
      </c>
      <c r="G654" s="26">
        <f t="shared" si="51"/>
        <v>122601.59999999999</v>
      </c>
      <c r="H654" s="30">
        <f>SUMIFS(MasterSheet!K:K, MasterSheet!B:B, A654, MasterSheet!D:D, B654, MasterSheet!H:H, C654)</f>
        <v>3</v>
      </c>
      <c r="I654" s="30">
        <f t="shared" si="52"/>
        <v>122601.59999999999</v>
      </c>
      <c r="J654" s="32">
        <f>SUMIFS(MasterSheet!L:L, MasterSheet!B:B, A654, MasterSheet!D:D, B654, MasterSheet!H:H, C654)</f>
        <v>0</v>
      </c>
      <c r="K654" s="32">
        <f t="shared" si="53"/>
        <v>0</v>
      </c>
      <c r="L654" s="25" t="str">
        <f>VLOOKUP(C654,MasterSheet!H:U,14,)</f>
        <v>BioLegend</v>
      </c>
      <c r="M654" s="25" t="str">
        <f>VLOOKUP(L654,'Currency Sheet'!A:C,3,)</f>
        <v>DOLLAR</v>
      </c>
      <c r="N654" s="25">
        <f t="shared" si="54"/>
        <v>88</v>
      </c>
    </row>
    <row r="655" spans="1:14" x14ac:dyDescent="0.25">
      <c r="A655" s="25" t="str">
        <v>EED116563</v>
      </c>
      <c r="B655" s="45">
        <v>45834</v>
      </c>
      <c r="C655" s="25">
        <v>362533</v>
      </c>
      <c r="D655" s="25">
        <f t="shared" si="50"/>
        <v>25476</v>
      </c>
      <c r="E655" s="25">
        <f>_xlfn.XLOOKUP(C655,MasterSheet!H:H,MasterSheet!E:E)</f>
        <v>289.5</v>
      </c>
      <c r="F655" s="26">
        <f>SUMIFS(MasterSheet!J:J, MasterSheet!B:B, A655, MasterSheet!D:D, B655, MasterSheet!H:H, C655)</f>
        <v>2</v>
      </c>
      <c r="G655" s="26">
        <f t="shared" si="51"/>
        <v>50952</v>
      </c>
      <c r="H655" s="30">
        <f>SUMIFS(MasterSheet!K:K, MasterSheet!B:B, A655, MasterSheet!D:D, B655, MasterSheet!H:H, C655)</f>
        <v>2</v>
      </c>
      <c r="I655" s="30">
        <f t="shared" si="52"/>
        <v>50952</v>
      </c>
      <c r="J655" s="32">
        <f>SUMIFS(MasterSheet!L:L, MasterSheet!B:B, A655, MasterSheet!D:D, B655, MasterSheet!H:H, C655)</f>
        <v>0</v>
      </c>
      <c r="K655" s="32">
        <f t="shared" si="53"/>
        <v>0</v>
      </c>
      <c r="L655" s="25" t="str">
        <f>VLOOKUP(C655,MasterSheet!H:U,14,)</f>
        <v>BioLegend</v>
      </c>
      <c r="M655" s="25" t="str">
        <f>VLOOKUP(L655,'Currency Sheet'!A:C,3,)</f>
        <v>DOLLAR</v>
      </c>
      <c r="N655" s="25">
        <f t="shared" si="54"/>
        <v>88</v>
      </c>
    </row>
    <row r="656" spans="1:14" x14ac:dyDescent="0.25">
      <c r="A656" s="25" t="str">
        <v>EED116563</v>
      </c>
      <c r="B656" s="45">
        <v>45834</v>
      </c>
      <c r="C656" s="25">
        <v>367414</v>
      </c>
      <c r="D656" s="25">
        <f t="shared" si="50"/>
        <v>39072</v>
      </c>
      <c r="E656" s="25">
        <f>_xlfn.XLOOKUP(C656,MasterSheet!H:H,MasterSheet!E:E)</f>
        <v>444</v>
      </c>
      <c r="F656" s="26">
        <f>SUMIFS(MasterSheet!J:J, MasterSheet!B:B, A656, MasterSheet!D:D, B656, MasterSheet!H:H, C656)</f>
        <v>2</v>
      </c>
      <c r="G656" s="26">
        <f t="shared" si="51"/>
        <v>78144</v>
      </c>
      <c r="H656" s="30">
        <f>SUMIFS(MasterSheet!K:K, MasterSheet!B:B, A656, MasterSheet!D:D, B656, MasterSheet!H:H, C656)</f>
        <v>2</v>
      </c>
      <c r="I656" s="30">
        <f t="shared" si="52"/>
        <v>78144</v>
      </c>
      <c r="J656" s="32">
        <f>SUMIFS(MasterSheet!L:L, MasterSheet!B:B, A656, MasterSheet!D:D, B656, MasterSheet!H:H, C656)</f>
        <v>0</v>
      </c>
      <c r="K656" s="32">
        <f t="shared" si="53"/>
        <v>0</v>
      </c>
      <c r="L656" s="25" t="str">
        <f>VLOOKUP(C656,MasterSheet!H:U,14,)</f>
        <v>BioLegend</v>
      </c>
      <c r="M656" s="25" t="str">
        <f>VLOOKUP(L656,'Currency Sheet'!A:C,3,)</f>
        <v>DOLLAR</v>
      </c>
      <c r="N656" s="25">
        <f t="shared" si="54"/>
        <v>88</v>
      </c>
    </row>
    <row r="657" spans="1:14" x14ac:dyDescent="0.25">
      <c r="A657" s="25" t="str">
        <v>EED116563</v>
      </c>
      <c r="B657" s="45">
        <v>45834</v>
      </c>
      <c r="C657" s="25">
        <v>372203</v>
      </c>
      <c r="D657" s="25">
        <f t="shared" si="50"/>
        <v>6600</v>
      </c>
      <c r="E657" s="25">
        <f>_xlfn.XLOOKUP(C657,MasterSheet!H:H,MasterSheet!E:E)</f>
        <v>75</v>
      </c>
      <c r="F657" s="26">
        <f>SUMIFS(MasterSheet!J:J, MasterSheet!B:B, A657, MasterSheet!D:D, B657, MasterSheet!H:H, C657)</f>
        <v>1</v>
      </c>
      <c r="G657" s="26">
        <f t="shared" si="51"/>
        <v>6600</v>
      </c>
      <c r="H657" s="30">
        <f>SUMIFS(MasterSheet!K:K, MasterSheet!B:B, A657, MasterSheet!D:D, B657, MasterSheet!H:H, C657)</f>
        <v>1</v>
      </c>
      <c r="I657" s="30">
        <f t="shared" si="52"/>
        <v>6600</v>
      </c>
      <c r="J657" s="32">
        <f>SUMIFS(MasterSheet!L:L, MasterSheet!B:B, A657, MasterSheet!D:D, B657, MasterSheet!H:H, C657)</f>
        <v>0</v>
      </c>
      <c r="K657" s="32">
        <f t="shared" si="53"/>
        <v>0</v>
      </c>
      <c r="L657" s="25" t="str">
        <f>VLOOKUP(C657,MasterSheet!H:U,14,)</f>
        <v>BioLegend</v>
      </c>
      <c r="M657" s="25" t="str">
        <f>VLOOKUP(L657,'Currency Sheet'!A:C,3,)</f>
        <v>DOLLAR</v>
      </c>
      <c r="N657" s="25">
        <f t="shared" si="54"/>
        <v>88</v>
      </c>
    </row>
    <row r="658" spans="1:14" x14ac:dyDescent="0.25">
      <c r="A658" s="25" t="str">
        <v>EED116563</v>
      </c>
      <c r="B658" s="45">
        <v>45834</v>
      </c>
      <c r="C658" s="25">
        <v>394706</v>
      </c>
      <c r="D658" s="25">
        <f t="shared" si="50"/>
        <v>9926.4</v>
      </c>
      <c r="E658" s="25">
        <f>_xlfn.XLOOKUP(C658,MasterSheet!H:H,MasterSheet!E:E)</f>
        <v>112.8</v>
      </c>
      <c r="F658" s="26">
        <f>SUMIFS(MasterSheet!J:J, MasterSheet!B:B, A658, MasterSheet!D:D, B658, MasterSheet!H:H, C658)</f>
        <v>1</v>
      </c>
      <c r="G658" s="26">
        <f t="shared" si="51"/>
        <v>9926.4</v>
      </c>
      <c r="H658" s="30">
        <f>SUMIFS(MasterSheet!K:K, MasterSheet!B:B, A658, MasterSheet!D:D, B658, MasterSheet!H:H, C658)</f>
        <v>1</v>
      </c>
      <c r="I658" s="30">
        <f t="shared" si="52"/>
        <v>9926.4</v>
      </c>
      <c r="J658" s="32">
        <f>SUMIFS(MasterSheet!L:L, MasterSheet!B:B, A658, MasterSheet!D:D, B658, MasterSheet!H:H, C658)</f>
        <v>0</v>
      </c>
      <c r="K658" s="32">
        <f t="shared" si="53"/>
        <v>0</v>
      </c>
      <c r="L658" s="25" t="str">
        <f>VLOOKUP(C658,MasterSheet!H:U,14,)</f>
        <v>BioLegend</v>
      </c>
      <c r="M658" s="25" t="str">
        <f>VLOOKUP(L658,'Currency Sheet'!A:C,3,)</f>
        <v>DOLLAR</v>
      </c>
      <c r="N658" s="25">
        <f t="shared" si="54"/>
        <v>88</v>
      </c>
    </row>
    <row r="659" spans="1:14" x14ac:dyDescent="0.25">
      <c r="A659" s="25" t="str">
        <v>EED116563</v>
      </c>
      <c r="B659" s="45">
        <v>45834</v>
      </c>
      <c r="C659" s="25">
        <v>396414</v>
      </c>
      <c r="D659" s="25">
        <f t="shared" si="50"/>
        <v>28314</v>
      </c>
      <c r="E659" s="25">
        <f>_xlfn.XLOOKUP(C659,MasterSheet!H:H,MasterSheet!E:E)</f>
        <v>321.75</v>
      </c>
      <c r="F659" s="26">
        <f>SUMIFS(MasterSheet!J:J, MasterSheet!B:B, A659, MasterSheet!D:D, B659, MasterSheet!H:H, C659)</f>
        <v>1</v>
      </c>
      <c r="G659" s="26">
        <f t="shared" si="51"/>
        <v>28314</v>
      </c>
      <c r="H659" s="30">
        <f>SUMIFS(MasterSheet!K:K, MasterSheet!B:B, A659, MasterSheet!D:D, B659, MasterSheet!H:H, C659)</f>
        <v>1</v>
      </c>
      <c r="I659" s="30">
        <f t="shared" si="52"/>
        <v>28314</v>
      </c>
      <c r="J659" s="32">
        <f>SUMIFS(MasterSheet!L:L, MasterSheet!B:B, A659, MasterSheet!D:D, B659, MasterSheet!H:H, C659)</f>
        <v>0</v>
      </c>
      <c r="K659" s="32">
        <f t="shared" si="53"/>
        <v>0</v>
      </c>
      <c r="L659" s="25" t="str">
        <f>VLOOKUP(C659,MasterSheet!H:U,14,)</f>
        <v>BioLegend</v>
      </c>
      <c r="M659" s="25" t="str">
        <f>VLOOKUP(L659,'Currency Sheet'!A:C,3,)</f>
        <v>DOLLAR</v>
      </c>
      <c r="N659" s="25">
        <f t="shared" si="54"/>
        <v>88</v>
      </c>
    </row>
    <row r="660" spans="1:14" x14ac:dyDescent="0.25">
      <c r="A660" s="25" t="str">
        <v>EED116563</v>
      </c>
      <c r="B660" s="45">
        <v>45834</v>
      </c>
      <c r="C660" s="25">
        <v>396416</v>
      </c>
      <c r="D660" s="25">
        <f t="shared" si="50"/>
        <v>16896</v>
      </c>
      <c r="E660" s="25">
        <f>_xlfn.XLOOKUP(C660,MasterSheet!H:H,MasterSheet!E:E)</f>
        <v>192</v>
      </c>
      <c r="F660" s="26">
        <f>SUMIFS(MasterSheet!J:J, MasterSheet!B:B, A660, MasterSheet!D:D, B660, MasterSheet!H:H, C660)</f>
        <v>1</v>
      </c>
      <c r="G660" s="26">
        <f t="shared" si="51"/>
        <v>16896</v>
      </c>
      <c r="H660" s="30">
        <f>SUMIFS(MasterSheet!K:K, MasterSheet!B:B, A660, MasterSheet!D:D, B660, MasterSheet!H:H, C660)</f>
        <v>1</v>
      </c>
      <c r="I660" s="30">
        <f t="shared" si="52"/>
        <v>16896</v>
      </c>
      <c r="J660" s="32">
        <f>SUMIFS(MasterSheet!L:L, MasterSheet!B:B, A660, MasterSheet!D:D, B660, MasterSheet!H:H, C660)</f>
        <v>0</v>
      </c>
      <c r="K660" s="32">
        <f t="shared" si="53"/>
        <v>0</v>
      </c>
      <c r="L660" s="25" t="str">
        <f>VLOOKUP(C660,MasterSheet!H:U,14,)</f>
        <v>BioLegend</v>
      </c>
      <c r="M660" s="25" t="str">
        <f>VLOOKUP(L660,'Currency Sheet'!A:C,3,)</f>
        <v>DOLLAR</v>
      </c>
      <c r="N660" s="25">
        <f t="shared" si="54"/>
        <v>88</v>
      </c>
    </row>
    <row r="661" spans="1:14" x14ac:dyDescent="0.25">
      <c r="A661" s="25" t="str">
        <v>EED116563</v>
      </c>
      <c r="B661" s="45">
        <v>45834</v>
      </c>
      <c r="C661" s="25">
        <v>396435</v>
      </c>
      <c r="D661" s="25">
        <f t="shared" si="50"/>
        <v>14586</v>
      </c>
      <c r="E661" s="25">
        <f>_xlfn.XLOOKUP(C661,MasterSheet!H:H,MasterSheet!E:E)</f>
        <v>165.75</v>
      </c>
      <c r="F661" s="26">
        <f>SUMIFS(MasterSheet!J:J, MasterSheet!B:B, A661, MasterSheet!D:D, B661, MasterSheet!H:H, C661)</f>
        <v>1</v>
      </c>
      <c r="G661" s="26">
        <f t="shared" si="51"/>
        <v>14586</v>
      </c>
      <c r="H661" s="30">
        <f>SUMIFS(MasterSheet!K:K, MasterSheet!B:B, A661, MasterSheet!D:D, B661, MasterSheet!H:H, C661)</f>
        <v>1</v>
      </c>
      <c r="I661" s="30">
        <f t="shared" si="52"/>
        <v>14586</v>
      </c>
      <c r="J661" s="32">
        <f>SUMIFS(MasterSheet!L:L, MasterSheet!B:B, A661, MasterSheet!D:D, B661, MasterSheet!H:H, C661)</f>
        <v>0</v>
      </c>
      <c r="K661" s="32">
        <f t="shared" si="53"/>
        <v>0</v>
      </c>
      <c r="L661" s="25" t="str">
        <f>VLOOKUP(C661,MasterSheet!H:U,14,)</f>
        <v>BioLegend</v>
      </c>
      <c r="M661" s="25" t="str">
        <f>VLOOKUP(L661,'Currency Sheet'!A:C,3,)</f>
        <v>DOLLAR</v>
      </c>
      <c r="N661" s="25">
        <f t="shared" si="54"/>
        <v>88</v>
      </c>
    </row>
    <row r="662" spans="1:14" x14ac:dyDescent="0.25">
      <c r="A662" s="25" t="str">
        <v>EED116563</v>
      </c>
      <c r="B662" s="45">
        <v>45834</v>
      </c>
      <c r="C662" s="25">
        <v>396910</v>
      </c>
      <c r="D662" s="25">
        <f t="shared" si="50"/>
        <v>58608</v>
      </c>
      <c r="E662" s="25">
        <f>_xlfn.XLOOKUP(C662,MasterSheet!H:H,MasterSheet!E:E)</f>
        <v>666</v>
      </c>
      <c r="F662" s="26">
        <f>SUMIFS(MasterSheet!J:J, MasterSheet!B:B, A662, MasterSheet!D:D, B662, MasterSheet!H:H, C662)</f>
        <v>3</v>
      </c>
      <c r="G662" s="26">
        <f t="shared" si="51"/>
        <v>175824</v>
      </c>
      <c r="H662" s="30">
        <f>SUMIFS(MasterSheet!K:K, MasterSheet!B:B, A662, MasterSheet!D:D, B662, MasterSheet!H:H, C662)</f>
        <v>3</v>
      </c>
      <c r="I662" s="30">
        <f t="shared" si="52"/>
        <v>175824</v>
      </c>
      <c r="J662" s="32">
        <f>SUMIFS(MasterSheet!L:L, MasterSheet!B:B, A662, MasterSheet!D:D, B662, MasterSheet!H:H, C662)</f>
        <v>0</v>
      </c>
      <c r="K662" s="32">
        <f t="shared" si="53"/>
        <v>0</v>
      </c>
      <c r="L662" s="25" t="str">
        <f>VLOOKUP(C662,MasterSheet!H:U,14,)</f>
        <v>BioLegend</v>
      </c>
      <c r="M662" s="25" t="str">
        <f>VLOOKUP(L662,'Currency Sheet'!A:C,3,)</f>
        <v>DOLLAR</v>
      </c>
      <c r="N662" s="25">
        <f t="shared" si="54"/>
        <v>88</v>
      </c>
    </row>
    <row r="663" spans="1:14" x14ac:dyDescent="0.25">
      <c r="A663" s="25" t="str">
        <v>EED116563</v>
      </c>
      <c r="B663" s="45">
        <v>45834</v>
      </c>
      <c r="C663" s="25">
        <v>399206</v>
      </c>
      <c r="D663" s="25">
        <f t="shared" si="50"/>
        <v>15364.8</v>
      </c>
      <c r="E663" s="25">
        <f>_xlfn.XLOOKUP(C663,MasterSheet!H:H,MasterSheet!E:E)</f>
        <v>174.6</v>
      </c>
      <c r="F663" s="26">
        <f>SUMIFS(MasterSheet!J:J, MasterSheet!B:B, A663, MasterSheet!D:D, B663, MasterSheet!H:H, C663)</f>
        <v>1</v>
      </c>
      <c r="G663" s="26">
        <f t="shared" si="51"/>
        <v>15364.8</v>
      </c>
      <c r="H663" s="30">
        <f>SUMIFS(MasterSheet!K:K, MasterSheet!B:B, A663, MasterSheet!D:D, B663, MasterSheet!H:H, C663)</f>
        <v>1</v>
      </c>
      <c r="I663" s="30">
        <f t="shared" si="52"/>
        <v>15364.8</v>
      </c>
      <c r="J663" s="32">
        <f>SUMIFS(MasterSheet!L:L, MasterSheet!B:B, A663, MasterSheet!D:D, B663, MasterSheet!H:H, C663)</f>
        <v>0</v>
      </c>
      <c r="K663" s="32">
        <f t="shared" si="53"/>
        <v>0</v>
      </c>
      <c r="L663" s="25" t="str">
        <f>VLOOKUP(C663,MasterSheet!H:U,14,)</f>
        <v>BioLegend</v>
      </c>
      <c r="M663" s="25" t="str">
        <f>VLOOKUP(L663,'Currency Sheet'!A:C,3,)</f>
        <v>DOLLAR</v>
      </c>
      <c r="N663" s="25">
        <f t="shared" si="54"/>
        <v>88</v>
      </c>
    </row>
    <row r="664" spans="1:14" x14ac:dyDescent="0.25">
      <c r="A664" s="25" t="str">
        <v>EED116563</v>
      </c>
      <c r="B664" s="45">
        <v>45834</v>
      </c>
      <c r="C664" s="25">
        <v>399214</v>
      </c>
      <c r="D664" s="25">
        <f t="shared" si="50"/>
        <v>39072</v>
      </c>
      <c r="E664" s="25">
        <f>_xlfn.XLOOKUP(C664,MasterSheet!H:H,MasterSheet!E:E)</f>
        <v>444</v>
      </c>
      <c r="F664" s="26">
        <f>SUMIFS(MasterSheet!J:J, MasterSheet!B:B, A664, MasterSheet!D:D, B664, MasterSheet!H:H, C664)</f>
        <v>2</v>
      </c>
      <c r="G664" s="26">
        <f t="shared" si="51"/>
        <v>78144</v>
      </c>
      <c r="H664" s="30">
        <f>SUMIFS(MasterSheet!K:K, MasterSheet!B:B, A664, MasterSheet!D:D, B664, MasterSheet!H:H, C664)</f>
        <v>2</v>
      </c>
      <c r="I664" s="30">
        <f t="shared" si="52"/>
        <v>78144</v>
      </c>
      <c r="J664" s="32">
        <f>SUMIFS(MasterSheet!L:L, MasterSheet!B:B, A664, MasterSheet!D:D, B664, MasterSheet!H:H, C664)</f>
        <v>0</v>
      </c>
      <c r="K664" s="32">
        <f t="shared" si="53"/>
        <v>0</v>
      </c>
      <c r="L664" s="25" t="str">
        <f>VLOOKUP(C664,MasterSheet!H:U,14,)</f>
        <v>BioLegend</v>
      </c>
      <c r="M664" s="25" t="str">
        <f>VLOOKUP(L664,'Currency Sheet'!A:C,3,)</f>
        <v>DOLLAR</v>
      </c>
      <c r="N664" s="25">
        <f t="shared" si="54"/>
        <v>88</v>
      </c>
    </row>
    <row r="665" spans="1:14" x14ac:dyDescent="0.25">
      <c r="A665" s="25" t="str">
        <v>EED116563</v>
      </c>
      <c r="B665" s="45">
        <v>45834</v>
      </c>
      <c r="C665" s="25">
        <v>400143</v>
      </c>
      <c r="D665" s="25">
        <f t="shared" si="50"/>
        <v>4382.3999999999996</v>
      </c>
      <c r="E665" s="25">
        <f>_xlfn.XLOOKUP(C665,MasterSheet!H:H,MasterSheet!E:E)</f>
        <v>49.8</v>
      </c>
      <c r="F665" s="26">
        <f>SUMIFS(MasterSheet!J:J, MasterSheet!B:B, A665, MasterSheet!D:D, B665, MasterSheet!H:H, C665)</f>
        <v>1</v>
      </c>
      <c r="G665" s="26">
        <f t="shared" si="51"/>
        <v>4382.3999999999996</v>
      </c>
      <c r="H665" s="30">
        <f>SUMIFS(MasterSheet!K:K, MasterSheet!B:B, A665, MasterSheet!D:D, B665, MasterSheet!H:H, C665)</f>
        <v>1</v>
      </c>
      <c r="I665" s="30">
        <f t="shared" si="52"/>
        <v>4382.3999999999996</v>
      </c>
      <c r="J665" s="32">
        <f>SUMIFS(MasterSheet!L:L, MasterSheet!B:B, A665, MasterSheet!D:D, B665, MasterSheet!H:H, C665)</f>
        <v>0</v>
      </c>
      <c r="K665" s="32">
        <f t="shared" si="53"/>
        <v>0</v>
      </c>
      <c r="L665" s="25" t="str">
        <f>VLOOKUP(C665,MasterSheet!H:U,14,)</f>
        <v>BioLegend</v>
      </c>
      <c r="M665" s="25" t="str">
        <f>VLOOKUP(L665,'Currency Sheet'!A:C,3,)</f>
        <v>DOLLAR</v>
      </c>
      <c r="N665" s="25">
        <f t="shared" si="54"/>
        <v>88</v>
      </c>
    </row>
    <row r="666" spans="1:14" x14ac:dyDescent="0.25">
      <c r="A666" s="25" t="str">
        <v>EED116563</v>
      </c>
      <c r="B666" s="45">
        <v>45834</v>
      </c>
      <c r="C666" s="25">
        <v>405207</v>
      </c>
      <c r="D666" s="25">
        <f t="shared" si="50"/>
        <v>6283.2000000000007</v>
      </c>
      <c r="E666" s="25">
        <f>_xlfn.XLOOKUP(C666,MasterSheet!H:H,MasterSheet!E:E)</f>
        <v>71.400000000000006</v>
      </c>
      <c r="F666" s="26">
        <f>SUMIFS(MasterSheet!J:J, MasterSheet!B:B, A666, MasterSheet!D:D, B666, MasterSheet!H:H, C666)</f>
        <v>4</v>
      </c>
      <c r="G666" s="26">
        <f t="shared" si="51"/>
        <v>25132.800000000003</v>
      </c>
      <c r="H666" s="30">
        <f>SUMIFS(MasterSheet!K:K, MasterSheet!B:B, A666, MasterSheet!D:D, B666, MasterSheet!H:H, C666)</f>
        <v>4</v>
      </c>
      <c r="I666" s="30">
        <f t="shared" si="52"/>
        <v>25132.800000000003</v>
      </c>
      <c r="J666" s="32">
        <f>SUMIFS(MasterSheet!L:L, MasterSheet!B:B, A666, MasterSheet!D:D, B666, MasterSheet!H:H, C666)</f>
        <v>0</v>
      </c>
      <c r="K666" s="32">
        <f t="shared" si="53"/>
        <v>0</v>
      </c>
      <c r="L666" s="25" t="str">
        <f>VLOOKUP(C666,MasterSheet!H:U,14,)</f>
        <v>BioLegend</v>
      </c>
      <c r="M666" s="25" t="str">
        <f>VLOOKUP(L666,'Currency Sheet'!A:C,3,)</f>
        <v>DOLLAR</v>
      </c>
      <c r="N666" s="25">
        <f t="shared" si="54"/>
        <v>88</v>
      </c>
    </row>
    <row r="667" spans="1:14" x14ac:dyDescent="0.25">
      <c r="A667" s="25" t="str">
        <v>EED116563</v>
      </c>
      <c r="B667" s="45">
        <v>45834</v>
      </c>
      <c r="C667" s="25">
        <v>405226</v>
      </c>
      <c r="D667" s="25">
        <f t="shared" si="50"/>
        <v>12738</v>
      </c>
      <c r="E667" s="25">
        <f>_xlfn.XLOOKUP(C667,MasterSheet!H:H,MasterSheet!E:E)</f>
        <v>144.75</v>
      </c>
      <c r="F667" s="26">
        <f>SUMIFS(MasterSheet!J:J, MasterSheet!B:B, A667, MasterSheet!D:D, B667, MasterSheet!H:H, C667)</f>
        <v>1</v>
      </c>
      <c r="G667" s="26">
        <f t="shared" si="51"/>
        <v>12738</v>
      </c>
      <c r="H667" s="30">
        <f>SUMIFS(MasterSheet!K:K, MasterSheet!B:B, A667, MasterSheet!D:D, B667, MasterSheet!H:H, C667)</f>
        <v>1</v>
      </c>
      <c r="I667" s="30">
        <f t="shared" si="52"/>
        <v>12738</v>
      </c>
      <c r="J667" s="32">
        <f>SUMIFS(MasterSheet!L:L, MasterSheet!B:B, A667, MasterSheet!D:D, B667, MasterSheet!H:H, C667)</f>
        <v>0</v>
      </c>
      <c r="K667" s="32">
        <f t="shared" si="53"/>
        <v>0</v>
      </c>
      <c r="L667" s="25" t="str">
        <f>VLOOKUP(C667,MasterSheet!H:U,14,)</f>
        <v>BioLegend</v>
      </c>
      <c r="M667" s="25" t="str">
        <f>VLOOKUP(L667,'Currency Sheet'!A:C,3,)</f>
        <v>DOLLAR</v>
      </c>
      <c r="N667" s="25">
        <f t="shared" si="54"/>
        <v>88</v>
      </c>
    </row>
    <row r="668" spans="1:14" x14ac:dyDescent="0.25">
      <c r="A668" s="25" t="str">
        <v>EED116563</v>
      </c>
      <c r="B668" s="45">
        <v>45834</v>
      </c>
      <c r="C668" s="25">
        <v>410710</v>
      </c>
      <c r="D668" s="25">
        <f t="shared" si="50"/>
        <v>20169.599999999999</v>
      </c>
      <c r="E668" s="25">
        <f>_xlfn.XLOOKUP(C668,MasterSheet!H:H,MasterSheet!E:E)</f>
        <v>229.2</v>
      </c>
      <c r="F668" s="26">
        <f>SUMIFS(MasterSheet!J:J, MasterSheet!B:B, A668, MasterSheet!D:D, B668, MasterSheet!H:H, C668)</f>
        <v>1</v>
      </c>
      <c r="G668" s="26">
        <f t="shared" si="51"/>
        <v>20169.599999999999</v>
      </c>
      <c r="H668" s="30">
        <f>SUMIFS(MasterSheet!K:K, MasterSheet!B:B, A668, MasterSheet!D:D, B668, MasterSheet!H:H, C668)</f>
        <v>1</v>
      </c>
      <c r="I668" s="30">
        <f t="shared" si="52"/>
        <v>20169.599999999999</v>
      </c>
      <c r="J668" s="32">
        <f>SUMIFS(MasterSheet!L:L, MasterSheet!B:B, A668, MasterSheet!D:D, B668, MasterSheet!H:H, C668)</f>
        <v>0</v>
      </c>
      <c r="K668" s="32">
        <f t="shared" si="53"/>
        <v>0</v>
      </c>
      <c r="L668" s="25" t="str">
        <f>VLOOKUP(C668,MasterSheet!H:U,14,)</f>
        <v>BioLegend</v>
      </c>
      <c r="M668" s="25" t="str">
        <f>VLOOKUP(L668,'Currency Sheet'!A:C,3,)</f>
        <v>DOLLAR</v>
      </c>
      <c r="N668" s="25">
        <f t="shared" si="54"/>
        <v>88</v>
      </c>
    </row>
    <row r="669" spans="1:14" x14ac:dyDescent="0.25">
      <c r="A669" s="25" t="str">
        <v>EED116563</v>
      </c>
      <c r="B669" s="45">
        <v>45834</v>
      </c>
      <c r="C669" s="25">
        <v>420201</v>
      </c>
      <c r="D669" s="25">
        <f t="shared" si="50"/>
        <v>4699.2</v>
      </c>
      <c r="E669" s="25">
        <f>_xlfn.XLOOKUP(C669,MasterSheet!H:H,MasterSheet!E:E)</f>
        <v>53.4</v>
      </c>
      <c r="F669" s="26">
        <f>SUMIFS(MasterSheet!J:J, MasterSheet!B:B, A669, MasterSheet!D:D, B669, MasterSheet!H:H, C669)</f>
        <v>1</v>
      </c>
      <c r="G669" s="26">
        <f t="shared" si="51"/>
        <v>4699.2</v>
      </c>
      <c r="H669" s="30">
        <f>SUMIFS(MasterSheet!K:K, MasterSheet!B:B, A669, MasterSheet!D:D, B669, MasterSheet!H:H, C669)</f>
        <v>1</v>
      </c>
      <c r="I669" s="30">
        <f t="shared" si="52"/>
        <v>4699.2</v>
      </c>
      <c r="J669" s="32">
        <f>SUMIFS(MasterSheet!L:L, MasterSheet!B:B, A669, MasterSheet!D:D, B669, MasterSheet!H:H, C669)</f>
        <v>0</v>
      </c>
      <c r="K669" s="32">
        <f t="shared" si="53"/>
        <v>0</v>
      </c>
      <c r="L669" s="25" t="str">
        <f>VLOOKUP(C669,MasterSheet!H:U,14,)</f>
        <v>BioLegend</v>
      </c>
      <c r="M669" s="25" t="str">
        <f>VLOOKUP(L669,'Currency Sheet'!A:C,3,)</f>
        <v>DOLLAR</v>
      </c>
      <c r="N669" s="25">
        <f t="shared" si="54"/>
        <v>88</v>
      </c>
    </row>
    <row r="670" spans="1:14" x14ac:dyDescent="0.25">
      <c r="A670" s="25" t="str">
        <v>EED116563</v>
      </c>
      <c r="B670" s="45">
        <v>45834</v>
      </c>
      <c r="C670" s="25">
        <v>421002</v>
      </c>
      <c r="D670" s="25">
        <f t="shared" si="50"/>
        <v>5376.8</v>
      </c>
      <c r="E670" s="25">
        <f>_xlfn.XLOOKUP(C670,MasterSheet!H:H,MasterSheet!E:E)</f>
        <v>61.1</v>
      </c>
      <c r="F670" s="26">
        <f>SUMIFS(MasterSheet!J:J, MasterSheet!B:B, A670, MasterSheet!D:D, B670, MasterSheet!H:H, C670)</f>
        <v>2</v>
      </c>
      <c r="G670" s="26">
        <f t="shared" si="51"/>
        <v>10753.6</v>
      </c>
      <c r="H670" s="30">
        <f>SUMIFS(MasterSheet!K:K, MasterSheet!B:B, A670, MasterSheet!D:D, B670, MasterSheet!H:H, C670)</f>
        <v>2</v>
      </c>
      <c r="I670" s="30">
        <f t="shared" si="52"/>
        <v>10753.6</v>
      </c>
      <c r="J670" s="32">
        <f>SUMIFS(MasterSheet!L:L, MasterSheet!B:B, A670, MasterSheet!D:D, B670, MasterSheet!H:H, C670)</f>
        <v>0</v>
      </c>
      <c r="K670" s="32">
        <f t="shared" si="53"/>
        <v>0</v>
      </c>
      <c r="L670" s="25" t="str">
        <f>VLOOKUP(C670,MasterSheet!H:U,14,)</f>
        <v>BioLegend</v>
      </c>
      <c r="M670" s="25" t="str">
        <f>VLOOKUP(L670,'Currency Sheet'!A:C,3,)</f>
        <v>DOLLAR</v>
      </c>
      <c r="N670" s="25">
        <f t="shared" si="54"/>
        <v>88</v>
      </c>
    </row>
    <row r="671" spans="1:14" x14ac:dyDescent="0.25">
      <c r="A671" s="25" t="str">
        <v>EED116563</v>
      </c>
      <c r="B671" s="45">
        <v>45834</v>
      </c>
      <c r="C671" s="25">
        <v>421301</v>
      </c>
      <c r="D671" s="25">
        <f t="shared" si="50"/>
        <v>2851.2</v>
      </c>
      <c r="E671" s="25">
        <f>_xlfn.XLOOKUP(C671,MasterSheet!H:H,MasterSheet!E:E)</f>
        <v>32.4</v>
      </c>
      <c r="F671" s="26">
        <f>SUMIFS(MasterSheet!J:J, MasterSheet!B:B, A671, MasterSheet!D:D, B671, MasterSheet!H:H, C671)</f>
        <v>1</v>
      </c>
      <c r="G671" s="26">
        <f t="shared" si="51"/>
        <v>2851.2</v>
      </c>
      <c r="H671" s="30">
        <f>SUMIFS(MasterSheet!K:K, MasterSheet!B:B, A671, MasterSheet!D:D, B671, MasterSheet!H:H, C671)</f>
        <v>1</v>
      </c>
      <c r="I671" s="30">
        <f t="shared" si="52"/>
        <v>2851.2</v>
      </c>
      <c r="J671" s="32">
        <f>SUMIFS(MasterSheet!L:L, MasterSheet!B:B, A671, MasterSheet!D:D, B671, MasterSheet!H:H, C671)</f>
        <v>0</v>
      </c>
      <c r="K671" s="32">
        <f t="shared" si="53"/>
        <v>0</v>
      </c>
      <c r="L671" s="25" t="str">
        <f>VLOOKUP(C671,MasterSheet!H:U,14,)</f>
        <v>BioLegend</v>
      </c>
      <c r="M671" s="25" t="str">
        <f>VLOOKUP(L671,'Currency Sheet'!A:C,3,)</f>
        <v>DOLLAR</v>
      </c>
      <c r="N671" s="25">
        <f t="shared" si="54"/>
        <v>88</v>
      </c>
    </row>
    <row r="672" spans="1:14" x14ac:dyDescent="0.25">
      <c r="A672" s="25" t="str">
        <v>EED116563</v>
      </c>
      <c r="B672" s="45">
        <v>45834</v>
      </c>
      <c r="C672" s="25">
        <v>421601</v>
      </c>
      <c r="D672" s="25">
        <f t="shared" si="50"/>
        <v>7444.7999999999993</v>
      </c>
      <c r="E672" s="25">
        <f>_xlfn.XLOOKUP(C672,MasterSheet!H:H,MasterSheet!E:E)</f>
        <v>84.6</v>
      </c>
      <c r="F672" s="26">
        <f>SUMIFS(MasterSheet!J:J, MasterSheet!B:B, A672, MasterSheet!D:D, B672, MasterSheet!H:H, C672)</f>
        <v>1</v>
      </c>
      <c r="G672" s="26">
        <f t="shared" si="51"/>
        <v>7444.7999999999993</v>
      </c>
      <c r="H672" s="30">
        <f>SUMIFS(MasterSheet!K:K, MasterSheet!B:B, A672, MasterSheet!D:D, B672, MasterSheet!H:H, C672)</f>
        <v>1</v>
      </c>
      <c r="I672" s="30">
        <f t="shared" si="52"/>
        <v>7444.7999999999993</v>
      </c>
      <c r="J672" s="32">
        <f>SUMIFS(MasterSheet!L:L, MasterSheet!B:B, A672, MasterSheet!D:D, B672, MasterSheet!H:H, C672)</f>
        <v>0</v>
      </c>
      <c r="K672" s="32">
        <f t="shared" si="53"/>
        <v>0</v>
      </c>
      <c r="L672" s="25" t="str">
        <f>VLOOKUP(C672,MasterSheet!H:U,14,)</f>
        <v>BioLegend</v>
      </c>
      <c r="M672" s="25" t="str">
        <f>VLOOKUP(L672,'Currency Sheet'!A:C,3,)</f>
        <v>DOLLAR</v>
      </c>
      <c r="N672" s="25">
        <f t="shared" si="54"/>
        <v>88</v>
      </c>
    </row>
    <row r="673" spans="1:14" x14ac:dyDescent="0.25">
      <c r="A673" s="25" t="str">
        <v>EED116563</v>
      </c>
      <c r="B673" s="45">
        <v>45834</v>
      </c>
      <c r="C673" s="25">
        <v>422302</v>
      </c>
      <c r="D673" s="25">
        <f t="shared" si="50"/>
        <v>14106.400000000001</v>
      </c>
      <c r="E673" s="25">
        <f>_xlfn.XLOOKUP(C673,MasterSheet!H:H,MasterSheet!E:E)</f>
        <v>160.30000000000001</v>
      </c>
      <c r="F673" s="26">
        <f>SUMIFS(MasterSheet!J:J, MasterSheet!B:B, A673, MasterSheet!D:D, B673, MasterSheet!H:H, C673)</f>
        <v>4</v>
      </c>
      <c r="G673" s="26">
        <f t="shared" si="51"/>
        <v>56425.600000000006</v>
      </c>
      <c r="H673" s="30">
        <f>SUMIFS(MasterSheet!K:K, MasterSheet!B:B, A673, MasterSheet!D:D, B673, MasterSheet!H:H, C673)</f>
        <v>4</v>
      </c>
      <c r="I673" s="30">
        <f t="shared" si="52"/>
        <v>56425.600000000006</v>
      </c>
      <c r="J673" s="32">
        <f>SUMIFS(MasterSheet!L:L, MasterSheet!B:B, A673, MasterSheet!D:D, B673, MasterSheet!H:H, C673)</f>
        <v>0</v>
      </c>
      <c r="K673" s="32">
        <f t="shared" si="53"/>
        <v>0</v>
      </c>
      <c r="L673" s="25" t="str">
        <f>VLOOKUP(C673,MasterSheet!H:U,14,)</f>
        <v>BioLegend</v>
      </c>
      <c r="M673" s="25" t="str">
        <f>VLOOKUP(L673,'Currency Sheet'!A:C,3,)</f>
        <v>DOLLAR</v>
      </c>
      <c r="N673" s="25">
        <f t="shared" si="54"/>
        <v>88</v>
      </c>
    </row>
    <row r="674" spans="1:14" x14ac:dyDescent="0.25">
      <c r="A674" s="25" t="str">
        <v>EED116563</v>
      </c>
      <c r="B674" s="45">
        <v>45834</v>
      </c>
      <c r="C674" s="25">
        <v>423101</v>
      </c>
      <c r="D674" s="25">
        <f t="shared" si="50"/>
        <v>5482.4</v>
      </c>
      <c r="E674" s="25">
        <f>_xlfn.XLOOKUP(C674,MasterSheet!H:H,MasterSheet!E:E)</f>
        <v>62.3</v>
      </c>
      <c r="F674" s="26">
        <f>SUMIFS(MasterSheet!J:J, MasterSheet!B:B, A674, MasterSheet!D:D, B674, MasterSheet!H:H, C674)</f>
        <v>1</v>
      </c>
      <c r="G674" s="26">
        <f t="shared" si="51"/>
        <v>5482.4</v>
      </c>
      <c r="H674" s="30">
        <f>SUMIFS(MasterSheet!K:K, MasterSheet!B:B, A674, MasterSheet!D:D, B674, MasterSheet!H:H, C674)</f>
        <v>1</v>
      </c>
      <c r="I674" s="30">
        <f t="shared" si="52"/>
        <v>5482.4</v>
      </c>
      <c r="J674" s="32">
        <f>SUMIFS(MasterSheet!L:L, MasterSheet!B:B, A674, MasterSheet!D:D, B674, MasterSheet!H:H, C674)</f>
        <v>0</v>
      </c>
      <c r="K674" s="32">
        <f t="shared" si="53"/>
        <v>0</v>
      </c>
      <c r="L674" s="25" t="str">
        <f>VLOOKUP(C674,MasterSheet!H:U,14,)</f>
        <v>BioLegend</v>
      </c>
      <c r="M674" s="25" t="str">
        <f>VLOOKUP(L674,'Currency Sheet'!A:C,3,)</f>
        <v>DOLLAR</v>
      </c>
      <c r="N674" s="25">
        <f t="shared" si="54"/>
        <v>88</v>
      </c>
    </row>
    <row r="675" spans="1:14" x14ac:dyDescent="0.25">
      <c r="A675" s="25" t="str">
        <v>EED116563</v>
      </c>
      <c r="B675" s="45">
        <v>45834</v>
      </c>
      <c r="C675" s="25">
        <v>423113</v>
      </c>
      <c r="D675" s="25">
        <f t="shared" si="50"/>
        <v>4382.3999999999996</v>
      </c>
      <c r="E675" s="25">
        <f>_xlfn.XLOOKUP(C675,MasterSheet!H:H,MasterSheet!E:E)</f>
        <v>49.8</v>
      </c>
      <c r="F675" s="26">
        <f>SUMIFS(MasterSheet!J:J, MasterSheet!B:B, A675, MasterSheet!D:D, B675, MasterSheet!H:H, C675)</f>
        <v>1</v>
      </c>
      <c r="G675" s="26">
        <f t="shared" si="51"/>
        <v>4382.3999999999996</v>
      </c>
      <c r="H675" s="30">
        <f>SUMIFS(MasterSheet!K:K, MasterSheet!B:B, A675, MasterSheet!D:D, B675, MasterSheet!H:H, C675)</f>
        <v>1</v>
      </c>
      <c r="I675" s="30">
        <f t="shared" si="52"/>
        <v>4382.3999999999996</v>
      </c>
      <c r="J675" s="32">
        <f>SUMIFS(MasterSheet!L:L, MasterSheet!B:B, A675, MasterSheet!D:D, B675, MasterSheet!H:H, C675)</f>
        <v>0</v>
      </c>
      <c r="K675" s="32">
        <f t="shared" si="53"/>
        <v>0</v>
      </c>
      <c r="L675" s="25" t="str">
        <f>VLOOKUP(C675,MasterSheet!H:U,14,)</f>
        <v>BioLegend</v>
      </c>
      <c r="M675" s="25" t="str">
        <f>VLOOKUP(L675,'Currency Sheet'!A:C,3,)</f>
        <v>DOLLAR</v>
      </c>
      <c r="N675" s="25">
        <f t="shared" si="54"/>
        <v>88</v>
      </c>
    </row>
    <row r="676" spans="1:14" x14ac:dyDescent="0.25">
      <c r="A676" s="25" t="str">
        <v>EED116563</v>
      </c>
      <c r="B676" s="45">
        <v>45834</v>
      </c>
      <c r="C676" s="25">
        <v>423115</v>
      </c>
      <c r="D676" s="25">
        <f t="shared" si="50"/>
        <v>4699.2</v>
      </c>
      <c r="E676" s="25">
        <f>_xlfn.XLOOKUP(C676,MasterSheet!H:H,MasterSheet!E:E)</f>
        <v>53.4</v>
      </c>
      <c r="F676" s="26">
        <f>SUMIFS(MasterSheet!J:J, MasterSheet!B:B, A676, MasterSheet!D:D, B676, MasterSheet!H:H, C676)</f>
        <v>1</v>
      </c>
      <c r="G676" s="26">
        <f t="shared" si="51"/>
        <v>4699.2</v>
      </c>
      <c r="H676" s="30">
        <f>SUMIFS(MasterSheet!K:K, MasterSheet!B:B, A676, MasterSheet!D:D, B676, MasterSheet!H:H, C676)</f>
        <v>1</v>
      </c>
      <c r="I676" s="30">
        <f t="shared" si="52"/>
        <v>4699.2</v>
      </c>
      <c r="J676" s="32">
        <f>SUMIFS(MasterSheet!L:L, MasterSheet!B:B, A676, MasterSheet!D:D, B676, MasterSheet!H:H, C676)</f>
        <v>0</v>
      </c>
      <c r="K676" s="32">
        <f t="shared" si="53"/>
        <v>0</v>
      </c>
      <c r="L676" s="25" t="str">
        <f>VLOOKUP(C676,MasterSheet!H:U,14,)</f>
        <v>BioLegend</v>
      </c>
      <c r="M676" s="25" t="str">
        <f>VLOOKUP(L676,'Currency Sheet'!A:C,3,)</f>
        <v>DOLLAR</v>
      </c>
      <c r="N676" s="25">
        <f t="shared" si="54"/>
        <v>88</v>
      </c>
    </row>
    <row r="677" spans="1:14" x14ac:dyDescent="0.25">
      <c r="A677" s="25" t="str">
        <v>EED116563</v>
      </c>
      <c r="B677" s="45">
        <v>45834</v>
      </c>
      <c r="C677" s="25">
        <v>423303</v>
      </c>
      <c r="D677" s="25">
        <f t="shared" si="50"/>
        <v>5913.6</v>
      </c>
      <c r="E677" s="25">
        <f>_xlfn.XLOOKUP(C677,MasterSheet!H:H,MasterSheet!E:E)</f>
        <v>67.2</v>
      </c>
      <c r="F677" s="26">
        <f>SUMIFS(MasterSheet!J:J, MasterSheet!B:B, A677, MasterSheet!D:D, B677, MasterSheet!H:H, C677)</f>
        <v>3</v>
      </c>
      <c r="G677" s="26">
        <f t="shared" si="51"/>
        <v>17740.800000000003</v>
      </c>
      <c r="H677" s="30">
        <f>SUMIFS(MasterSheet!K:K, MasterSheet!B:B, A677, MasterSheet!D:D, B677, MasterSheet!H:H, C677)</f>
        <v>0</v>
      </c>
      <c r="I677" s="30">
        <f t="shared" si="52"/>
        <v>0</v>
      </c>
      <c r="J677" s="32">
        <f>SUMIFS(MasterSheet!L:L, MasterSheet!B:B, A677, MasterSheet!D:D, B677, MasterSheet!H:H, C677)</f>
        <v>3</v>
      </c>
      <c r="K677" s="32">
        <f t="shared" si="53"/>
        <v>17740.800000000003</v>
      </c>
      <c r="L677" s="25" t="str">
        <f>VLOOKUP(C677,MasterSheet!H:U,14,)</f>
        <v>BioLegend</v>
      </c>
      <c r="M677" s="25" t="str">
        <f>VLOOKUP(L677,'Currency Sheet'!A:C,3,)</f>
        <v>DOLLAR</v>
      </c>
      <c r="N677" s="25">
        <f t="shared" si="54"/>
        <v>88</v>
      </c>
    </row>
    <row r="678" spans="1:14" x14ac:dyDescent="0.25">
      <c r="A678" s="25" t="str">
        <v>EED116563</v>
      </c>
      <c r="B678" s="45">
        <v>45834</v>
      </c>
      <c r="C678" s="25">
        <v>423801</v>
      </c>
      <c r="D678" s="25">
        <f t="shared" si="50"/>
        <v>6666</v>
      </c>
      <c r="E678" s="25">
        <f>_xlfn.XLOOKUP(C678,MasterSheet!H:H,MasterSheet!E:E)</f>
        <v>75.75</v>
      </c>
      <c r="F678" s="26">
        <f>SUMIFS(MasterSheet!J:J, MasterSheet!B:B, A678, MasterSheet!D:D, B678, MasterSheet!H:H, C678)</f>
        <v>1</v>
      </c>
      <c r="G678" s="26">
        <f t="shared" si="51"/>
        <v>6666</v>
      </c>
      <c r="H678" s="30">
        <f>SUMIFS(MasterSheet!K:K, MasterSheet!B:B, A678, MasterSheet!D:D, B678, MasterSheet!H:H, C678)</f>
        <v>1</v>
      </c>
      <c r="I678" s="30">
        <f t="shared" si="52"/>
        <v>6666</v>
      </c>
      <c r="J678" s="32">
        <f>SUMIFS(MasterSheet!L:L, MasterSheet!B:B, A678, MasterSheet!D:D, B678, MasterSheet!H:H, C678)</f>
        <v>0</v>
      </c>
      <c r="K678" s="32">
        <f t="shared" si="53"/>
        <v>0</v>
      </c>
      <c r="L678" s="25" t="str">
        <f>VLOOKUP(C678,MasterSheet!H:U,14,)</f>
        <v>BioLegend</v>
      </c>
      <c r="M678" s="25" t="str">
        <f>VLOOKUP(L678,'Currency Sheet'!A:C,3,)</f>
        <v>DOLLAR</v>
      </c>
      <c r="N678" s="25">
        <f t="shared" si="54"/>
        <v>88</v>
      </c>
    </row>
    <row r="679" spans="1:14" x14ac:dyDescent="0.25">
      <c r="A679" s="25" t="str">
        <v>EED116563</v>
      </c>
      <c r="B679" s="45">
        <v>45834</v>
      </c>
      <c r="C679" s="25">
        <v>426803</v>
      </c>
      <c r="D679" s="25">
        <f t="shared" si="50"/>
        <v>14572.8</v>
      </c>
      <c r="E679" s="25">
        <f>_xlfn.XLOOKUP(C679,MasterSheet!H:H,MasterSheet!E:E)</f>
        <v>165.6</v>
      </c>
      <c r="F679" s="26">
        <f>SUMIFS(MasterSheet!J:J, MasterSheet!B:B, A679, MasterSheet!D:D, B679, MasterSheet!H:H, C679)</f>
        <v>1</v>
      </c>
      <c r="G679" s="26">
        <f t="shared" si="51"/>
        <v>14572.8</v>
      </c>
      <c r="H679" s="30">
        <f>SUMIFS(MasterSheet!K:K, MasterSheet!B:B, A679, MasterSheet!D:D, B679, MasterSheet!H:H, C679)</f>
        <v>1</v>
      </c>
      <c r="I679" s="30">
        <f t="shared" si="52"/>
        <v>14572.8</v>
      </c>
      <c r="J679" s="32">
        <f>SUMIFS(MasterSheet!L:L, MasterSheet!B:B, A679, MasterSheet!D:D, B679, MasterSheet!H:H, C679)</f>
        <v>0</v>
      </c>
      <c r="K679" s="32">
        <f t="shared" si="53"/>
        <v>0</v>
      </c>
      <c r="L679" s="25" t="str">
        <f>VLOOKUP(C679,MasterSheet!H:U,14,)</f>
        <v>BioLegend</v>
      </c>
      <c r="M679" s="25" t="str">
        <f>VLOOKUP(L679,'Currency Sheet'!A:C,3,)</f>
        <v>DOLLAR</v>
      </c>
      <c r="N679" s="25">
        <f t="shared" si="54"/>
        <v>88</v>
      </c>
    </row>
    <row r="680" spans="1:14" x14ac:dyDescent="0.25">
      <c r="A680" s="25" t="str">
        <v>EED116563</v>
      </c>
      <c r="B680" s="45">
        <v>45834</v>
      </c>
      <c r="C680" s="25">
        <v>430104</v>
      </c>
      <c r="D680" s="25">
        <f t="shared" si="50"/>
        <v>32208</v>
      </c>
      <c r="E680" s="25">
        <f>_xlfn.XLOOKUP(C680,MasterSheet!H:H,MasterSheet!E:E)</f>
        <v>366</v>
      </c>
      <c r="F680" s="26">
        <f>SUMIFS(MasterSheet!J:J, MasterSheet!B:B, A680, MasterSheet!D:D, B680, MasterSheet!H:H, C680)</f>
        <v>2</v>
      </c>
      <c r="G680" s="26">
        <f t="shared" si="51"/>
        <v>64416</v>
      </c>
      <c r="H680" s="30">
        <f>SUMIFS(MasterSheet!K:K, MasterSheet!B:B, A680, MasterSheet!D:D, B680, MasterSheet!H:H, C680)</f>
        <v>2</v>
      </c>
      <c r="I680" s="30">
        <f t="shared" si="52"/>
        <v>64416</v>
      </c>
      <c r="J680" s="32">
        <f>SUMIFS(MasterSheet!L:L, MasterSheet!B:B, A680, MasterSheet!D:D, B680, MasterSheet!H:H, C680)</f>
        <v>0</v>
      </c>
      <c r="K680" s="32">
        <f t="shared" si="53"/>
        <v>0</v>
      </c>
      <c r="L680" s="25" t="str">
        <f>VLOOKUP(C680,MasterSheet!H:U,14,)</f>
        <v>BioLegend</v>
      </c>
      <c r="M680" s="25" t="str">
        <f>VLOOKUP(L680,'Currency Sheet'!A:C,3,)</f>
        <v>DOLLAR</v>
      </c>
      <c r="N680" s="25">
        <f t="shared" si="54"/>
        <v>88</v>
      </c>
    </row>
    <row r="681" spans="1:14" x14ac:dyDescent="0.25">
      <c r="A681" s="25" t="str">
        <v>EED116563</v>
      </c>
      <c r="B681" s="45">
        <v>45834</v>
      </c>
      <c r="C681" s="25">
        <v>439707</v>
      </c>
      <c r="D681" s="25">
        <f t="shared" si="50"/>
        <v>25608</v>
      </c>
      <c r="E681" s="25">
        <f>_xlfn.XLOOKUP(C681,MasterSheet!H:H,MasterSheet!E:E)</f>
        <v>291</v>
      </c>
      <c r="F681" s="26">
        <f>SUMIFS(MasterSheet!J:J, MasterSheet!B:B, A681, MasterSheet!D:D, B681, MasterSheet!H:H, C681)</f>
        <v>1</v>
      </c>
      <c r="G681" s="26">
        <f t="shared" si="51"/>
        <v>25608</v>
      </c>
      <c r="H681" s="30">
        <f>SUMIFS(MasterSheet!K:K, MasterSheet!B:B, A681, MasterSheet!D:D, B681, MasterSheet!H:H, C681)</f>
        <v>1</v>
      </c>
      <c r="I681" s="30">
        <f t="shared" si="52"/>
        <v>25608</v>
      </c>
      <c r="J681" s="32">
        <f>SUMIFS(MasterSheet!L:L, MasterSheet!B:B, A681, MasterSheet!D:D, B681, MasterSheet!H:H, C681)</f>
        <v>0</v>
      </c>
      <c r="K681" s="32">
        <f t="shared" si="53"/>
        <v>0</v>
      </c>
      <c r="L681" s="25" t="str">
        <f>VLOOKUP(C681,MasterSheet!H:U,14,)</f>
        <v>BioLegend</v>
      </c>
      <c r="M681" s="25" t="str">
        <f>VLOOKUP(L681,'Currency Sheet'!A:C,3,)</f>
        <v>DOLLAR</v>
      </c>
      <c r="N681" s="25">
        <f t="shared" si="54"/>
        <v>88</v>
      </c>
    </row>
    <row r="682" spans="1:14" x14ac:dyDescent="0.25">
      <c r="A682" s="25" t="str">
        <v>EED116563</v>
      </c>
      <c r="B682" s="45">
        <v>45834</v>
      </c>
      <c r="C682" s="25">
        <v>502528</v>
      </c>
      <c r="D682" s="25">
        <f t="shared" si="50"/>
        <v>17054.400000000001</v>
      </c>
      <c r="E682" s="25">
        <f>_xlfn.XLOOKUP(C682,MasterSheet!H:H,MasterSheet!E:E)</f>
        <v>193.8</v>
      </c>
      <c r="F682" s="26">
        <f>SUMIFS(MasterSheet!J:J, MasterSheet!B:B, A682, MasterSheet!D:D, B682, MasterSheet!H:H, C682)</f>
        <v>1</v>
      </c>
      <c r="G682" s="26">
        <f t="shared" si="51"/>
        <v>17054.400000000001</v>
      </c>
      <c r="H682" s="30">
        <f>SUMIFS(MasterSheet!K:K, MasterSheet!B:B, A682, MasterSheet!D:D, B682, MasterSheet!H:H, C682)</f>
        <v>1</v>
      </c>
      <c r="I682" s="30">
        <f t="shared" si="52"/>
        <v>17054.400000000001</v>
      </c>
      <c r="J682" s="32">
        <f>SUMIFS(MasterSheet!L:L, MasterSheet!B:B, A682, MasterSheet!D:D, B682, MasterSheet!H:H, C682)</f>
        <v>0</v>
      </c>
      <c r="K682" s="32">
        <f t="shared" si="53"/>
        <v>0</v>
      </c>
      <c r="L682" s="25" t="str">
        <f>VLOOKUP(C682,MasterSheet!H:U,14,)</f>
        <v>BioLegend</v>
      </c>
      <c r="M682" s="25" t="str">
        <f>VLOOKUP(L682,'Currency Sheet'!A:C,3,)</f>
        <v>DOLLAR</v>
      </c>
      <c r="N682" s="25">
        <f t="shared" si="54"/>
        <v>88</v>
      </c>
    </row>
    <row r="683" spans="1:14" x14ac:dyDescent="0.25">
      <c r="A683" s="25" t="str">
        <v>EED116563</v>
      </c>
      <c r="B683" s="45">
        <v>45834</v>
      </c>
      <c r="C683" s="25">
        <v>503807</v>
      </c>
      <c r="D683" s="25">
        <f t="shared" si="50"/>
        <v>8764.7999999999993</v>
      </c>
      <c r="E683" s="25">
        <f>_xlfn.XLOOKUP(C683,MasterSheet!H:H,MasterSheet!E:E)</f>
        <v>99.6</v>
      </c>
      <c r="F683" s="26">
        <f>SUMIFS(MasterSheet!J:J, MasterSheet!B:B, A683, MasterSheet!D:D, B683, MasterSheet!H:H, C683)</f>
        <v>2</v>
      </c>
      <c r="G683" s="26">
        <f t="shared" si="51"/>
        <v>17529.599999999999</v>
      </c>
      <c r="H683" s="30">
        <f>SUMIFS(MasterSheet!K:K, MasterSheet!B:B, A683, MasterSheet!D:D, B683, MasterSheet!H:H, C683)</f>
        <v>2</v>
      </c>
      <c r="I683" s="30">
        <f t="shared" si="52"/>
        <v>17529.599999999999</v>
      </c>
      <c r="J683" s="32">
        <f>SUMIFS(MasterSheet!L:L, MasterSheet!B:B, A683, MasterSheet!D:D, B683, MasterSheet!H:H, C683)</f>
        <v>0</v>
      </c>
      <c r="K683" s="32">
        <f t="shared" si="53"/>
        <v>0</v>
      </c>
      <c r="L683" s="25" t="str">
        <f>VLOOKUP(C683,MasterSheet!H:U,14,)</f>
        <v>BioLegend</v>
      </c>
      <c r="M683" s="25" t="str">
        <f>VLOOKUP(L683,'Currency Sheet'!A:C,3,)</f>
        <v>DOLLAR</v>
      </c>
      <c r="N683" s="25">
        <f t="shared" si="54"/>
        <v>88</v>
      </c>
    </row>
    <row r="684" spans="1:14" x14ac:dyDescent="0.25">
      <c r="A684" s="25" t="str">
        <v>EED116563</v>
      </c>
      <c r="B684" s="45">
        <v>45834</v>
      </c>
      <c r="C684" s="25">
        <v>505824</v>
      </c>
      <c r="D684" s="25">
        <f t="shared" si="50"/>
        <v>25766.400000000001</v>
      </c>
      <c r="E684" s="25">
        <f>_xlfn.XLOOKUP(C684,MasterSheet!H:H,MasterSheet!E:E)</f>
        <v>292.8</v>
      </c>
      <c r="F684" s="26">
        <f>SUMIFS(MasterSheet!J:J, MasterSheet!B:B, A684, MasterSheet!D:D, B684, MasterSheet!H:H, C684)</f>
        <v>2</v>
      </c>
      <c r="G684" s="26">
        <f t="shared" si="51"/>
        <v>51532.800000000003</v>
      </c>
      <c r="H684" s="30">
        <f>SUMIFS(MasterSheet!K:K, MasterSheet!B:B, A684, MasterSheet!D:D, B684, MasterSheet!H:H, C684)</f>
        <v>2</v>
      </c>
      <c r="I684" s="30">
        <f t="shared" si="52"/>
        <v>51532.800000000003</v>
      </c>
      <c r="J684" s="32">
        <f>SUMIFS(MasterSheet!L:L, MasterSheet!B:B, A684, MasterSheet!D:D, B684, MasterSheet!H:H, C684)</f>
        <v>0</v>
      </c>
      <c r="K684" s="32">
        <f t="shared" si="53"/>
        <v>0</v>
      </c>
      <c r="L684" s="25" t="str">
        <f>VLOOKUP(C684,MasterSheet!H:U,14,)</f>
        <v>BioLegend</v>
      </c>
      <c r="M684" s="25" t="str">
        <f>VLOOKUP(L684,'Currency Sheet'!A:C,3,)</f>
        <v>DOLLAR</v>
      </c>
      <c r="N684" s="25">
        <f t="shared" si="54"/>
        <v>88</v>
      </c>
    </row>
    <row r="685" spans="1:14" x14ac:dyDescent="0.25">
      <c r="A685" s="25" t="str">
        <v>EED116563</v>
      </c>
      <c r="B685" s="45">
        <v>45834</v>
      </c>
      <c r="C685" s="25">
        <v>573002</v>
      </c>
      <c r="D685" s="25">
        <f t="shared" si="50"/>
        <v>12091.2</v>
      </c>
      <c r="E685" s="25">
        <f>_xlfn.XLOOKUP(C685,MasterSheet!H:H,MasterSheet!E:E)</f>
        <v>137.4</v>
      </c>
      <c r="F685" s="26">
        <f>SUMIFS(MasterSheet!J:J, MasterSheet!B:B, A685, MasterSheet!D:D, B685, MasterSheet!H:H, C685)</f>
        <v>1</v>
      </c>
      <c r="G685" s="26">
        <f t="shared" si="51"/>
        <v>12091.2</v>
      </c>
      <c r="H685" s="30">
        <f>SUMIFS(MasterSheet!K:K, MasterSheet!B:B, A685, MasterSheet!D:D, B685, MasterSheet!H:H, C685)</f>
        <v>1</v>
      </c>
      <c r="I685" s="30">
        <f t="shared" si="52"/>
        <v>12091.2</v>
      </c>
      <c r="J685" s="32">
        <f>SUMIFS(MasterSheet!L:L, MasterSheet!B:B, A685, MasterSheet!D:D, B685, MasterSheet!H:H, C685)</f>
        <v>0</v>
      </c>
      <c r="K685" s="32">
        <f t="shared" si="53"/>
        <v>0</v>
      </c>
      <c r="L685" s="25" t="str">
        <f>VLOOKUP(C685,MasterSheet!H:U,14,)</f>
        <v>BioLegend</v>
      </c>
      <c r="M685" s="25" t="str">
        <f>VLOOKUP(L685,'Currency Sheet'!A:C,3,)</f>
        <v>DOLLAR</v>
      </c>
      <c r="N685" s="25">
        <f t="shared" si="54"/>
        <v>88</v>
      </c>
    </row>
    <row r="686" spans="1:14" x14ac:dyDescent="0.25">
      <c r="A686" s="25" t="str">
        <v>EED116563</v>
      </c>
      <c r="B686" s="45">
        <v>45834</v>
      </c>
      <c r="C686" s="25">
        <v>575402</v>
      </c>
      <c r="D686" s="25">
        <f t="shared" si="50"/>
        <v>9926.4</v>
      </c>
      <c r="E686" s="25">
        <f>_xlfn.XLOOKUP(C686,MasterSheet!H:H,MasterSheet!E:E)</f>
        <v>112.8</v>
      </c>
      <c r="F686" s="26">
        <f>SUMIFS(MasterSheet!J:J, MasterSheet!B:B, A686, MasterSheet!D:D, B686, MasterSheet!H:H, C686)</f>
        <v>2</v>
      </c>
      <c r="G686" s="26">
        <f t="shared" si="51"/>
        <v>19852.8</v>
      </c>
      <c r="H686" s="30">
        <f>SUMIFS(MasterSheet!K:K, MasterSheet!B:B, A686, MasterSheet!D:D, B686, MasterSheet!H:H, C686)</f>
        <v>2</v>
      </c>
      <c r="I686" s="30">
        <f t="shared" si="52"/>
        <v>19852.8</v>
      </c>
      <c r="J686" s="32">
        <f>SUMIFS(MasterSheet!L:L, MasterSheet!B:B, A686, MasterSheet!D:D, B686, MasterSheet!H:H, C686)</f>
        <v>0</v>
      </c>
      <c r="K686" s="32">
        <f t="shared" si="53"/>
        <v>0</v>
      </c>
      <c r="L686" s="25" t="str">
        <f>VLOOKUP(C686,MasterSheet!H:U,14,)</f>
        <v>BioLegend</v>
      </c>
      <c r="M686" s="25" t="str">
        <f>VLOOKUP(L686,'Currency Sheet'!A:C,3,)</f>
        <v>DOLLAR</v>
      </c>
      <c r="N686" s="25">
        <f t="shared" si="54"/>
        <v>88</v>
      </c>
    </row>
    <row r="687" spans="1:14" x14ac:dyDescent="0.25">
      <c r="A687" s="25" t="str">
        <v>EED116563</v>
      </c>
      <c r="B687" s="45">
        <v>45834</v>
      </c>
      <c r="C687" s="25">
        <v>633601</v>
      </c>
      <c r="D687" s="25">
        <f t="shared" si="50"/>
        <v>5332.8</v>
      </c>
      <c r="E687" s="25">
        <f>_xlfn.XLOOKUP(C687,MasterSheet!H:H,MasterSheet!E:E)</f>
        <v>60.6</v>
      </c>
      <c r="F687" s="26">
        <f>SUMIFS(MasterSheet!J:J, MasterSheet!B:B, A687, MasterSheet!D:D, B687, MasterSheet!H:H, C687)</f>
        <v>1</v>
      </c>
      <c r="G687" s="26">
        <f t="shared" si="51"/>
        <v>5332.8</v>
      </c>
      <c r="H687" s="30">
        <f>SUMIFS(MasterSheet!K:K, MasterSheet!B:B, A687, MasterSheet!D:D, B687, MasterSheet!H:H, C687)</f>
        <v>1</v>
      </c>
      <c r="I687" s="30">
        <f t="shared" si="52"/>
        <v>5332.8</v>
      </c>
      <c r="J687" s="32">
        <f>SUMIFS(MasterSheet!L:L, MasterSheet!B:B, A687, MasterSheet!D:D, B687, MasterSheet!H:H, C687)</f>
        <v>0</v>
      </c>
      <c r="K687" s="32">
        <f t="shared" si="53"/>
        <v>0</v>
      </c>
      <c r="L687" s="25" t="str">
        <f>VLOOKUP(C687,MasterSheet!H:U,14,)</f>
        <v>BioLegend</v>
      </c>
      <c r="M687" s="25" t="str">
        <f>VLOOKUP(L687,'Currency Sheet'!A:C,3,)</f>
        <v>DOLLAR</v>
      </c>
      <c r="N687" s="25">
        <f t="shared" si="54"/>
        <v>88</v>
      </c>
    </row>
    <row r="688" spans="1:14" x14ac:dyDescent="0.25">
      <c r="A688" s="25" t="str">
        <v>EED116563</v>
      </c>
      <c r="B688" s="45">
        <v>45834</v>
      </c>
      <c r="C688" s="25">
        <v>640905</v>
      </c>
      <c r="D688" s="25">
        <f t="shared" si="50"/>
        <v>4382.3999999999996</v>
      </c>
      <c r="E688" s="25">
        <f>_xlfn.XLOOKUP(C688,MasterSheet!H:H,MasterSheet!E:E)</f>
        <v>49.8</v>
      </c>
      <c r="F688" s="26">
        <f>SUMIFS(MasterSheet!J:J, MasterSheet!B:B, A688, MasterSheet!D:D, B688, MasterSheet!H:H, C688)</f>
        <v>1</v>
      </c>
      <c r="G688" s="26">
        <f t="shared" si="51"/>
        <v>4382.3999999999996</v>
      </c>
      <c r="H688" s="30">
        <f>SUMIFS(MasterSheet!K:K, MasterSheet!B:B, A688, MasterSheet!D:D, B688, MasterSheet!H:H, C688)</f>
        <v>1</v>
      </c>
      <c r="I688" s="30">
        <f t="shared" si="52"/>
        <v>4382.3999999999996</v>
      </c>
      <c r="J688" s="32">
        <f>SUMIFS(MasterSheet!L:L, MasterSheet!B:B, A688, MasterSheet!D:D, B688, MasterSheet!H:H, C688)</f>
        <v>0</v>
      </c>
      <c r="K688" s="32">
        <f t="shared" si="53"/>
        <v>0</v>
      </c>
      <c r="L688" s="25" t="str">
        <f>VLOOKUP(C688,MasterSheet!H:U,14,)</f>
        <v>BioLegend</v>
      </c>
      <c r="M688" s="25" t="str">
        <f>VLOOKUP(L688,'Currency Sheet'!A:C,3,)</f>
        <v>DOLLAR</v>
      </c>
      <c r="N688" s="25">
        <f t="shared" si="54"/>
        <v>88</v>
      </c>
    </row>
    <row r="689" spans="1:14" x14ac:dyDescent="0.25">
      <c r="A689" s="25" t="str">
        <v>EED116563</v>
      </c>
      <c r="B689" s="45">
        <v>45834</v>
      </c>
      <c r="C689" s="25">
        <v>640930</v>
      </c>
      <c r="D689" s="25">
        <f t="shared" si="50"/>
        <v>14097.599999999999</v>
      </c>
      <c r="E689" s="25">
        <f>_xlfn.XLOOKUP(C689,MasterSheet!H:H,MasterSheet!E:E)</f>
        <v>160.19999999999999</v>
      </c>
      <c r="F689" s="26">
        <f>SUMIFS(MasterSheet!J:J, MasterSheet!B:B, A689, MasterSheet!D:D, B689, MasterSheet!H:H, C689)</f>
        <v>1</v>
      </c>
      <c r="G689" s="26">
        <f t="shared" si="51"/>
        <v>14097.599999999999</v>
      </c>
      <c r="H689" s="30">
        <f>SUMIFS(MasterSheet!K:K, MasterSheet!B:B, A689, MasterSheet!D:D, B689, MasterSheet!H:H, C689)</f>
        <v>1</v>
      </c>
      <c r="I689" s="30">
        <f t="shared" si="52"/>
        <v>14097.599999999999</v>
      </c>
      <c r="J689" s="32">
        <f>SUMIFS(MasterSheet!L:L, MasterSheet!B:B, A689, MasterSheet!D:D, B689, MasterSheet!H:H, C689)</f>
        <v>0</v>
      </c>
      <c r="K689" s="32">
        <f t="shared" si="53"/>
        <v>0</v>
      </c>
      <c r="L689" s="25" t="str">
        <f>VLOOKUP(C689,MasterSheet!H:U,14,)</f>
        <v>BioLegend</v>
      </c>
      <c r="M689" s="25" t="str">
        <f>VLOOKUP(L689,'Currency Sheet'!A:C,3,)</f>
        <v>DOLLAR</v>
      </c>
      <c r="N689" s="25">
        <f t="shared" si="54"/>
        <v>88</v>
      </c>
    </row>
    <row r="690" spans="1:14" x14ac:dyDescent="0.25">
      <c r="A690" s="25" t="str">
        <v>EED116563</v>
      </c>
      <c r="B690" s="45">
        <v>45834</v>
      </c>
      <c r="C690" s="25">
        <v>640932</v>
      </c>
      <c r="D690" s="25">
        <f t="shared" si="50"/>
        <v>14097.599999999999</v>
      </c>
      <c r="E690" s="25">
        <f>_xlfn.XLOOKUP(C690,MasterSheet!H:H,MasterSheet!E:E)</f>
        <v>160.19999999999999</v>
      </c>
      <c r="F690" s="26">
        <f>SUMIFS(MasterSheet!J:J, MasterSheet!B:B, A690, MasterSheet!D:D, B690, MasterSheet!H:H, C690)</f>
        <v>1</v>
      </c>
      <c r="G690" s="26">
        <f t="shared" si="51"/>
        <v>14097.599999999999</v>
      </c>
      <c r="H690" s="30">
        <f>SUMIFS(MasterSheet!K:K, MasterSheet!B:B, A690, MasterSheet!D:D, B690, MasterSheet!H:H, C690)</f>
        <v>1</v>
      </c>
      <c r="I690" s="30">
        <f t="shared" si="52"/>
        <v>14097.599999999999</v>
      </c>
      <c r="J690" s="32">
        <f>SUMIFS(MasterSheet!L:L, MasterSheet!B:B, A690, MasterSheet!D:D, B690, MasterSheet!H:H, C690)</f>
        <v>0</v>
      </c>
      <c r="K690" s="32">
        <f t="shared" si="53"/>
        <v>0</v>
      </c>
      <c r="L690" s="25" t="str">
        <f>VLOOKUP(C690,MasterSheet!H:U,14,)</f>
        <v>BioLegend</v>
      </c>
      <c r="M690" s="25" t="str">
        <f>VLOOKUP(L690,'Currency Sheet'!A:C,3,)</f>
        <v>DOLLAR</v>
      </c>
      <c r="N690" s="25">
        <f t="shared" si="54"/>
        <v>88</v>
      </c>
    </row>
    <row r="691" spans="1:14" x14ac:dyDescent="0.25">
      <c r="A691" s="25" t="str">
        <v>EED116563</v>
      </c>
      <c r="B691" s="45">
        <v>45834</v>
      </c>
      <c r="C691" s="25">
        <v>801807</v>
      </c>
      <c r="D691" s="25">
        <f t="shared" si="50"/>
        <v>17054.400000000001</v>
      </c>
      <c r="E691" s="25">
        <f>_xlfn.XLOOKUP(C691,MasterSheet!H:H,MasterSheet!E:E)</f>
        <v>193.8</v>
      </c>
      <c r="F691" s="26">
        <f>SUMIFS(MasterSheet!J:J, MasterSheet!B:B, A691, MasterSheet!D:D, B691, MasterSheet!H:H, C691)</f>
        <v>1</v>
      </c>
      <c r="G691" s="26">
        <f t="shared" si="51"/>
        <v>17054.400000000001</v>
      </c>
      <c r="H691" s="30">
        <f>SUMIFS(MasterSheet!K:K, MasterSheet!B:B, A691, MasterSheet!D:D, B691, MasterSheet!H:H, C691)</f>
        <v>1</v>
      </c>
      <c r="I691" s="30">
        <f t="shared" si="52"/>
        <v>17054.400000000001</v>
      </c>
      <c r="J691" s="32">
        <f>SUMIFS(MasterSheet!L:L, MasterSheet!B:B, A691, MasterSheet!D:D, B691, MasterSheet!H:H, C691)</f>
        <v>0</v>
      </c>
      <c r="K691" s="32">
        <f t="shared" si="53"/>
        <v>0</v>
      </c>
      <c r="L691" s="25" t="str">
        <f>VLOOKUP(C691,MasterSheet!H:U,14,)</f>
        <v>BioLegend</v>
      </c>
      <c r="M691" s="25" t="str">
        <f>VLOOKUP(L691,'Currency Sheet'!A:C,3,)</f>
        <v>DOLLAR</v>
      </c>
      <c r="N691" s="25">
        <f t="shared" si="54"/>
        <v>88</v>
      </c>
    </row>
    <row r="692" spans="1:14" x14ac:dyDescent="0.25">
      <c r="A692" s="25" t="str">
        <v>EED116563</v>
      </c>
      <c r="B692" s="45">
        <v>45834</v>
      </c>
      <c r="C692" s="25">
        <v>802001</v>
      </c>
      <c r="D692" s="25">
        <f t="shared" si="50"/>
        <v>22862.400000000001</v>
      </c>
      <c r="E692" s="25">
        <f>_xlfn.XLOOKUP(C692,MasterSheet!H:H,MasterSheet!E:E)</f>
        <v>259.8</v>
      </c>
      <c r="F692" s="26">
        <f>SUMIFS(MasterSheet!J:J, MasterSheet!B:B, A692, MasterSheet!D:D, B692, MasterSheet!H:H, C692)</f>
        <v>1</v>
      </c>
      <c r="G692" s="26">
        <f t="shared" si="51"/>
        <v>22862.400000000001</v>
      </c>
      <c r="H692" s="30">
        <f>SUMIFS(MasterSheet!K:K, MasterSheet!B:B, A692, MasterSheet!D:D, B692, MasterSheet!H:H, C692)</f>
        <v>1</v>
      </c>
      <c r="I692" s="30">
        <f t="shared" si="52"/>
        <v>22862.400000000001</v>
      </c>
      <c r="J692" s="32">
        <f>SUMIFS(MasterSheet!L:L, MasterSheet!B:B, A692, MasterSheet!D:D, B692, MasterSheet!H:H, C692)</f>
        <v>0</v>
      </c>
      <c r="K692" s="32">
        <f t="shared" si="53"/>
        <v>0</v>
      </c>
      <c r="L692" s="25" t="str">
        <f>VLOOKUP(C692,MasterSheet!H:U,14,)</f>
        <v>BioLegend</v>
      </c>
      <c r="M692" s="25" t="str">
        <f>VLOOKUP(L692,'Currency Sheet'!A:C,3,)</f>
        <v>DOLLAR</v>
      </c>
      <c r="N692" s="25">
        <f t="shared" si="54"/>
        <v>88</v>
      </c>
    </row>
    <row r="693" spans="1:14" x14ac:dyDescent="0.25">
      <c r="A693" s="25" t="str">
        <v>EED116563</v>
      </c>
      <c r="B693" s="45">
        <v>45834</v>
      </c>
      <c r="C693" s="25">
        <v>803001</v>
      </c>
      <c r="D693" s="25">
        <f t="shared" si="50"/>
        <v>29251.199999999997</v>
      </c>
      <c r="E693" s="25">
        <f>_xlfn.XLOOKUP(C693,MasterSheet!H:H,MasterSheet!E:E)</f>
        <v>332.4</v>
      </c>
      <c r="F693" s="26">
        <f>SUMIFS(MasterSheet!J:J, MasterSheet!B:B, A693, MasterSheet!D:D, B693, MasterSheet!H:H, C693)</f>
        <v>1</v>
      </c>
      <c r="G693" s="26">
        <f t="shared" si="51"/>
        <v>29251.199999999997</v>
      </c>
      <c r="H693" s="30">
        <f>SUMIFS(MasterSheet!K:K, MasterSheet!B:B, A693, MasterSheet!D:D, B693, MasterSheet!H:H, C693)</f>
        <v>1</v>
      </c>
      <c r="I693" s="30">
        <f t="shared" si="52"/>
        <v>29251.199999999997</v>
      </c>
      <c r="J693" s="32">
        <f>SUMIFS(MasterSheet!L:L, MasterSheet!B:B, A693, MasterSheet!D:D, B693, MasterSheet!H:H, C693)</f>
        <v>0</v>
      </c>
      <c r="K693" s="32">
        <f t="shared" si="53"/>
        <v>0</v>
      </c>
      <c r="L693" s="25" t="str">
        <f>VLOOKUP(C693,MasterSheet!H:U,14,)</f>
        <v>BioLegend</v>
      </c>
      <c r="M693" s="25" t="str">
        <f>VLOOKUP(L693,'Currency Sheet'!A:C,3,)</f>
        <v>DOLLAR</v>
      </c>
      <c r="N693" s="25">
        <f t="shared" si="54"/>
        <v>88</v>
      </c>
    </row>
    <row r="694" spans="1:14" x14ac:dyDescent="0.25">
      <c r="A694" s="25" t="str">
        <v>AMRITA</v>
      </c>
      <c r="B694" s="45">
        <v>45834</v>
      </c>
      <c r="C694" s="25">
        <v>740809</v>
      </c>
      <c r="D694" s="25">
        <f t="shared" si="50"/>
        <v>440</v>
      </c>
      <c r="E694" s="25">
        <f>_xlfn.XLOOKUP(C694,MasterSheet!H:H,MasterSheet!E:E)</f>
        <v>5</v>
      </c>
      <c r="F694" s="26">
        <f>SUMIFS(MasterSheet!J:J, MasterSheet!B:B, A694, MasterSheet!D:D, B694, MasterSheet!H:H, C694)</f>
        <v>1</v>
      </c>
      <c r="G694" s="26">
        <f t="shared" si="51"/>
        <v>440</v>
      </c>
      <c r="H694" s="30">
        <f>SUMIFS(MasterSheet!K:K, MasterSheet!B:B, A694, MasterSheet!D:D, B694, MasterSheet!H:H, C694)</f>
        <v>1</v>
      </c>
      <c r="I694" s="30">
        <f t="shared" si="52"/>
        <v>440</v>
      </c>
      <c r="J694" s="32">
        <f>SUMIFS(MasterSheet!L:L, MasterSheet!B:B, A694, MasterSheet!D:D, B694, MasterSheet!H:H, C694)</f>
        <v>0</v>
      </c>
      <c r="K694" s="32">
        <f t="shared" si="53"/>
        <v>0</v>
      </c>
      <c r="L694" s="25" t="str">
        <f>VLOOKUP(C694,MasterSheet!H:U,14,)</f>
        <v>BioLegend</v>
      </c>
      <c r="M694" s="25" t="str">
        <f>VLOOKUP(L694,'Currency Sheet'!A:C,3,)</f>
        <v>DOLLAR</v>
      </c>
      <c r="N694" s="25">
        <f t="shared" si="54"/>
        <v>88</v>
      </c>
    </row>
    <row r="695" spans="1:14" x14ac:dyDescent="0.25">
      <c r="A695" s="25" t="str">
        <v>AMRITA</v>
      </c>
      <c r="B695" s="45">
        <v>45834</v>
      </c>
      <c r="C695" s="25">
        <v>740811</v>
      </c>
      <c r="D695" s="25">
        <f t="shared" si="50"/>
        <v>3634.3999999999996</v>
      </c>
      <c r="E695" s="25">
        <f>_xlfn.XLOOKUP(C695,MasterSheet!H:H,MasterSheet!E:E)</f>
        <v>41.3</v>
      </c>
      <c r="F695" s="26">
        <f>SUMIFS(MasterSheet!J:J, MasterSheet!B:B, A695, MasterSheet!D:D, B695, MasterSheet!H:H, C695)</f>
        <v>1</v>
      </c>
      <c r="G695" s="26">
        <f t="shared" si="51"/>
        <v>3634.3999999999996</v>
      </c>
      <c r="H695" s="30">
        <f>SUMIFS(MasterSheet!K:K, MasterSheet!B:B, A695, MasterSheet!D:D, B695, MasterSheet!H:H, C695)</f>
        <v>1</v>
      </c>
      <c r="I695" s="30">
        <f t="shared" si="52"/>
        <v>3634.3999999999996</v>
      </c>
      <c r="J695" s="32">
        <f>SUMIFS(MasterSheet!L:L, MasterSheet!B:B, A695, MasterSheet!D:D, B695, MasterSheet!H:H, C695)</f>
        <v>0</v>
      </c>
      <c r="K695" s="32">
        <f t="shared" si="53"/>
        <v>0</v>
      </c>
      <c r="L695" s="25" t="str">
        <f>VLOOKUP(C695,MasterSheet!H:U,14,)</f>
        <v>BioLegend</v>
      </c>
      <c r="M695" s="25" t="str">
        <f>VLOOKUP(L695,'Currency Sheet'!A:C,3,)</f>
        <v>DOLLAR</v>
      </c>
      <c r="N695" s="25">
        <f t="shared" si="54"/>
        <v>88</v>
      </c>
    </row>
    <row r="696" spans="1:14" x14ac:dyDescent="0.25">
      <c r="A696" s="25" t="str">
        <v>AMRITA</v>
      </c>
      <c r="B696" s="45">
        <v>45834</v>
      </c>
      <c r="C696" s="25">
        <v>741146</v>
      </c>
      <c r="D696" s="25">
        <f t="shared" si="50"/>
        <v>7268.7999999999993</v>
      </c>
      <c r="E696" s="25">
        <f>_xlfn.XLOOKUP(C696,MasterSheet!H:H,MasterSheet!E:E)</f>
        <v>82.6</v>
      </c>
      <c r="F696" s="26">
        <f>SUMIFS(MasterSheet!J:J, MasterSheet!B:B, A696, MasterSheet!D:D, B696, MasterSheet!H:H, C696)</f>
        <v>1</v>
      </c>
      <c r="G696" s="26">
        <f t="shared" si="51"/>
        <v>7268.7999999999993</v>
      </c>
      <c r="H696" s="30">
        <f>SUMIFS(MasterSheet!K:K, MasterSheet!B:B, A696, MasterSheet!D:D, B696, MasterSheet!H:H, C696)</f>
        <v>1</v>
      </c>
      <c r="I696" s="30">
        <f t="shared" si="52"/>
        <v>7268.7999999999993</v>
      </c>
      <c r="J696" s="32">
        <f>SUMIFS(MasterSheet!L:L, MasterSheet!B:B, A696, MasterSheet!D:D, B696, MasterSheet!H:H, C696)</f>
        <v>0</v>
      </c>
      <c r="K696" s="32">
        <f t="shared" si="53"/>
        <v>0</v>
      </c>
      <c r="L696" s="25" t="str">
        <f>VLOOKUP(C696,MasterSheet!H:U,14,)</f>
        <v>BioLegend</v>
      </c>
      <c r="M696" s="25" t="str">
        <f>VLOOKUP(L696,'Currency Sheet'!A:C,3,)</f>
        <v>DOLLAR</v>
      </c>
      <c r="N696" s="25">
        <f t="shared" si="54"/>
        <v>88</v>
      </c>
    </row>
    <row r="697" spans="1:14" x14ac:dyDescent="0.25">
      <c r="A697" s="25">
        <v>174958</v>
      </c>
      <c r="B697" s="45">
        <v>45835</v>
      </c>
      <c r="C697" s="25" t="str">
        <v>BE0061</v>
      </c>
      <c r="D697" s="25">
        <f t="shared" si="50"/>
        <v>9081.6</v>
      </c>
      <c r="E697" s="25">
        <f>_xlfn.XLOOKUP(C697,MasterSheet!H:H,MasterSheet!E:E)</f>
        <v>103.2</v>
      </c>
      <c r="F697" s="26">
        <f>SUMIFS(MasterSheet!J:J, MasterSheet!B:B, A697, MasterSheet!D:D, B697, MasterSheet!H:H, C697)</f>
        <v>1</v>
      </c>
      <c r="G697" s="26">
        <f t="shared" si="51"/>
        <v>9081.6</v>
      </c>
      <c r="H697" s="30">
        <f>SUMIFS(MasterSheet!K:K, MasterSheet!B:B, A697, MasterSheet!D:D, B697, MasterSheet!H:H, C697)</f>
        <v>1</v>
      </c>
      <c r="I697" s="30">
        <f t="shared" si="52"/>
        <v>9081.6</v>
      </c>
      <c r="J697" s="32">
        <f>SUMIFS(MasterSheet!L:L, MasterSheet!B:B, A697, MasterSheet!D:D, B697, MasterSheet!H:H, C697)</f>
        <v>0</v>
      </c>
      <c r="K697" s="32">
        <f t="shared" si="53"/>
        <v>0</v>
      </c>
      <c r="L697" s="25" t="str">
        <f>VLOOKUP(C697,MasterSheet!H:U,14,)</f>
        <v>BioXcell</v>
      </c>
      <c r="M697" s="25" t="str">
        <f>VLOOKUP(L697,'Currency Sheet'!A:C,3,)</f>
        <v>DOLLAR</v>
      </c>
      <c r="N697" s="25">
        <f t="shared" si="54"/>
        <v>88</v>
      </c>
    </row>
    <row r="698" spans="1:14" x14ac:dyDescent="0.25">
      <c r="A698" s="25">
        <v>174958</v>
      </c>
      <c r="B698" s="45">
        <v>45835</v>
      </c>
      <c r="C698" s="25" t="str">
        <v>BE0001-1</v>
      </c>
      <c r="D698" s="25">
        <f t="shared" si="50"/>
        <v>33264</v>
      </c>
      <c r="E698" s="25">
        <f>_xlfn.XLOOKUP(C698,MasterSheet!H:H,MasterSheet!E:E)</f>
        <v>378</v>
      </c>
      <c r="F698" s="26">
        <f>SUMIFS(MasterSheet!J:J, MasterSheet!B:B, A698, MasterSheet!D:D, B698, MasterSheet!H:H, C698)</f>
        <v>1</v>
      </c>
      <c r="G698" s="26">
        <f t="shared" si="51"/>
        <v>33264</v>
      </c>
      <c r="H698" s="30">
        <f>SUMIFS(MasterSheet!K:K, MasterSheet!B:B, A698, MasterSheet!D:D, B698, MasterSheet!H:H, C698)</f>
        <v>1</v>
      </c>
      <c r="I698" s="30">
        <f t="shared" si="52"/>
        <v>33264</v>
      </c>
      <c r="J698" s="32">
        <f>SUMIFS(MasterSheet!L:L, MasterSheet!B:B, A698, MasterSheet!D:D, B698, MasterSheet!H:H, C698)</f>
        <v>0</v>
      </c>
      <c r="K698" s="32">
        <f t="shared" si="53"/>
        <v>0</v>
      </c>
      <c r="L698" s="25" t="str">
        <f>VLOOKUP(C698,MasterSheet!H:U,14,)</f>
        <v>BioXcell</v>
      </c>
      <c r="M698" s="25" t="str">
        <f>VLOOKUP(L698,'Currency Sheet'!A:C,3,)</f>
        <v>DOLLAR</v>
      </c>
      <c r="N698" s="25">
        <f t="shared" si="54"/>
        <v>88</v>
      </c>
    </row>
    <row r="699" spans="1:14" x14ac:dyDescent="0.25">
      <c r="A699" s="25">
        <v>174958</v>
      </c>
      <c r="B699" s="45">
        <v>45835</v>
      </c>
      <c r="C699" s="25" t="str">
        <v>BE0015-1</v>
      </c>
      <c r="D699" s="25">
        <f t="shared" si="50"/>
        <v>9081.6</v>
      </c>
      <c r="E699" s="25">
        <f>_xlfn.XLOOKUP(C699,MasterSheet!H:H,MasterSheet!E:E)</f>
        <v>103.2</v>
      </c>
      <c r="F699" s="26">
        <f>SUMIFS(MasterSheet!J:J, MasterSheet!B:B, A699, MasterSheet!D:D, B699, MasterSheet!H:H, C699)</f>
        <v>1</v>
      </c>
      <c r="G699" s="26">
        <f t="shared" si="51"/>
        <v>9081.6</v>
      </c>
      <c r="H699" s="30">
        <f>SUMIFS(MasterSheet!K:K, MasterSheet!B:B, A699, MasterSheet!D:D, B699, MasterSheet!H:H, C699)</f>
        <v>1</v>
      </c>
      <c r="I699" s="30">
        <f t="shared" si="52"/>
        <v>9081.6</v>
      </c>
      <c r="J699" s="32">
        <f>SUMIFS(MasterSheet!L:L, MasterSheet!B:B, A699, MasterSheet!D:D, B699, MasterSheet!H:H, C699)</f>
        <v>0</v>
      </c>
      <c r="K699" s="32">
        <f t="shared" si="53"/>
        <v>0</v>
      </c>
      <c r="L699" s="25" t="str">
        <f>VLOOKUP(C699,MasterSheet!H:U,14,)</f>
        <v>BioXcell</v>
      </c>
      <c r="M699" s="25" t="str">
        <f>VLOOKUP(L699,'Currency Sheet'!A:C,3,)</f>
        <v>DOLLAR</v>
      </c>
      <c r="N699" s="25">
        <f t="shared" si="54"/>
        <v>88</v>
      </c>
    </row>
    <row r="700" spans="1:14" x14ac:dyDescent="0.25">
      <c r="A700" s="25">
        <v>174958</v>
      </c>
      <c r="B700" s="45">
        <v>45835</v>
      </c>
      <c r="C700" s="25" t="str">
        <v>BE0045</v>
      </c>
      <c r="D700" s="25">
        <f t="shared" si="50"/>
        <v>9081.6</v>
      </c>
      <c r="E700" s="25">
        <f>_xlfn.XLOOKUP(C700,MasterSheet!H:H,MasterSheet!E:E)</f>
        <v>103.2</v>
      </c>
      <c r="F700" s="26">
        <f>SUMIFS(MasterSheet!J:J, MasterSheet!B:B, A700, MasterSheet!D:D, B700, MasterSheet!H:H, C700)</f>
        <v>1</v>
      </c>
      <c r="G700" s="26">
        <f t="shared" si="51"/>
        <v>9081.6</v>
      </c>
      <c r="H700" s="30">
        <f>SUMIFS(MasterSheet!K:K, MasterSheet!B:B, A700, MasterSheet!D:D, B700, MasterSheet!H:H, C700)</f>
        <v>1</v>
      </c>
      <c r="I700" s="30">
        <f t="shared" si="52"/>
        <v>9081.6</v>
      </c>
      <c r="J700" s="32">
        <f>SUMIFS(MasterSheet!L:L, MasterSheet!B:B, A700, MasterSheet!D:D, B700, MasterSheet!H:H, C700)</f>
        <v>0</v>
      </c>
      <c r="K700" s="32">
        <f t="shared" si="53"/>
        <v>0</v>
      </c>
      <c r="L700" s="25" t="str">
        <f>VLOOKUP(C700,MasterSheet!H:U,14,)</f>
        <v>BioXcell</v>
      </c>
      <c r="M700" s="25" t="str">
        <f>VLOOKUP(L700,'Currency Sheet'!A:C,3,)</f>
        <v>DOLLAR</v>
      </c>
      <c r="N700" s="25">
        <f t="shared" si="54"/>
        <v>88</v>
      </c>
    </row>
    <row r="701" spans="1:14" x14ac:dyDescent="0.25">
      <c r="A701" s="25">
        <v>174958</v>
      </c>
      <c r="B701" s="45">
        <v>45835</v>
      </c>
      <c r="C701" s="25" t="str">
        <v>BE0043</v>
      </c>
      <c r="D701" s="25">
        <f t="shared" si="50"/>
        <v>9081.6</v>
      </c>
      <c r="E701" s="25">
        <f>_xlfn.XLOOKUP(C701,MasterSheet!H:H,MasterSheet!E:E)</f>
        <v>103.2</v>
      </c>
      <c r="F701" s="26">
        <f>SUMIFS(MasterSheet!J:J, MasterSheet!B:B, A701, MasterSheet!D:D, B701, MasterSheet!H:H, C701)</f>
        <v>1</v>
      </c>
      <c r="G701" s="26">
        <f t="shared" si="51"/>
        <v>9081.6</v>
      </c>
      <c r="H701" s="30">
        <f>SUMIFS(MasterSheet!K:K, MasterSheet!B:B, A701, MasterSheet!D:D, B701, MasterSheet!H:H, C701)</f>
        <v>1</v>
      </c>
      <c r="I701" s="30">
        <f t="shared" si="52"/>
        <v>9081.6</v>
      </c>
      <c r="J701" s="32">
        <f>SUMIFS(MasterSheet!L:L, MasterSheet!B:B, A701, MasterSheet!D:D, B701, MasterSheet!H:H, C701)</f>
        <v>0</v>
      </c>
      <c r="K701" s="32">
        <f t="shared" si="53"/>
        <v>0</v>
      </c>
      <c r="L701" s="25" t="str">
        <f>VLOOKUP(C701,MasterSheet!H:U,14,)</f>
        <v>BioXcell</v>
      </c>
      <c r="M701" s="25" t="str">
        <f>VLOOKUP(L701,'Currency Sheet'!A:C,3,)</f>
        <v>DOLLAR</v>
      </c>
      <c r="N701" s="25">
        <f t="shared" si="54"/>
        <v>88</v>
      </c>
    </row>
    <row r="702" spans="1:14" x14ac:dyDescent="0.25">
      <c r="A702" s="25">
        <v>174958</v>
      </c>
      <c r="B702" s="45">
        <v>45835</v>
      </c>
      <c r="C702" s="25" t="str">
        <v>BE0055</v>
      </c>
      <c r="D702" s="25">
        <f t="shared" si="50"/>
        <v>9081.6</v>
      </c>
      <c r="E702" s="25">
        <f>_xlfn.XLOOKUP(C702,MasterSheet!H:H,MasterSheet!E:E)</f>
        <v>103.2</v>
      </c>
      <c r="F702" s="26">
        <f>SUMIFS(MasterSheet!J:J, MasterSheet!B:B, A702, MasterSheet!D:D, B702, MasterSheet!H:H, C702)</f>
        <v>1</v>
      </c>
      <c r="G702" s="26">
        <f t="shared" si="51"/>
        <v>9081.6</v>
      </c>
      <c r="H702" s="30">
        <f>SUMIFS(MasterSheet!K:K, MasterSheet!B:B, A702, MasterSheet!D:D, B702, MasterSheet!H:H, C702)</f>
        <v>1</v>
      </c>
      <c r="I702" s="30">
        <f t="shared" si="52"/>
        <v>9081.6</v>
      </c>
      <c r="J702" s="32">
        <f>SUMIFS(MasterSheet!L:L, MasterSheet!B:B, A702, MasterSheet!D:D, B702, MasterSheet!H:H, C702)</f>
        <v>0</v>
      </c>
      <c r="K702" s="32">
        <f t="shared" si="53"/>
        <v>0</v>
      </c>
      <c r="L702" s="25" t="str">
        <f>VLOOKUP(C702,MasterSheet!H:U,14,)</f>
        <v>BioXcell</v>
      </c>
      <c r="M702" s="25" t="str">
        <f>VLOOKUP(L702,'Currency Sheet'!A:C,3,)</f>
        <v>DOLLAR</v>
      </c>
      <c r="N702" s="25">
        <f t="shared" si="54"/>
        <v>88</v>
      </c>
    </row>
    <row r="703" spans="1:14" x14ac:dyDescent="0.25">
      <c r="A703" s="25" t="str">
        <v>SE041087</v>
      </c>
      <c r="B703" s="45">
        <v>45835</v>
      </c>
      <c r="C703" s="25" t="str">
        <v>3698-1</v>
      </c>
      <c r="D703" s="25">
        <f t="shared" si="50"/>
        <v>26752</v>
      </c>
      <c r="E703" s="25">
        <f>_xlfn.XLOOKUP(C703,MasterSheet!H:H,MasterSheet!E:E)</f>
        <v>304</v>
      </c>
      <c r="F703" s="26">
        <f>SUMIFS(MasterSheet!J:J, MasterSheet!B:B, A703, MasterSheet!D:D, B703, MasterSheet!H:H, C703)</f>
        <v>1</v>
      </c>
      <c r="G703" s="26">
        <f t="shared" si="51"/>
        <v>26752</v>
      </c>
      <c r="H703" s="30">
        <f>SUMIFS(MasterSheet!K:K, MasterSheet!B:B, A703, MasterSheet!D:D, B703, MasterSheet!H:H, C703)</f>
        <v>1</v>
      </c>
      <c r="I703" s="30">
        <f t="shared" si="52"/>
        <v>26752</v>
      </c>
      <c r="J703" s="32">
        <f>SUMIFS(MasterSheet!L:L, MasterSheet!B:B, A703, MasterSheet!D:D, B703, MasterSheet!H:H, C703)</f>
        <v>0</v>
      </c>
      <c r="K703" s="32">
        <f t="shared" si="53"/>
        <v>0</v>
      </c>
      <c r="L703" s="25" t="str">
        <f>VLOOKUP(C703,MasterSheet!H:U,14,)</f>
        <v>Mabtech</v>
      </c>
      <c r="M703" s="25" t="str">
        <f>VLOOKUP(L703,'Currency Sheet'!A:C,3,)</f>
        <v>DOLLAR</v>
      </c>
      <c r="N703" s="25">
        <f t="shared" si="54"/>
        <v>88</v>
      </c>
    </row>
    <row r="704" spans="1:14" x14ac:dyDescent="0.25">
      <c r="A704" s="25" t="str">
        <v>SE041087</v>
      </c>
      <c r="B704" s="45">
        <v>45835</v>
      </c>
      <c r="C704" s="25" t="str">
        <v>3695-1</v>
      </c>
      <c r="D704" s="25">
        <f t="shared" si="50"/>
        <v>31680</v>
      </c>
      <c r="E704" s="25">
        <f>_xlfn.XLOOKUP(C704,MasterSheet!H:H,MasterSheet!E:E)</f>
        <v>360</v>
      </c>
      <c r="F704" s="26">
        <f>SUMIFS(MasterSheet!J:J, MasterSheet!B:B, A704, MasterSheet!D:D, B704, MasterSheet!H:H, C704)</f>
        <v>1</v>
      </c>
      <c r="G704" s="26">
        <f t="shared" si="51"/>
        <v>31680</v>
      </c>
      <c r="H704" s="30">
        <f>SUMIFS(MasterSheet!K:K, MasterSheet!B:B, A704, MasterSheet!D:D, B704, MasterSheet!H:H, C704)</f>
        <v>1</v>
      </c>
      <c r="I704" s="30">
        <f t="shared" si="52"/>
        <v>31680</v>
      </c>
      <c r="J704" s="32">
        <f>SUMIFS(MasterSheet!L:L, MasterSheet!B:B, A704, MasterSheet!D:D, B704, MasterSheet!H:H, C704)</f>
        <v>0</v>
      </c>
      <c r="K704" s="32">
        <f t="shared" si="53"/>
        <v>0</v>
      </c>
      <c r="L704" s="25" t="str">
        <f>VLOOKUP(C704,MasterSheet!H:U,14,)</f>
        <v>Mabtech</v>
      </c>
      <c r="M704" s="25" t="str">
        <f>VLOOKUP(L704,'Currency Sheet'!A:C,3,)</f>
        <v>DOLLAR</v>
      </c>
      <c r="N704" s="25">
        <f t="shared" si="54"/>
        <v>88</v>
      </c>
    </row>
    <row r="705" spans="1:14" x14ac:dyDescent="0.25">
      <c r="A705" s="25" t="str">
        <v>SE041087</v>
      </c>
      <c r="B705" s="45">
        <v>45835</v>
      </c>
      <c r="C705" s="25" t="str">
        <v>3317-1H-6</v>
      </c>
      <c r="D705" s="25">
        <f t="shared" si="50"/>
        <v>22484</v>
      </c>
      <c r="E705" s="25">
        <f>_xlfn.XLOOKUP(C705,MasterSheet!H:H,MasterSheet!E:E)</f>
        <v>255.5</v>
      </c>
      <c r="F705" s="26">
        <f>SUMIFS(MasterSheet!J:J, MasterSheet!B:B, A705, MasterSheet!D:D, B705, MasterSheet!H:H, C705)</f>
        <v>1</v>
      </c>
      <c r="G705" s="26">
        <f t="shared" si="51"/>
        <v>22484</v>
      </c>
      <c r="H705" s="30">
        <f>SUMIFS(MasterSheet!K:K, MasterSheet!B:B, A705, MasterSheet!D:D, B705, MasterSheet!H:H, C705)</f>
        <v>1</v>
      </c>
      <c r="I705" s="30">
        <f t="shared" si="52"/>
        <v>22484</v>
      </c>
      <c r="J705" s="32">
        <f>SUMIFS(MasterSheet!L:L, MasterSheet!B:B, A705, MasterSheet!D:D, B705, MasterSheet!H:H, C705)</f>
        <v>0</v>
      </c>
      <c r="K705" s="32">
        <f t="shared" si="53"/>
        <v>0</v>
      </c>
      <c r="L705" s="25" t="str">
        <f>VLOOKUP(C705,MasterSheet!H:U,14,)</f>
        <v>Mabtech</v>
      </c>
      <c r="M705" s="25" t="str">
        <f>VLOOKUP(L705,'Currency Sheet'!A:C,3,)</f>
        <v>DOLLAR</v>
      </c>
      <c r="N705" s="25">
        <f t="shared" si="54"/>
        <v>88</v>
      </c>
    </row>
    <row r="706" spans="1:14" x14ac:dyDescent="0.25">
      <c r="A706" s="25" t="str">
        <v>I235615-IN</v>
      </c>
      <c r="B706" s="45">
        <v>45835</v>
      </c>
      <c r="C706" s="25" t="str">
        <v>31000-T</v>
      </c>
      <c r="D706" s="25">
        <f t="shared" si="50"/>
        <v>3942.3999999999996</v>
      </c>
      <c r="E706" s="25">
        <f>_xlfn.XLOOKUP(C706,MasterSheet!H:H,MasterSheet!E:E)</f>
        <v>44.8</v>
      </c>
      <c r="F706" s="26">
        <f>SUMIFS(MasterSheet!J:J, MasterSheet!B:B, A706, MasterSheet!D:D, B706, MasterSheet!H:H, C706)</f>
        <v>1</v>
      </c>
      <c r="G706" s="26">
        <f t="shared" si="51"/>
        <v>3942.3999999999996</v>
      </c>
      <c r="H706" s="30">
        <f>SUMIFS(MasterSheet!K:K, MasterSheet!B:B, A706, MasterSheet!D:D, B706, MasterSheet!H:H, C706)</f>
        <v>1</v>
      </c>
      <c r="I706" s="30">
        <f t="shared" si="52"/>
        <v>3942.3999999999996</v>
      </c>
      <c r="J706" s="32">
        <f>SUMIFS(MasterSheet!L:L, MasterSheet!B:B, A706, MasterSheet!D:D, B706, MasterSheet!H:H, C706)</f>
        <v>0</v>
      </c>
      <c r="K706" s="32">
        <f t="shared" si="53"/>
        <v>0</v>
      </c>
      <c r="L706" s="25" t="str">
        <f>VLOOKUP(C706,MasterSheet!H:U,14,)</f>
        <v>Biotium</v>
      </c>
      <c r="M706" s="25" t="str">
        <f>VLOOKUP(L706,'Currency Sheet'!A:C,3,)</f>
        <v>DOLLAR</v>
      </c>
      <c r="N706" s="25">
        <f t="shared" si="54"/>
        <v>88</v>
      </c>
    </row>
    <row r="707" spans="1:14" x14ac:dyDescent="0.25">
      <c r="A707" s="25" t="str">
        <v>I235615-IN</v>
      </c>
      <c r="B707" s="45">
        <v>45835</v>
      </c>
      <c r="C707" s="25" t="str">
        <v>29024-1</v>
      </c>
      <c r="D707" s="25">
        <f t="shared" ref="D707:D770" si="55">E707*N707</f>
        <v>6336</v>
      </c>
      <c r="E707" s="25">
        <f>_xlfn.XLOOKUP(C707,MasterSheet!H:H,MasterSheet!E:E)</f>
        <v>72</v>
      </c>
      <c r="F707" s="26">
        <f>SUMIFS(MasterSheet!J:J, MasterSheet!B:B, A707, MasterSheet!D:D, B707, MasterSheet!H:H, C707)</f>
        <v>1</v>
      </c>
      <c r="G707" s="26">
        <f t="shared" ref="G707:G770" si="56">D707*F707</f>
        <v>6336</v>
      </c>
      <c r="H707" s="30">
        <f>SUMIFS(MasterSheet!K:K, MasterSheet!B:B, A707, MasterSheet!D:D, B707, MasterSheet!H:H, C707)</f>
        <v>1</v>
      </c>
      <c r="I707" s="30">
        <f t="shared" ref="I707:I770" si="57">H707*D707</f>
        <v>6336</v>
      </c>
      <c r="J707" s="32">
        <f>SUMIFS(MasterSheet!L:L, MasterSheet!B:B, A707, MasterSheet!D:D, B707, MasterSheet!H:H, C707)</f>
        <v>0</v>
      </c>
      <c r="K707" s="32">
        <f t="shared" ref="K707:K770" si="58">J707*D707</f>
        <v>0</v>
      </c>
      <c r="L707" s="25" t="str">
        <f>VLOOKUP(C707,MasterSheet!H:U,14,)</f>
        <v>Biotium</v>
      </c>
      <c r="M707" s="25" t="str">
        <f>VLOOKUP(L707,'Currency Sheet'!A:C,3,)</f>
        <v>DOLLAR</v>
      </c>
      <c r="N707" s="25">
        <f t="shared" ref="N707:N770" si="59">IF(M707="DOLLAR",88,1)</f>
        <v>88</v>
      </c>
    </row>
    <row r="708" spans="1:14" x14ac:dyDescent="0.25">
      <c r="A708" s="25" t="str">
        <v>I235615-IN</v>
      </c>
      <c r="B708" s="45">
        <v>45835</v>
      </c>
      <c r="C708" s="25">
        <v>60036</v>
      </c>
      <c r="D708" s="25">
        <f t="shared" si="55"/>
        <v>22457.599999999999</v>
      </c>
      <c r="E708" s="25">
        <f>_xlfn.XLOOKUP(C708,MasterSheet!H:H,MasterSheet!E:E)</f>
        <v>255.2</v>
      </c>
      <c r="F708" s="26">
        <f>SUMIFS(MasterSheet!J:J, MasterSheet!B:B, A708, MasterSheet!D:D, B708, MasterSheet!H:H, C708)</f>
        <v>1</v>
      </c>
      <c r="G708" s="26">
        <f t="shared" si="56"/>
        <v>22457.599999999999</v>
      </c>
      <c r="H708" s="30">
        <f>SUMIFS(MasterSheet!K:K, MasterSheet!B:B, A708, MasterSheet!D:D, B708, MasterSheet!H:H, C708)</f>
        <v>1</v>
      </c>
      <c r="I708" s="30">
        <f t="shared" si="57"/>
        <v>22457.599999999999</v>
      </c>
      <c r="J708" s="32">
        <f>SUMIFS(MasterSheet!L:L, MasterSheet!B:B, A708, MasterSheet!D:D, B708, MasterSheet!H:H, C708)</f>
        <v>0</v>
      </c>
      <c r="K708" s="32">
        <f t="shared" si="58"/>
        <v>0</v>
      </c>
      <c r="L708" s="25" t="str">
        <f>VLOOKUP(C708,MasterSheet!H:U,14,)</f>
        <v>Biotium</v>
      </c>
      <c r="M708" s="25" t="str">
        <f>VLOOKUP(L708,'Currency Sheet'!A:C,3,)</f>
        <v>DOLLAR</v>
      </c>
      <c r="N708" s="25">
        <f t="shared" si="59"/>
        <v>88</v>
      </c>
    </row>
    <row r="709" spans="1:14" x14ac:dyDescent="0.25">
      <c r="A709" s="25" t="str">
        <v>I235613-IN</v>
      </c>
      <c r="B709" s="45">
        <v>45835</v>
      </c>
      <c r="C709" s="25" t="str">
        <v>21003-1L</v>
      </c>
      <c r="D709" s="25">
        <f t="shared" si="55"/>
        <v>9222.4</v>
      </c>
      <c r="E709" s="25">
        <f>_xlfn.XLOOKUP(C709,MasterSheet!H:H,MasterSheet!E:E)</f>
        <v>104.8</v>
      </c>
      <c r="F709" s="26">
        <f>SUMIFS(MasterSheet!J:J, MasterSheet!B:B, A709, MasterSheet!D:D, B709, MasterSheet!H:H, C709)</f>
        <v>1</v>
      </c>
      <c r="G709" s="26">
        <f t="shared" si="56"/>
        <v>9222.4</v>
      </c>
      <c r="H709" s="30">
        <f>SUMIFS(MasterSheet!K:K, MasterSheet!B:B, A709, MasterSheet!D:D, B709, MasterSheet!H:H, C709)</f>
        <v>1</v>
      </c>
      <c r="I709" s="30">
        <f t="shared" si="57"/>
        <v>9222.4</v>
      </c>
      <c r="J709" s="32">
        <f>SUMIFS(MasterSheet!L:L, MasterSheet!B:B, A709, MasterSheet!D:D, B709, MasterSheet!H:H, C709)</f>
        <v>0</v>
      </c>
      <c r="K709" s="32">
        <f t="shared" si="58"/>
        <v>0</v>
      </c>
      <c r="L709" s="25" t="str">
        <f>VLOOKUP(C709,MasterSheet!H:U,14,)</f>
        <v>Biotium</v>
      </c>
      <c r="M709" s="25" t="str">
        <f>VLOOKUP(L709,'Currency Sheet'!A:C,3,)</f>
        <v>DOLLAR</v>
      </c>
      <c r="N709" s="25">
        <f t="shared" si="59"/>
        <v>88</v>
      </c>
    </row>
    <row r="710" spans="1:14" x14ac:dyDescent="0.25">
      <c r="A710" s="25" t="str">
        <v>I235613-IN</v>
      </c>
      <c r="B710" s="45">
        <v>45835</v>
      </c>
      <c r="C710" s="25" t="str">
        <v>22011</v>
      </c>
      <c r="D710" s="25">
        <f t="shared" si="55"/>
        <v>4787.2</v>
      </c>
      <c r="E710" s="25">
        <f>_xlfn.XLOOKUP(C710,MasterSheet!H:H,MasterSheet!E:E)</f>
        <v>54.4</v>
      </c>
      <c r="F710" s="26">
        <f>SUMIFS(MasterSheet!J:J, MasterSheet!B:B, A710, MasterSheet!D:D, B710, MasterSheet!H:H, C710)</f>
        <v>1</v>
      </c>
      <c r="G710" s="26">
        <f t="shared" si="56"/>
        <v>4787.2</v>
      </c>
      <c r="H710" s="30">
        <f>SUMIFS(MasterSheet!K:K, MasterSheet!B:B, A710, MasterSheet!D:D, B710, MasterSheet!H:H, C710)</f>
        <v>1</v>
      </c>
      <c r="I710" s="30">
        <f t="shared" si="57"/>
        <v>4787.2</v>
      </c>
      <c r="J710" s="32">
        <f>SUMIFS(MasterSheet!L:L, MasterSheet!B:B, A710, MasterSheet!D:D, B710, MasterSheet!H:H, C710)</f>
        <v>0</v>
      </c>
      <c r="K710" s="32">
        <f t="shared" si="58"/>
        <v>0</v>
      </c>
      <c r="L710" s="25" t="str">
        <f>VLOOKUP(C710,MasterSheet!H:U,14,)</f>
        <v>Biotium</v>
      </c>
      <c r="M710" s="25" t="str">
        <f>VLOOKUP(L710,'Currency Sheet'!A:C,3,)</f>
        <v>DOLLAR</v>
      </c>
      <c r="N710" s="25">
        <f t="shared" si="59"/>
        <v>88</v>
      </c>
    </row>
    <row r="711" spans="1:14" x14ac:dyDescent="0.25">
      <c r="A711" s="25" t="str">
        <v>I235614-IN</v>
      </c>
      <c r="B711" s="45">
        <v>45835</v>
      </c>
      <c r="C711" s="25">
        <v>31000</v>
      </c>
      <c r="D711" s="25">
        <f t="shared" si="55"/>
        <v>17248</v>
      </c>
      <c r="E711" s="25">
        <f>_xlfn.XLOOKUP(C711,MasterSheet!H:H,MasterSheet!E:E)</f>
        <v>196</v>
      </c>
      <c r="F711" s="26">
        <f>SUMIFS(MasterSheet!J:J, MasterSheet!B:B, A711, MasterSheet!D:D, B711, MasterSheet!H:H, C711)</f>
        <v>1</v>
      </c>
      <c r="G711" s="26">
        <f t="shared" si="56"/>
        <v>17248</v>
      </c>
      <c r="H711" s="30">
        <f>SUMIFS(MasterSheet!K:K, MasterSheet!B:B, A711, MasterSheet!D:D, B711, MasterSheet!H:H, C711)</f>
        <v>1</v>
      </c>
      <c r="I711" s="30">
        <f t="shared" si="57"/>
        <v>17248</v>
      </c>
      <c r="J711" s="32">
        <f>SUMIFS(MasterSheet!L:L, MasterSheet!B:B, A711, MasterSheet!D:D, B711, MasterSheet!H:H, C711)</f>
        <v>0</v>
      </c>
      <c r="K711" s="32">
        <f t="shared" si="58"/>
        <v>0</v>
      </c>
      <c r="L711" s="25" t="str">
        <f>VLOOKUP(C711,MasterSheet!H:U,14,)</f>
        <v>Biotium</v>
      </c>
      <c r="M711" s="25" t="str">
        <f>VLOOKUP(L711,'Currency Sheet'!A:C,3,)</f>
        <v>DOLLAR</v>
      </c>
      <c r="N711" s="25">
        <f t="shared" si="59"/>
        <v>88</v>
      </c>
    </row>
    <row r="712" spans="1:14" x14ac:dyDescent="0.25">
      <c r="A712" s="25">
        <v>919950</v>
      </c>
      <c r="B712" s="45">
        <v>45836</v>
      </c>
      <c r="C712" s="25" t="str">
        <v>MBS269947</v>
      </c>
      <c r="D712" s="25">
        <f t="shared" si="55"/>
        <v>34782</v>
      </c>
      <c r="E712" s="25">
        <f>_xlfn.XLOOKUP(C712,MasterSheet!H:H,MasterSheet!E:E)</f>
        <v>395.25</v>
      </c>
      <c r="F712" s="26">
        <f>SUMIFS(MasterSheet!J:J, MasterSheet!B:B, A712, MasterSheet!D:D, B712, MasterSheet!H:H, C712)</f>
        <v>1</v>
      </c>
      <c r="G712" s="26">
        <f t="shared" si="56"/>
        <v>34782</v>
      </c>
      <c r="H712" s="30">
        <f>SUMIFS(MasterSheet!K:K, MasterSheet!B:B, A712, MasterSheet!D:D, B712, MasterSheet!H:H, C712)</f>
        <v>1</v>
      </c>
      <c r="I712" s="30">
        <f t="shared" si="57"/>
        <v>34782</v>
      </c>
      <c r="J712" s="32">
        <f>SUMIFS(MasterSheet!L:L, MasterSheet!B:B, A712, MasterSheet!D:D, B712, MasterSheet!H:H, C712)</f>
        <v>0</v>
      </c>
      <c r="K712" s="32">
        <f t="shared" si="58"/>
        <v>0</v>
      </c>
      <c r="L712" s="25" t="str">
        <f>VLOOKUP(C712,MasterSheet!H:U,14,)</f>
        <v>MyBioSource</v>
      </c>
      <c r="M712" s="25" t="str">
        <f>VLOOKUP(L712,'Currency Sheet'!A:C,3,)</f>
        <v>DOLLAR</v>
      </c>
      <c r="N712" s="25">
        <f t="shared" si="59"/>
        <v>88</v>
      </c>
    </row>
    <row r="713" spans="1:14" x14ac:dyDescent="0.25">
      <c r="A713" s="25">
        <v>919950</v>
      </c>
      <c r="B713" s="45">
        <v>45836</v>
      </c>
      <c r="C713" s="25" t="str">
        <v>MBS7269084</v>
      </c>
      <c r="D713" s="25">
        <f t="shared" si="55"/>
        <v>60214</v>
      </c>
      <c r="E713" s="25">
        <f>_xlfn.XLOOKUP(C713,MasterSheet!H:H,MasterSheet!E:E)</f>
        <v>684.25</v>
      </c>
      <c r="F713" s="26">
        <f>SUMIFS(MasterSheet!J:J, MasterSheet!B:B, A713, MasterSheet!D:D, B713, MasterSheet!H:H, C713)</f>
        <v>1</v>
      </c>
      <c r="G713" s="26">
        <f t="shared" si="56"/>
        <v>60214</v>
      </c>
      <c r="H713" s="30">
        <f>SUMIFS(MasterSheet!K:K, MasterSheet!B:B, A713, MasterSheet!D:D, B713, MasterSheet!H:H, C713)</f>
        <v>1</v>
      </c>
      <c r="I713" s="30">
        <f t="shared" si="57"/>
        <v>60214</v>
      </c>
      <c r="J713" s="32">
        <f>SUMIFS(MasterSheet!L:L, MasterSheet!B:B, A713, MasterSheet!D:D, B713, MasterSheet!H:H, C713)</f>
        <v>0</v>
      </c>
      <c r="K713" s="32">
        <f t="shared" si="58"/>
        <v>0</v>
      </c>
      <c r="L713" s="25" t="str">
        <f>VLOOKUP(C713,MasterSheet!H:U,14,)</f>
        <v>MyBioSource</v>
      </c>
      <c r="M713" s="25" t="str">
        <f>VLOOKUP(L713,'Currency Sheet'!A:C,3,)</f>
        <v>DOLLAR</v>
      </c>
      <c r="N713" s="25">
        <f t="shared" si="59"/>
        <v>88</v>
      </c>
    </row>
    <row r="714" spans="1:14" x14ac:dyDescent="0.25">
      <c r="A714" s="25">
        <v>100039473</v>
      </c>
      <c r="B714" s="45">
        <v>45836</v>
      </c>
      <c r="C714" s="25" t="str">
        <v>PG-122</v>
      </c>
      <c r="D714" s="25">
        <f t="shared" si="55"/>
        <v>8632</v>
      </c>
      <c r="E714" s="25">
        <f>_xlfn.XLOOKUP(C714,MasterSheet!H:H,MasterSheet!E:E)</f>
        <v>8632</v>
      </c>
      <c r="F714" s="26">
        <f>SUMIFS(MasterSheet!J:J, MasterSheet!B:B, A714, MasterSheet!D:D, B714, MasterSheet!H:H, C714)</f>
        <v>2</v>
      </c>
      <c r="G714" s="26">
        <f t="shared" si="56"/>
        <v>17264</v>
      </c>
      <c r="H714" s="30">
        <f>SUMIFS(MasterSheet!K:K, MasterSheet!B:B, A714, MasterSheet!D:D, B714, MasterSheet!H:H, C714)</f>
        <v>2</v>
      </c>
      <c r="I714" s="30">
        <f t="shared" si="57"/>
        <v>17264</v>
      </c>
      <c r="J714" s="32">
        <f>SUMIFS(MasterSheet!L:L, MasterSheet!B:B, A714, MasterSheet!D:D, B714, MasterSheet!H:H, C714)</f>
        <v>0</v>
      </c>
      <c r="K714" s="32">
        <f t="shared" si="58"/>
        <v>0</v>
      </c>
      <c r="L714" s="25" t="str">
        <f>VLOOKUP(C714,MasterSheet!H:U,14,)</f>
        <v>Misc</v>
      </c>
      <c r="M714" s="25" t="str">
        <f>VLOOKUP(L714,'Currency Sheet'!A:C,3,)</f>
        <v>INR</v>
      </c>
      <c r="N714" s="25">
        <f t="shared" si="59"/>
        <v>1</v>
      </c>
    </row>
    <row r="715" spans="1:14" x14ac:dyDescent="0.25">
      <c r="A715" s="25">
        <v>4513060194</v>
      </c>
      <c r="B715" s="45">
        <v>45838</v>
      </c>
      <c r="C715" s="25" t="str">
        <v>TM125-220</v>
      </c>
      <c r="D715" s="25">
        <f t="shared" si="55"/>
        <v>487219.85</v>
      </c>
      <c r="E715" s="25">
        <f>_xlfn.XLOOKUP(C715,MasterSheet!H:H,MasterSheet!E:E)</f>
        <v>487219.85</v>
      </c>
      <c r="F715" s="26">
        <f>SUMIFS(MasterSheet!J:J, MasterSheet!B:B, A715, MasterSheet!D:D, B715, MasterSheet!H:H, C715)</f>
        <v>1</v>
      </c>
      <c r="G715" s="26">
        <f t="shared" si="56"/>
        <v>487219.85</v>
      </c>
      <c r="H715" s="30">
        <f>SUMIFS(MasterSheet!K:K, MasterSheet!B:B, A715, MasterSheet!D:D, B715, MasterSheet!H:H, C715)</f>
        <v>0</v>
      </c>
      <c r="I715" s="30">
        <f t="shared" si="57"/>
        <v>0</v>
      </c>
      <c r="J715" s="32">
        <f>SUMIFS(MasterSheet!L:L, MasterSheet!B:B, A715, MasterSheet!D:D, B715, MasterSheet!H:H, C715)</f>
        <v>1</v>
      </c>
      <c r="K715" s="32">
        <f t="shared" si="58"/>
        <v>487219.85</v>
      </c>
      <c r="L715" s="25" t="str">
        <f>VLOOKUP(C715,MasterSheet!H:U,14,)</f>
        <v>Revvity</v>
      </c>
      <c r="M715" s="25" t="str">
        <f>VLOOKUP(L715,'Currency Sheet'!A:C,3,)</f>
        <v>INR</v>
      </c>
      <c r="N715" s="25">
        <f t="shared" si="59"/>
        <v>1</v>
      </c>
    </row>
    <row r="716" spans="1:14" x14ac:dyDescent="0.25">
      <c r="A716" s="25">
        <v>4513060239</v>
      </c>
      <c r="B716" s="45">
        <v>45838</v>
      </c>
      <c r="C716" s="25" t="str">
        <v>TM-125-220-05</v>
      </c>
      <c r="D716" s="25">
        <f t="shared" si="55"/>
        <v>135000</v>
      </c>
      <c r="E716" s="25">
        <f>_xlfn.XLOOKUP(C716,MasterSheet!H:H,MasterSheet!E:E)</f>
        <v>135000</v>
      </c>
      <c r="F716" s="26">
        <f>SUMIFS(MasterSheet!J:J, MasterSheet!B:B, A716, MasterSheet!D:D, B716, MasterSheet!H:H, C716)</f>
        <v>1</v>
      </c>
      <c r="G716" s="26">
        <f t="shared" si="56"/>
        <v>135000</v>
      </c>
      <c r="H716" s="30">
        <f>SUMIFS(MasterSheet!K:K, MasterSheet!B:B, A716, MasterSheet!D:D, B716, MasterSheet!H:H, C716)</f>
        <v>0</v>
      </c>
      <c r="I716" s="30">
        <f t="shared" si="57"/>
        <v>0</v>
      </c>
      <c r="J716" s="32">
        <f>SUMIFS(MasterSheet!L:L, MasterSheet!B:B, A716, MasterSheet!D:D, B716, MasterSheet!H:H, C716)</f>
        <v>1</v>
      </c>
      <c r="K716" s="32">
        <f t="shared" si="58"/>
        <v>135000</v>
      </c>
      <c r="L716" s="25" t="str">
        <f>VLOOKUP(C716,MasterSheet!H:U,14,)</f>
        <v>Revvity</v>
      </c>
      <c r="M716" s="25" t="str">
        <f>VLOOKUP(L716,'Currency Sheet'!A:C,3,)</f>
        <v>INR</v>
      </c>
      <c r="N716" s="25">
        <f t="shared" si="59"/>
        <v>1</v>
      </c>
    </row>
    <row r="717" spans="1:14" x14ac:dyDescent="0.25">
      <c r="A717" s="25" t="str">
        <v>EED116673</v>
      </c>
      <c r="B717" s="45">
        <v>45838</v>
      </c>
      <c r="C717" s="25">
        <v>100216</v>
      </c>
      <c r="D717" s="25">
        <f t="shared" si="55"/>
        <v>11352</v>
      </c>
      <c r="E717" s="25">
        <f>_xlfn.XLOOKUP(C717,MasterSheet!H:H,MasterSheet!E:E)</f>
        <v>129</v>
      </c>
      <c r="F717" s="26">
        <f>SUMIFS(MasterSheet!J:J, MasterSheet!B:B, A717, MasterSheet!D:D, B717, MasterSheet!H:H, C717)</f>
        <v>2</v>
      </c>
      <c r="G717" s="26">
        <f t="shared" si="56"/>
        <v>22704</v>
      </c>
      <c r="H717" s="30">
        <f>SUMIFS(MasterSheet!K:K, MasterSheet!B:B, A717, MasterSheet!D:D, B717, MasterSheet!H:H, C717)</f>
        <v>2</v>
      </c>
      <c r="I717" s="30">
        <f t="shared" si="57"/>
        <v>22704</v>
      </c>
      <c r="J717" s="32">
        <f>SUMIFS(MasterSheet!L:L, MasterSheet!B:B, A717, MasterSheet!D:D, B717, MasterSheet!H:H, C717)</f>
        <v>0</v>
      </c>
      <c r="K717" s="32">
        <f t="shared" si="58"/>
        <v>0</v>
      </c>
      <c r="L717" s="25" t="str">
        <f>VLOOKUP(C717,MasterSheet!H:U,14,)</f>
        <v>BioLegend</v>
      </c>
      <c r="M717" s="25" t="str">
        <f>VLOOKUP(L717,'Currency Sheet'!A:C,3,)</f>
        <v>DOLLAR</v>
      </c>
      <c r="N717" s="25">
        <f t="shared" si="59"/>
        <v>88</v>
      </c>
    </row>
    <row r="718" spans="1:14" x14ac:dyDescent="0.25">
      <c r="A718" s="25" t="str">
        <v>EED116673</v>
      </c>
      <c r="B718" s="45">
        <v>45838</v>
      </c>
      <c r="C718" s="25">
        <v>100722</v>
      </c>
      <c r="D718" s="25">
        <f t="shared" si="55"/>
        <v>12196.8</v>
      </c>
      <c r="E718" s="25">
        <f>_xlfn.XLOOKUP(C718,MasterSheet!H:H,MasterSheet!E:E)</f>
        <v>138.6</v>
      </c>
      <c r="F718" s="26">
        <f>SUMIFS(MasterSheet!J:J, MasterSheet!B:B, A718, MasterSheet!D:D, B718, MasterSheet!H:H, C718)</f>
        <v>2</v>
      </c>
      <c r="G718" s="26">
        <f t="shared" si="56"/>
        <v>24393.599999999999</v>
      </c>
      <c r="H718" s="30">
        <f>SUMIFS(MasterSheet!K:K, MasterSheet!B:B, A718, MasterSheet!D:D, B718, MasterSheet!H:H, C718)</f>
        <v>2</v>
      </c>
      <c r="I718" s="30">
        <f t="shared" si="57"/>
        <v>24393.599999999999</v>
      </c>
      <c r="J718" s="32">
        <f>SUMIFS(MasterSheet!L:L, MasterSheet!B:B, A718, MasterSheet!D:D, B718, MasterSheet!H:H, C718)</f>
        <v>0</v>
      </c>
      <c r="K718" s="32">
        <f t="shared" si="58"/>
        <v>0</v>
      </c>
      <c r="L718" s="25" t="str">
        <f>VLOOKUP(C718,MasterSheet!H:U,14,)</f>
        <v>BioLegend</v>
      </c>
      <c r="M718" s="25" t="str">
        <f>VLOOKUP(L718,'Currency Sheet'!A:C,3,)</f>
        <v>DOLLAR</v>
      </c>
      <c r="N718" s="25">
        <f t="shared" si="59"/>
        <v>88</v>
      </c>
    </row>
    <row r="719" spans="1:14" x14ac:dyDescent="0.25">
      <c r="A719" s="25" t="str">
        <v>EED116673</v>
      </c>
      <c r="B719" s="45">
        <v>45838</v>
      </c>
      <c r="C719" s="25">
        <v>103047</v>
      </c>
      <c r="D719" s="25">
        <f t="shared" si="55"/>
        <v>17688</v>
      </c>
      <c r="E719" s="25">
        <f>_xlfn.XLOOKUP(C719,MasterSheet!H:H,MasterSheet!E:E)</f>
        <v>201</v>
      </c>
      <c r="F719" s="26">
        <f>SUMIFS(MasterSheet!J:J, MasterSheet!B:B, A719, MasterSheet!D:D, B719, MasterSheet!H:H, C719)</f>
        <v>3</v>
      </c>
      <c r="G719" s="26">
        <f t="shared" si="56"/>
        <v>53064</v>
      </c>
      <c r="H719" s="30">
        <f>SUMIFS(MasterSheet!K:K, MasterSheet!B:B, A719, MasterSheet!D:D, B719, MasterSheet!H:H, C719)</f>
        <v>3</v>
      </c>
      <c r="I719" s="30">
        <f t="shared" si="57"/>
        <v>53064</v>
      </c>
      <c r="J719" s="32">
        <f>SUMIFS(MasterSheet!L:L, MasterSheet!B:B, A719, MasterSheet!D:D, B719, MasterSheet!H:H, C719)</f>
        <v>0</v>
      </c>
      <c r="K719" s="32">
        <f t="shared" si="58"/>
        <v>0</v>
      </c>
      <c r="L719" s="25" t="str">
        <f>VLOOKUP(C719,MasterSheet!H:U,14,)</f>
        <v>BioLegend</v>
      </c>
      <c r="M719" s="25" t="str">
        <f>VLOOKUP(L719,'Currency Sheet'!A:C,3,)</f>
        <v>DOLLAR</v>
      </c>
      <c r="N719" s="25">
        <f t="shared" si="59"/>
        <v>88</v>
      </c>
    </row>
    <row r="720" spans="1:14" x14ac:dyDescent="0.25">
      <c r="A720" s="25" t="str">
        <v>EED116673</v>
      </c>
      <c r="B720" s="45">
        <v>45838</v>
      </c>
      <c r="C720" s="25">
        <v>104448</v>
      </c>
      <c r="D720" s="25">
        <f t="shared" si="55"/>
        <v>17107.2</v>
      </c>
      <c r="E720" s="25">
        <f>_xlfn.XLOOKUP(C720,MasterSheet!H:H,MasterSheet!E:E)</f>
        <v>194.4</v>
      </c>
      <c r="F720" s="26">
        <f>SUMIFS(MasterSheet!J:J, MasterSheet!B:B, A720, MasterSheet!D:D, B720, MasterSheet!H:H, C720)</f>
        <v>2</v>
      </c>
      <c r="G720" s="26">
        <f t="shared" si="56"/>
        <v>34214.400000000001</v>
      </c>
      <c r="H720" s="30">
        <f>SUMIFS(MasterSheet!K:K, MasterSheet!B:B, A720, MasterSheet!D:D, B720, MasterSheet!H:H, C720)</f>
        <v>2</v>
      </c>
      <c r="I720" s="30">
        <f t="shared" si="57"/>
        <v>34214.400000000001</v>
      </c>
      <c r="J720" s="32">
        <f>SUMIFS(MasterSheet!L:L, MasterSheet!B:B, A720, MasterSheet!D:D, B720, MasterSheet!H:H, C720)</f>
        <v>0</v>
      </c>
      <c r="K720" s="32">
        <f t="shared" si="58"/>
        <v>0</v>
      </c>
      <c r="L720" s="25" t="str">
        <f>VLOOKUP(C720,MasterSheet!H:U,14,)</f>
        <v>BioLegend</v>
      </c>
      <c r="M720" s="25" t="str">
        <f>VLOOKUP(L720,'Currency Sheet'!A:C,3,)</f>
        <v>DOLLAR</v>
      </c>
      <c r="N720" s="25">
        <f t="shared" si="59"/>
        <v>88</v>
      </c>
    </row>
    <row r="721" spans="1:14" x14ac:dyDescent="0.25">
      <c r="A721" s="25" t="str">
        <v>EED116673</v>
      </c>
      <c r="B721" s="45">
        <v>45838</v>
      </c>
      <c r="C721" s="25">
        <v>116006</v>
      </c>
      <c r="D721" s="25">
        <f t="shared" si="55"/>
        <v>12883.2</v>
      </c>
      <c r="E721" s="25">
        <f>_xlfn.XLOOKUP(C721,MasterSheet!H:H,MasterSheet!E:E)</f>
        <v>146.4</v>
      </c>
      <c r="F721" s="26">
        <f>SUMIFS(MasterSheet!J:J, MasterSheet!B:B, A721, MasterSheet!D:D, B721, MasterSheet!H:H, C721)</f>
        <v>2</v>
      </c>
      <c r="G721" s="26">
        <f t="shared" si="56"/>
        <v>25766.400000000001</v>
      </c>
      <c r="H721" s="30">
        <f>SUMIFS(MasterSheet!K:K, MasterSheet!B:B, A721, MasterSheet!D:D, B721, MasterSheet!H:H, C721)</f>
        <v>2</v>
      </c>
      <c r="I721" s="30">
        <f t="shared" si="57"/>
        <v>25766.400000000001</v>
      </c>
      <c r="J721" s="32">
        <f>SUMIFS(MasterSheet!L:L, MasterSheet!B:B, A721, MasterSheet!D:D, B721, MasterSheet!H:H, C721)</f>
        <v>0</v>
      </c>
      <c r="K721" s="32">
        <f t="shared" si="58"/>
        <v>0</v>
      </c>
      <c r="L721" s="25" t="str">
        <f>VLOOKUP(C721,MasterSheet!H:U,14,)</f>
        <v>BioLegend</v>
      </c>
      <c r="M721" s="25" t="str">
        <f>VLOOKUP(L721,'Currency Sheet'!A:C,3,)</f>
        <v>DOLLAR</v>
      </c>
      <c r="N721" s="25">
        <f t="shared" si="59"/>
        <v>88</v>
      </c>
    </row>
    <row r="722" spans="1:14" x14ac:dyDescent="0.25">
      <c r="A722" s="25" t="str">
        <v>EED116673</v>
      </c>
      <c r="B722" s="45">
        <v>45838</v>
      </c>
      <c r="C722" s="25">
        <v>117312</v>
      </c>
      <c r="D722" s="25">
        <f t="shared" si="55"/>
        <v>12091.2</v>
      </c>
      <c r="E722" s="25">
        <f>_xlfn.XLOOKUP(C722,MasterSheet!H:H,MasterSheet!E:E)</f>
        <v>137.4</v>
      </c>
      <c r="F722" s="26">
        <f>SUMIFS(MasterSheet!J:J, MasterSheet!B:B, A722, MasterSheet!D:D, B722, MasterSheet!H:H, C722)</f>
        <v>1</v>
      </c>
      <c r="G722" s="26">
        <f t="shared" si="56"/>
        <v>12091.2</v>
      </c>
      <c r="H722" s="30">
        <f>SUMIFS(MasterSheet!K:K, MasterSheet!B:B, A722, MasterSheet!D:D, B722, MasterSheet!H:H, C722)</f>
        <v>1</v>
      </c>
      <c r="I722" s="30">
        <f t="shared" si="57"/>
        <v>12091.2</v>
      </c>
      <c r="J722" s="32">
        <f>SUMIFS(MasterSheet!L:L, MasterSheet!B:B, A722, MasterSheet!D:D, B722, MasterSheet!H:H, C722)</f>
        <v>0</v>
      </c>
      <c r="K722" s="32">
        <f t="shared" si="58"/>
        <v>0</v>
      </c>
      <c r="L722" s="25" t="str">
        <f>VLOOKUP(C722,MasterSheet!H:U,14,)</f>
        <v>BioLegend</v>
      </c>
      <c r="M722" s="25" t="str">
        <f>VLOOKUP(L722,'Currency Sheet'!A:C,3,)</f>
        <v>DOLLAR</v>
      </c>
      <c r="N722" s="25">
        <f t="shared" si="59"/>
        <v>88</v>
      </c>
    </row>
    <row r="723" spans="1:14" x14ac:dyDescent="0.25">
      <c r="A723" s="25" t="str">
        <v>EED116673</v>
      </c>
      <c r="B723" s="45">
        <v>45838</v>
      </c>
      <c r="C723" s="25">
        <v>154304</v>
      </c>
      <c r="D723" s="25">
        <f t="shared" si="55"/>
        <v>19747.2</v>
      </c>
      <c r="E723" s="25">
        <f>_xlfn.XLOOKUP(C723,MasterSheet!H:H,MasterSheet!E:E)</f>
        <v>224.4</v>
      </c>
      <c r="F723" s="26">
        <f>SUMIFS(MasterSheet!J:J, MasterSheet!B:B, A723, MasterSheet!D:D, B723, MasterSheet!H:H, C723)</f>
        <v>1</v>
      </c>
      <c r="G723" s="26">
        <f t="shared" si="56"/>
        <v>19747.2</v>
      </c>
      <c r="H723" s="30">
        <f>SUMIFS(MasterSheet!K:K, MasterSheet!B:B, A723, MasterSheet!D:D, B723, MasterSheet!H:H, C723)</f>
        <v>1</v>
      </c>
      <c r="I723" s="30">
        <f t="shared" si="57"/>
        <v>19747.2</v>
      </c>
      <c r="J723" s="32">
        <f>SUMIFS(MasterSheet!L:L, MasterSheet!B:B, A723, MasterSheet!D:D, B723, MasterSheet!H:H, C723)</f>
        <v>0</v>
      </c>
      <c r="K723" s="32">
        <f t="shared" si="58"/>
        <v>0</v>
      </c>
      <c r="L723" s="25" t="str">
        <f>VLOOKUP(C723,MasterSheet!H:U,14,)</f>
        <v>BioLegend</v>
      </c>
      <c r="M723" s="25" t="str">
        <f>VLOOKUP(L723,'Currency Sheet'!A:C,3,)</f>
        <v>DOLLAR</v>
      </c>
      <c r="N723" s="25">
        <f t="shared" si="59"/>
        <v>88</v>
      </c>
    </row>
    <row r="724" spans="1:14" x14ac:dyDescent="0.25">
      <c r="A724" s="25" t="str">
        <v>EED116673</v>
      </c>
      <c r="B724" s="45">
        <v>45838</v>
      </c>
      <c r="C724" s="25">
        <v>396414</v>
      </c>
      <c r="D724" s="25">
        <f t="shared" si="55"/>
        <v>28314</v>
      </c>
      <c r="E724" s="25">
        <f>_xlfn.XLOOKUP(C724,MasterSheet!H:H,MasterSheet!E:E)</f>
        <v>321.75</v>
      </c>
      <c r="F724" s="26">
        <f>SUMIFS(MasterSheet!J:J, MasterSheet!B:B, A724, MasterSheet!D:D, B724, MasterSheet!H:H, C724)</f>
        <v>1</v>
      </c>
      <c r="G724" s="26">
        <f t="shared" si="56"/>
        <v>28314</v>
      </c>
      <c r="H724" s="30">
        <f>SUMIFS(MasterSheet!K:K, MasterSheet!B:B, A724, MasterSheet!D:D, B724, MasterSheet!H:H, C724)</f>
        <v>1</v>
      </c>
      <c r="I724" s="30">
        <f t="shared" si="57"/>
        <v>28314</v>
      </c>
      <c r="J724" s="32">
        <f>SUMIFS(MasterSheet!L:L, MasterSheet!B:B, A724, MasterSheet!D:D, B724, MasterSheet!H:H, C724)</f>
        <v>0</v>
      </c>
      <c r="K724" s="32">
        <f t="shared" si="58"/>
        <v>0</v>
      </c>
      <c r="L724" s="25" t="str">
        <f>VLOOKUP(C724,MasterSheet!H:U,14,)</f>
        <v>BioLegend</v>
      </c>
      <c r="M724" s="25" t="str">
        <f>VLOOKUP(L724,'Currency Sheet'!A:C,3,)</f>
        <v>DOLLAR</v>
      </c>
      <c r="N724" s="25">
        <f t="shared" si="59"/>
        <v>88</v>
      </c>
    </row>
    <row r="725" spans="1:14" x14ac:dyDescent="0.25">
      <c r="A725" s="25" t="str">
        <v>EED116673</v>
      </c>
      <c r="B725" s="45">
        <v>45838</v>
      </c>
      <c r="C725" s="25">
        <v>400430</v>
      </c>
      <c r="D725" s="25">
        <f t="shared" si="55"/>
        <v>23628</v>
      </c>
      <c r="E725" s="25">
        <f>_xlfn.XLOOKUP(C725,MasterSheet!H:H,MasterSheet!E:E)</f>
        <v>268.5</v>
      </c>
      <c r="F725" s="26">
        <f>SUMIFS(MasterSheet!J:J, MasterSheet!B:B, A725, MasterSheet!D:D, B725, MasterSheet!H:H, C725)</f>
        <v>1</v>
      </c>
      <c r="G725" s="26">
        <f t="shared" si="56"/>
        <v>23628</v>
      </c>
      <c r="H725" s="30">
        <f>SUMIFS(MasterSheet!K:K, MasterSheet!B:B, A725, MasterSheet!D:D, B725, MasterSheet!H:H, C725)</f>
        <v>1</v>
      </c>
      <c r="I725" s="30">
        <f t="shared" si="57"/>
        <v>23628</v>
      </c>
      <c r="J725" s="32">
        <f>SUMIFS(MasterSheet!L:L, MasterSheet!B:B, A725, MasterSheet!D:D, B725, MasterSheet!H:H, C725)</f>
        <v>0</v>
      </c>
      <c r="K725" s="32">
        <f t="shared" si="58"/>
        <v>0</v>
      </c>
      <c r="L725" s="25" t="str">
        <f>VLOOKUP(C725,MasterSheet!H:U,14,)</f>
        <v>BioLegend</v>
      </c>
      <c r="M725" s="25" t="str">
        <f>VLOOKUP(L725,'Currency Sheet'!A:C,3,)</f>
        <v>DOLLAR</v>
      </c>
      <c r="N725" s="25">
        <f t="shared" si="59"/>
        <v>88</v>
      </c>
    </row>
    <row r="726" spans="1:14" x14ac:dyDescent="0.25">
      <c r="A726" s="25" t="str">
        <v>EED116673</v>
      </c>
      <c r="B726" s="45">
        <v>45838</v>
      </c>
      <c r="C726" s="25">
        <v>400438</v>
      </c>
      <c r="D726" s="25">
        <f t="shared" si="55"/>
        <v>16698</v>
      </c>
      <c r="E726" s="25">
        <f>_xlfn.XLOOKUP(C726,MasterSheet!H:H,MasterSheet!E:E)</f>
        <v>189.75</v>
      </c>
      <c r="F726" s="26">
        <f>SUMIFS(MasterSheet!J:J, MasterSheet!B:B, A726, MasterSheet!D:D, B726, MasterSheet!H:H, C726)</f>
        <v>1</v>
      </c>
      <c r="G726" s="26">
        <f t="shared" si="56"/>
        <v>16698</v>
      </c>
      <c r="H726" s="30">
        <f>SUMIFS(MasterSheet!K:K, MasterSheet!B:B, A726, MasterSheet!D:D, B726, MasterSheet!H:H, C726)</f>
        <v>1</v>
      </c>
      <c r="I726" s="30">
        <f t="shared" si="57"/>
        <v>16698</v>
      </c>
      <c r="J726" s="32">
        <f>SUMIFS(MasterSheet!L:L, MasterSheet!B:B, A726, MasterSheet!D:D, B726, MasterSheet!H:H, C726)</f>
        <v>0</v>
      </c>
      <c r="K726" s="32">
        <f t="shared" si="58"/>
        <v>0</v>
      </c>
      <c r="L726" s="25" t="str">
        <f>VLOOKUP(C726,MasterSheet!H:U,14,)</f>
        <v>BioLegend</v>
      </c>
      <c r="M726" s="25" t="str">
        <f>VLOOKUP(L726,'Currency Sheet'!A:C,3,)</f>
        <v>DOLLAR</v>
      </c>
      <c r="N726" s="25">
        <f t="shared" si="59"/>
        <v>88</v>
      </c>
    </row>
    <row r="727" spans="1:14" x14ac:dyDescent="0.25">
      <c r="A727" s="25" t="str">
        <v>EED116673</v>
      </c>
      <c r="B727" s="45">
        <v>45838</v>
      </c>
      <c r="C727" s="25">
        <v>400441</v>
      </c>
      <c r="D727" s="25">
        <f t="shared" si="55"/>
        <v>18546</v>
      </c>
      <c r="E727" s="25">
        <f>_xlfn.XLOOKUP(C727,MasterSheet!H:H,MasterSheet!E:E)</f>
        <v>210.75</v>
      </c>
      <c r="F727" s="26">
        <f>SUMIFS(MasterSheet!J:J, MasterSheet!B:B, A727, MasterSheet!D:D, B727, MasterSheet!H:H, C727)</f>
        <v>1</v>
      </c>
      <c r="G727" s="26">
        <f t="shared" si="56"/>
        <v>18546</v>
      </c>
      <c r="H727" s="30">
        <f>SUMIFS(MasterSheet!K:K, MasterSheet!B:B, A727, MasterSheet!D:D, B727, MasterSheet!H:H, C727)</f>
        <v>1</v>
      </c>
      <c r="I727" s="30">
        <f t="shared" si="57"/>
        <v>18546</v>
      </c>
      <c r="J727" s="32">
        <f>SUMIFS(MasterSheet!L:L, MasterSheet!B:B, A727, MasterSheet!D:D, B727, MasterSheet!H:H, C727)</f>
        <v>0</v>
      </c>
      <c r="K727" s="32">
        <f t="shared" si="58"/>
        <v>0</v>
      </c>
      <c r="L727" s="25" t="str">
        <f>VLOOKUP(C727,MasterSheet!H:U,14,)</f>
        <v>BioLegend</v>
      </c>
      <c r="M727" s="25" t="str">
        <f>VLOOKUP(L727,'Currency Sheet'!A:C,3,)</f>
        <v>DOLLAR</v>
      </c>
      <c r="N727" s="25">
        <f t="shared" si="59"/>
        <v>88</v>
      </c>
    </row>
    <row r="728" spans="1:14" x14ac:dyDescent="0.25">
      <c r="A728" s="25" t="str">
        <v>EED116673</v>
      </c>
      <c r="B728" s="45">
        <v>45838</v>
      </c>
      <c r="C728" s="25">
        <v>420601</v>
      </c>
      <c r="D728" s="25">
        <f t="shared" si="55"/>
        <v>4004</v>
      </c>
      <c r="E728" s="25">
        <f>_xlfn.XLOOKUP(C728,MasterSheet!H:H,MasterSheet!E:E)</f>
        <v>45.5</v>
      </c>
      <c r="F728" s="26">
        <f>SUMIFS(MasterSheet!J:J, MasterSheet!B:B, A728, MasterSheet!D:D, B728, MasterSheet!H:H, C728)</f>
        <v>2</v>
      </c>
      <c r="G728" s="26">
        <f t="shared" si="56"/>
        <v>8008</v>
      </c>
      <c r="H728" s="30">
        <f>SUMIFS(MasterSheet!K:K, MasterSheet!B:B, A728, MasterSheet!D:D, B728, MasterSheet!H:H, C728)</f>
        <v>2</v>
      </c>
      <c r="I728" s="30">
        <f t="shared" si="57"/>
        <v>8008</v>
      </c>
      <c r="J728" s="32">
        <f>SUMIFS(MasterSheet!L:L, MasterSheet!B:B, A728, MasterSheet!D:D, B728, MasterSheet!H:H, C728)</f>
        <v>0</v>
      </c>
      <c r="K728" s="32">
        <f t="shared" si="58"/>
        <v>0</v>
      </c>
      <c r="L728" s="25" t="str">
        <f>VLOOKUP(C728,MasterSheet!H:U,14,)</f>
        <v>BioLegend</v>
      </c>
      <c r="M728" s="25" t="str">
        <f>VLOOKUP(L728,'Currency Sheet'!A:C,3,)</f>
        <v>DOLLAR</v>
      </c>
      <c r="N728" s="25">
        <f t="shared" si="59"/>
        <v>88</v>
      </c>
    </row>
    <row r="729" spans="1:14" x14ac:dyDescent="0.25">
      <c r="A729" s="25" t="str">
        <v>EED116673</v>
      </c>
      <c r="B729" s="45">
        <v>45838</v>
      </c>
      <c r="C729" s="25">
        <v>505830</v>
      </c>
      <c r="D729" s="25">
        <f t="shared" si="55"/>
        <v>15972</v>
      </c>
      <c r="E729" s="25">
        <f>_xlfn.XLOOKUP(C729,MasterSheet!H:H,MasterSheet!E:E)</f>
        <v>181.5</v>
      </c>
      <c r="F729" s="26">
        <f>SUMIFS(MasterSheet!J:J, MasterSheet!B:B, A729, MasterSheet!D:D, B729, MasterSheet!H:H, C729)</f>
        <v>3</v>
      </c>
      <c r="G729" s="26">
        <f t="shared" si="56"/>
        <v>47916</v>
      </c>
      <c r="H729" s="30">
        <f>SUMIFS(MasterSheet!K:K, MasterSheet!B:B, A729, MasterSheet!D:D, B729, MasterSheet!H:H, C729)</f>
        <v>3</v>
      </c>
      <c r="I729" s="30">
        <f t="shared" si="57"/>
        <v>47916</v>
      </c>
      <c r="J729" s="32">
        <f>SUMIFS(MasterSheet!L:L, MasterSheet!B:B, A729, MasterSheet!D:D, B729, MasterSheet!H:H, C729)</f>
        <v>0</v>
      </c>
      <c r="K729" s="32">
        <f t="shared" si="58"/>
        <v>0</v>
      </c>
      <c r="L729" s="25" t="str">
        <f>VLOOKUP(C729,MasterSheet!H:U,14,)</f>
        <v>BioLegend</v>
      </c>
      <c r="M729" s="25" t="str">
        <f>VLOOKUP(L729,'Currency Sheet'!A:C,3,)</f>
        <v>DOLLAR</v>
      </c>
      <c r="N729" s="25">
        <f t="shared" si="59"/>
        <v>88</v>
      </c>
    </row>
    <row r="730" spans="1:14" x14ac:dyDescent="0.25">
      <c r="A730" s="25" t="str">
        <v>EED116673</v>
      </c>
      <c r="B730" s="45">
        <v>45838</v>
      </c>
      <c r="C730" s="25">
        <v>505836</v>
      </c>
      <c r="D730" s="25">
        <f t="shared" si="55"/>
        <v>18678</v>
      </c>
      <c r="E730" s="25">
        <f>_xlfn.XLOOKUP(C730,MasterSheet!H:H,MasterSheet!E:E)</f>
        <v>212.25</v>
      </c>
      <c r="F730" s="26">
        <f>SUMIFS(MasterSheet!J:J, MasterSheet!B:B, A730, MasterSheet!D:D, B730, MasterSheet!H:H, C730)</f>
        <v>1</v>
      </c>
      <c r="G730" s="26">
        <f t="shared" si="56"/>
        <v>18678</v>
      </c>
      <c r="H730" s="30">
        <f>SUMIFS(MasterSheet!K:K, MasterSheet!B:B, A730, MasterSheet!D:D, B730, MasterSheet!H:H, C730)</f>
        <v>1</v>
      </c>
      <c r="I730" s="30">
        <f t="shared" si="57"/>
        <v>18678</v>
      </c>
      <c r="J730" s="32">
        <f>SUMIFS(MasterSheet!L:L, MasterSheet!B:B, A730, MasterSheet!D:D, B730, MasterSheet!H:H, C730)</f>
        <v>0</v>
      </c>
      <c r="K730" s="32">
        <f t="shared" si="58"/>
        <v>0</v>
      </c>
      <c r="L730" s="25" t="str">
        <f>VLOOKUP(C730,MasterSheet!H:U,14,)</f>
        <v>BioLegend</v>
      </c>
      <c r="M730" s="25" t="str">
        <f>VLOOKUP(L730,'Currency Sheet'!A:C,3,)</f>
        <v>DOLLAR</v>
      </c>
      <c r="N730" s="25">
        <f t="shared" si="59"/>
        <v>88</v>
      </c>
    </row>
    <row r="731" spans="1:14" x14ac:dyDescent="0.25">
      <c r="A731" s="25" t="str">
        <v>EED116673</v>
      </c>
      <c r="B731" s="45">
        <v>45838</v>
      </c>
      <c r="C731" s="25">
        <v>506333</v>
      </c>
      <c r="D731" s="25">
        <f t="shared" si="55"/>
        <v>18018</v>
      </c>
      <c r="E731" s="25">
        <f>_xlfn.XLOOKUP(C731,MasterSheet!H:H,MasterSheet!E:E)</f>
        <v>204.75</v>
      </c>
      <c r="F731" s="26">
        <f>SUMIFS(MasterSheet!J:J, MasterSheet!B:B, A731, MasterSheet!D:D, B731, MasterSheet!H:H, C731)</f>
        <v>1</v>
      </c>
      <c r="G731" s="26">
        <f t="shared" si="56"/>
        <v>18018</v>
      </c>
      <c r="H731" s="30">
        <f>SUMIFS(MasterSheet!K:K, MasterSheet!B:B, A731, MasterSheet!D:D, B731, MasterSheet!H:H, C731)</f>
        <v>1</v>
      </c>
      <c r="I731" s="30">
        <f t="shared" si="57"/>
        <v>18018</v>
      </c>
      <c r="J731" s="32">
        <f>SUMIFS(MasterSheet!L:L, MasterSheet!B:B, A731, MasterSheet!D:D, B731, MasterSheet!H:H, C731)</f>
        <v>0</v>
      </c>
      <c r="K731" s="32">
        <f t="shared" si="58"/>
        <v>0</v>
      </c>
      <c r="L731" s="25" t="str">
        <f>VLOOKUP(C731,MasterSheet!H:U,14,)</f>
        <v>BioLegend</v>
      </c>
      <c r="M731" s="25" t="str">
        <f>VLOOKUP(L731,'Currency Sheet'!A:C,3,)</f>
        <v>DOLLAR</v>
      </c>
      <c r="N731" s="25">
        <f t="shared" si="59"/>
        <v>88</v>
      </c>
    </row>
    <row r="732" spans="1:14" x14ac:dyDescent="0.25">
      <c r="A732" s="25" t="str">
        <v>EED116673</v>
      </c>
      <c r="B732" s="45">
        <v>45838</v>
      </c>
      <c r="C732" s="25">
        <v>506346</v>
      </c>
      <c r="D732" s="25">
        <f t="shared" si="55"/>
        <v>17054.400000000001</v>
      </c>
      <c r="E732" s="25">
        <f>_xlfn.XLOOKUP(C732,MasterSheet!H:H,MasterSheet!E:E)</f>
        <v>193.8</v>
      </c>
      <c r="F732" s="26">
        <f>SUMIFS(MasterSheet!J:J, MasterSheet!B:B, A732, MasterSheet!D:D, B732, MasterSheet!H:H, C732)</f>
        <v>2</v>
      </c>
      <c r="G732" s="26">
        <f t="shared" si="56"/>
        <v>34108.800000000003</v>
      </c>
      <c r="H732" s="30">
        <f>SUMIFS(MasterSheet!K:K, MasterSheet!B:B, A732, MasterSheet!D:D, B732, MasterSheet!H:H, C732)</f>
        <v>2</v>
      </c>
      <c r="I732" s="30">
        <f t="shared" si="57"/>
        <v>34108.800000000003</v>
      </c>
      <c r="J732" s="32">
        <f>SUMIFS(MasterSheet!L:L, MasterSheet!B:B, A732, MasterSheet!D:D, B732, MasterSheet!H:H, C732)</f>
        <v>0</v>
      </c>
      <c r="K732" s="32">
        <f t="shared" si="58"/>
        <v>0</v>
      </c>
      <c r="L732" s="25" t="str">
        <f>VLOOKUP(C732,MasterSheet!H:U,14,)</f>
        <v>BioLegend</v>
      </c>
      <c r="M732" s="25" t="str">
        <f>VLOOKUP(L732,'Currency Sheet'!A:C,3,)</f>
        <v>DOLLAR</v>
      </c>
      <c r="N732" s="25">
        <f t="shared" si="59"/>
        <v>88</v>
      </c>
    </row>
    <row r="733" spans="1:14" x14ac:dyDescent="0.25">
      <c r="A733" s="25" t="str">
        <v>NBS/25-26/182</v>
      </c>
      <c r="B733" s="45">
        <v>45839</v>
      </c>
      <c r="C733" s="25">
        <v>93070</v>
      </c>
      <c r="D733" s="25">
        <f t="shared" si="55"/>
        <v>5906.25</v>
      </c>
      <c r="E733" s="25">
        <f>_xlfn.XLOOKUP(C733,MasterSheet!H:H,MasterSheet!E:E)</f>
        <v>5906.25</v>
      </c>
      <c r="F733" s="26">
        <f>SUMIFS(MasterSheet!J:J, MasterSheet!B:B, A733, MasterSheet!D:D, B733, MasterSheet!H:H, C733)</f>
        <v>1</v>
      </c>
      <c r="G733" s="26">
        <f t="shared" si="56"/>
        <v>5906.25</v>
      </c>
      <c r="H733" s="30">
        <f>SUMIFS(MasterSheet!K:K, MasterSheet!B:B, A733, MasterSheet!D:D, B733, MasterSheet!H:H, C733)</f>
        <v>1</v>
      </c>
      <c r="I733" s="30">
        <f t="shared" si="57"/>
        <v>5906.25</v>
      </c>
      <c r="J733" s="32">
        <f>SUMIFS(MasterSheet!L:L, MasterSheet!B:B, A733, MasterSheet!D:D, B733, MasterSheet!H:H, C733)</f>
        <v>0</v>
      </c>
      <c r="K733" s="32">
        <f t="shared" si="58"/>
        <v>0</v>
      </c>
      <c r="L733" s="25" t="str">
        <f>VLOOKUP(C733,MasterSheet!H:U,14,)</f>
        <v>NovaBiosys</v>
      </c>
      <c r="M733" s="25" t="str">
        <f>VLOOKUP(L733,'Currency Sheet'!A:C,3,)</f>
        <v>INR</v>
      </c>
      <c r="N733" s="25">
        <f t="shared" si="59"/>
        <v>1</v>
      </c>
    </row>
    <row r="734" spans="1:14" x14ac:dyDescent="0.25">
      <c r="A734" s="25" t="str">
        <v>25-26/CS/0280</v>
      </c>
      <c r="B734" s="45">
        <v>45838</v>
      </c>
      <c r="C734" s="25">
        <v>31800022</v>
      </c>
      <c r="D734" s="25">
        <f t="shared" si="55"/>
        <v>6969.6</v>
      </c>
      <c r="E734" s="25">
        <f>_xlfn.XLOOKUP(C734,MasterSheet!H:H,MasterSheet!E:E)</f>
        <v>6969.6</v>
      </c>
      <c r="F734" s="26">
        <f>SUMIFS(MasterSheet!J:J, MasterSheet!B:B, A734, MasterSheet!D:D, B734, MasterSheet!H:H, C734)</f>
        <v>2</v>
      </c>
      <c r="G734" s="26">
        <f t="shared" si="56"/>
        <v>13939.2</v>
      </c>
      <c r="H734" s="30">
        <f>SUMIFS(MasterSheet!K:K, MasterSheet!B:B, A734, MasterSheet!D:D, B734, MasterSheet!H:H, C734)</f>
        <v>2</v>
      </c>
      <c r="I734" s="30">
        <f t="shared" si="57"/>
        <v>13939.2</v>
      </c>
      <c r="J734" s="32">
        <f>SUMIFS(MasterSheet!L:L, MasterSheet!B:B, A734, MasterSheet!D:D, B734, MasterSheet!H:H, C734)</f>
        <v>0</v>
      </c>
      <c r="K734" s="32">
        <f t="shared" si="58"/>
        <v>0</v>
      </c>
      <c r="L734" s="25" t="str">
        <f>VLOOKUP(C734,MasterSheet!H:U,14,)</f>
        <v>Cella Solution</v>
      </c>
      <c r="M734" s="25" t="str">
        <f>VLOOKUP(L734,'Currency Sheet'!A:C,3,)</f>
        <v>INR</v>
      </c>
      <c r="N734" s="25">
        <f t="shared" si="59"/>
        <v>1</v>
      </c>
    </row>
    <row r="735" spans="1:14" x14ac:dyDescent="0.25">
      <c r="A735" s="25" t="str">
        <v>25-26/CS/0280</v>
      </c>
      <c r="B735" s="45">
        <v>45838</v>
      </c>
      <c r="C735" s="25">
        <v>89900</v>
      </c>
      <c r="D735" s="25">
        <f t="shared" si="55"/>
        <v>13911</v>
      </c>
      <c r="E735" s="25">
        <f>_xlfn.XLOOKUP(C735,MasterSheet!H:H,MasterSheet!E:E)</f>
        <v>13911</v>
      </c>
      <c r="F735" s="26">
        <f>SUMIFS(MasterSheet!J:J, MasterSheet!B:B, A735, MasterSheet!D:D, B735, MasterSheet!H:H, C735)</f>
        <v>1</v>
      </c>
      <c r="G735" s="26">
        <f t="shared" si="56"/>
        <v>13911</v>
      </c>
      <c r="H735" s="30">
        <f>SUMIFS(MasterSheet!K:K, MasterSheet!B:B, A735, MasterSheet!D:D, B735, MasterSheet!H:H, C735)</f>
        <v>1</v>
      </c>
      <c r="I735" s="30">
        <f t="shared" si="57"/>
        <v>13911</v>
      </c>
      <c r="J735" s="32">
        <f>SUMIFS(MasterSheet!L:L, MasterSheet!B:B, A735, MasterSheet!D:D, B735, MasterSheet!H:H, C735)</f>
        <v>0</v>
      </c>
      <c r="K735" s="32">
        <f t="shared" si="58"/>
        <v>0</v>
      </c>
      <c r="L735" s="25" t="str">
        <f>VLOOKUP(C735,MasterSheet!H:U,14,)</f>
        <v>Cella Solution</v>
      </c>
      <c r="M735" s="25" t="str">
        <f>VLOOKUP(L735,'Currency Sheet'!A:C,3,)</f>
        <v>INR</v>
      </c>
      <c r="N735" s="25">
        <f t="shared" si="59"/>
        <v>1</v>
      </c>
    </row>
    <row r="736" spans="1:14" x14ac:dyDescent="0.25">
      <c r="A736" s="25" t="str">
        <v>O061725IN3298043G</v>
      </c>
      <c r="B736" s="45">
        <v>45839</v>
      </c>
      <c r="C736" s="25" t="str">
        <v>M-003104-03-0005</v>
      </c>
      <c r="D736" s="25">
        <f t="shared" si="55"/>
        <v>25608</v>
      </c>
      <c r="E736" s="25">
        <f>_xlfn.XLOOKUP(C736,MasterSheet!H:H,MasterSheet!E:E)</f>
        <v>291</v>
      </c>
      <c r="F736" s="26">
        <f>SUMIFS(MasterSheet!J:J, MasterSheet!B:B, A736, MasterSheet!D:D, B736, MasterSheet!H:H, C736)</f>
        <v>1</v>
      </c>
      <c r="G736" s="26">
        <f t="shared" si="56"/>
        <v>25608</v>
      </c>
      <c r="H736" s="30">
        <f>SUMIFS(MasterSheet!K:K, MasterSheet!B:B, A736, MasterSheet!D:D, B736, MasterSheet!H:H, C736)</f>
        <v>1</v>
      </c>
      <c r="I736" s="30">
        <f t="shared" si="57"/>
        <v>25608</v>
      </c>
      <c r="J736" s="32">
        <f>SUMIFS(MasterSheet!L:L, MasterSheet!B:B, A736, MasterSheet!D:D, B736, MasterSheet!H:H, C736)</f>
        <v>0</v>
      </c>
      <c r="K736" s="32">
        <f t="shared" si="58"/>
        <v>0</v>
      </c>
      <c r="L736" s="25" t="str">
        <f>VLOOKUP(C736,MasterSheet!H:U,14,)</f>
        <v>Dharmacon</v>
      </c>
      <c r="M736" s="25" t="str">
        <f>VLOOKUP(L736,'Currency Sheet'!A:C,3,)</f>
        <v>DOLLAR</v>
      </c>
      <c r="N736" s="25">
        <f t="shared" si="59"/>
        <v>88</v>
      </c>
    </row>
    <row r="737" spans="1:14" x14ac:dyDescent="0.25">
      <c r="A737" s="25" t="str">
        <v>O061725IN3298043G</v>
      </c>
      <c r="B737" s="45">
        <v>45839</v>
      </c>
      <c r="C737" s="25" t="str">
        <v>IN-001005-01-05</v>
      </c>
      <c r="D737" s="25">
        <f t="shared" si="55"/>
        <v>17688</v>
      </c>
      <c r="E737" s="25">
        <f>_xlfn.XLOOKUP(C737,MasterSheet!H:H,MasterSheet!E:E)</f>
        <v>201</v>
      </c>
      <c r="F737" s="26">
        <f>SUMIFS(MasterSheet!J:J, MasterSheet!B:B, A737, MasterSheet!D:D, B737, MasterSheet!H:H, C737)</f>
        <v>1</v>
      </c>
      <c r="G737" s="26">
        <f t="shared" si="56"/>
        <v>17688</v>
      </c>
      <c r="H737" s="30">
        <f>SUMIFS(MasterSheet!K:K, MasterSheet!B:B, A737, MasterSheet!D:D, B737, MasterSheet!H:H, C737)</f>
        <v>1</v>
      </c>
      <c r="I737" s="30">
        <f t="shared" si="57"/>
        <v>17688</v>
      </c>
      <c r="J737" s="32">
        <f>SUMIFS(MasterSheet!L:L, MasterSheet!B:B, A737, MasterSheet!D:D, B737, MasterSheet!H:H, C737)</f>
        <v>0</v>
      </c>
      <c r="K737" s="32">
        <f t="shared" si="58"/>
        <v>0</v>
      </c>
      <c r="L737" s="25" t="str">
        <f>VLOOKUP(C737,MasterSheet!H:U,14,)</f>
        <v>Dharmacon</v>
      </c>
      <c r="M737" s="25" t="str">
        <f>VLOOKUP(L737,'Currency Sheet'!A:C,3,)</f>
        <v>DOLLAR</v>
      </c>
      <c r="N737" s="25">
        <f t="shared" si="59"/>
        <v>88</v>
      </c>
    </row>
    <row r="738" spans="1:14" x14ac:dyDescent="0.25">
      <c r="A738" s="25" t="str">
        <v>O061725IN3298043G</v>
      </c>
      <c r="B738" s="45">
        <v>45839</v>
      </c>
      <c r="C738" s="25" t="str">
        <v>IH-301032-02-0005</v>
      </c>
      <c r="D738" s="25">
        <f t="shared" si="55"/>
        <v>17688</v>
      </c>
      <c r="E738" s="25">
        <f>_xlfn.XLOOKUP(C738,MasterSheet!H:H,MasterSheet!E:E)</f>
        <v>201</v>
      </c>
      <c r="F738" s="26">
        <f>SUMIFS(MasterSheet!J:J, MasterSheet!B:B, A738, MasterSheet!D:D, B738, MasterSheet!H:H, C738)</f>
        <v>1</v>
      </c>
      <c r="G738" s="26">
        <f t="shared" si="56"/>
        <v>17688</v>
      </c>
      <c r="H738" s="30">
        <f>SUMIFS(MasterSheet!K:K, MasterSheet!B:B, A738, MasterSheet!D:D, B738, MasterSheet!H:H, C738)</f>
        <v>1</v>
      </c>
      <c r="I738" s="30">
        <f t="shared" si="57"/>
        <v>17688</v>
      </c>
      <c r="J738" s="32">
        <f>SUMIFS(MasterSheet!L:L, MasterSheet!B:B, A738, MasterSheet!D:D, B738, MasterSheet!H:H, C738)</f>
        <v>0</v>
      </c>
      <c r="K738" s="32">
        <f t="shared" si="58"/>
        <v>0</v>
      </c>
      <c r="L738" s="25" t="str">
        <f>VLOOKUP(C738,MasterSheet!H:U,14,)</f>
        <v>Dharmacon</v>
      </c>
      <c r="M738" s="25" t="str">
        <f>VLOOKUP(L738,'Currency Sheet'!A:C,3,)</f>
        <v>DOLLAR</v>
      </c>
      <c r="N738" s="25">
        <f t="shared" si="59"/>
        <v>88</v>
      </c>
    </row>
    <row r="739" spans="1:14" x14ac:dyDescent="0.25">
      <c r="A739" s="25" t="str">
        <v>O061725IN3298043G</v>
      </c>
      <c r="B739" s="45">
        <v>45839</v>
      </c>
      <c r="C739" s="25" t="str">
        <v>C-301032-01-0005</v>
      </c>
      <c r="D739" s="25">
        <f t="shared" si="55"/>
        <v>17688</v>
      </c>
      <c r="E739" s="25">
        <f>_xlfn.XLOOKUP(C739,MasterSheet!H:H,MasterSheet!E:E)</f>
        <v>201</v>
      </c>
      <c r="F739" s="26">
        <f>SUMIFS(MasterSheet!J:J, MasterSheet!B:B, A739, MasterSheet!D:D, B739, MasterSheet!H:H, C739)</f>
        <v>1</v>
      </c>
      <c r="G739" s="26">
        <f t="shared" si="56"/>
        <v>17688</v>
      </c>
      <c r="H739" s="30">
        <f>SUMIFS(MasterSheet!K:K, MasterSheet!B:B, A739, MasterSheet!D:D, B739, MasterSheet!H:H, C739)</f>
        <v>1</v>
      </c>
      <c r="I739" s="30">
        <f t="shared" si="57"/>
        <v>17688</v>
      </c>
      <c r="J739" s="32">
        <f>SUMIFS(MasterSheet!L:L, MasterSheet!B:B, A739, MasterSheet!D:D, B739, MasterSheet!H:H, C739)</f>
        <v>0</v>
      </c>
      <c r="K739" s="32">
        <f t="shared" si="58"/>
        <v>0</v>
      </c>
      <c r="L739" s="25" t="str">
        <f>VLOOKUP(C739,MasterSheet!H:U,14,)</f>
        <v>Dharmacon</v>
      </c>
      <c r="M739" s="25" t="str">
        <f>VLOOKUP(L739,'Currency Sheet'!A:C,3,)</f>
        <v>DOLLAR</v>
      </c>
      <c r="N739" s="25">
        <f t="shared" si="59"/>
        <v>88</v>
      </c>
    </row>
    <row r="740" spans="1:14" x14ac:dyDescent="0.25">
      <c r="A740" s="25" t="str">
        <v>O061725IN3298043G</v>
      </c>
      <c r="B740" s="45">
        <v>45839</v>
      </c>
      <c r="C740" s="25" t="str">
        <v>CN-001000-01-05</v>
      </c>
      <c r="D740" s="25">
        <f t="shared" si="55"/>
        <v>17688</v>
      </c>
      <c r="E740" s="25">
        <f>_xlfn.XLOOKUP(C740,MasterSheet!H:H,MasterSheet!E:E)</f>
        <v>201</v>
      </c>
      <c r="F740" s="26">
        <f>SUMIFS(MasterSheet!J:J, MasterSheet!B:B, A740, MasterSheet!D:D, B740, MasterSheet!H:H, C740)</f>
        <v>1</v>
      </c>
      <c r="G740" s="26">
        <f t="shared" si="56"/>
        <v>17688</v>
      </c>
      <c r="H740" s="30">
        <f>SUMIFS(MasterSheet!K:K, MasterSheet!B:B, A740, MasterSheet!D:D, B740, MasterSheet!H:H, C740)</f>
        <v>1</v>
      </c>
      <c r="I740" s="30">
        <f t="shared" si="57"/>
        <v>17688</v>
      </c>
      <c r="J740" s="32">
        <f>SUMIFS(MasterSheet!L:L, MasterSheet!B:B, A740, MasterSheet!D:D, B740, MasterSheet!H:H, C740)</f>
        <v>0</v>
      </c>
      <c r="K740" s="32">
        <f t="shared" si="58"/>
        <v>0</v>
      </c>
      <c r="L740" s="25" t="str">
        <f>VLOOKUP(C740,MasterSheet!H:U,14,)</f>
        <v>Dharmacon</v>
      </c>
      <c r="M740" s="25" t="str">
        <f>VLOOKUP(L740,'Currency Sheet'!A:C,3,)</f>
        <v>DOLLAR</v>
      </c>
      <c r="N740" s="25">
        <f t="shared" si="59"/>
        <v>88</v>
      </c>
    </row>
    <row r="741" spans="1:14" x14ac:dyDescent="0.25">
      <c r="A741" s="25" t="str">
        <v>O061725IN3298043G</v>
      </c>
      <c r="B741" s="45">
        <v>45839</v>
      </c>
      <c r="C741" s="25" t="str">
        <v>L-065395-00-0005</v>
      </c>
      <c r="D741" s="25">
        <f t="shared" si="55"/>
        <v>32912</v>
      </c>
      <c r="E741" s="25">
        <f>_xlfn.XLOOKUP(C741,MasterSheet!H:H,MasterSheet!E:E)</f>
        <v>374</v>
      </c>
      <c r="F741" s="26">
        <f>SUMIFS(MasterSheet!J:J, MasterSheet!B:B, A741, MasterSheet!D:D, B741, MasterSheet!H:H, C741)</f>
        <v>1</v>
      </c>
      <c r="G741" s="26">
        <f t="shared" si="56"/>
        <v>32912</v>
      </c>
      <c r="H741" s="30">
        <f>SUMIFS(MasterSheet!K:K, MasterSheet!B:B, A741, MasterSheet!D:D, B741, MasterSheet!H:H, C741)</f>
        <v>1</v>
      </c>
      <c r="I741" s="30">
        <f t="shared" si="57"/>
        <v>32912</v>
      </c>
      <c r="J741" s="32">
        <f>SUMIFS(MasterSheet!L:L, MasterSheet!B:B, A741, MasterSheet!D:D, B741, MasterSheet!H:H, C741)</f>
        <v>0</v>
      </c>
      <c r="K741" s="32">
        <f t="shared" si="58"/>
        <v>0</v>
      </c>
      <c r="L741" s="25" t="str">
        <f>VLOOKUP(C741,MasterSheet!H:U,14,)</f>
        <v>Dharmacon</v>
      </c>
      <c r="M741" s="25" t="str">
        <f>VLOOKUP(L741,'Currency Sheet'!A:C,3,)</f>
        <v>DOLLAR</v>
      </c>
      <c r="N741" s="25">
        <f t="shared" si="59"/>
        <v>88</v>
      </c>
    </row>
    <row r="742" spans="1:14" x14ac:dyDescent="0.25">
      <c r="A742" s="25" t="str">
        <v>O061725IN3298043G</v>
      </c>
      <c r="B742" s="45">
        <v>45839</v>
      </c>
      <c r="C742" s="25" t="str">
        <v>D-001810-10-05</v>
      </c>
      <c r="D742" s="25">
        <f t="shared" si="55"/>
        <v>16544</v>
      </c>
      <c r="E742" s="25">
        <f>_xlfn.XLOOKUP(C742,MasterSheet!H:H,MasterSheet!E:E)</f>
        <v>188</v>
      </c>
      <c r="F742" s="26">
        <f>SUMIFS(MasterSheet!J:J, MasterSheet!B:B, A742, MasterSheet!D:D, B742, MasterSheet!H:H, C742)</f>
        <v>1</v>
      </c>
      <c r="G742" s="26">
        <f t="shared" si="56"/>
        <v>16544</v>
      </c>
      <c r="H742" s="30">
        <f>SUMIFS(MasterSheet!K:K, MasterSheet!B:B, A742, MasterSheet!D:D, B742, MasterSheet!H:H, C742)</f>
        <v>1</v>
      </c>
      <c r="I742" s="30">
        <f t="shared" si="57"/>
        <v>16544</v>
      </c>
      <c r="J742" s="32">
        <f>SUMIFS(MasterSheet!L:L, MasterSheet!B:B, A742, MasterSheet!D:D, B742, MasterSheet!H:H, C742)</f>
        <v>0</v>
      </c>
      <c r="K742" s="32">
        <f t="shared" si="58"/>
        <v>0</v>
      </c>
      <c r="L742" s="25" t="str">
        <f>VLOOKUP(C742,MasterSheet!H:U,14,)</f>
        <v>Dharmacon</v>
      </c>
      <c r="M742" s="25" t="str">
        <f>VLOOKUP(L742,'Currency Sheet'!A:C,3,)</f>
        <v>DOLLAR</v>
      </c>
      <c r="N742" s="25">
        <f t="shared" si="59"/>
        <v>88</v>
      </c>
    </row>
    <row r="743" spans="1:14" x14ac:dyDescent="0.25">
      <c r="A743" s="25" t="str">
        <v>O061725IN3298043G</v>
      </c>
      <c r="B743" s="45">
        <v>45839</v>
      </c>
      <c r="C743" s="25" t="str">
        <v>L-050742-00-0005</v>
      </c>
      <c r="D743" s="25">
        <f t="shared" si="55"/>
        <v>32912</v>
      </c>
      <c r="E743" s="25">
        <f>_xlfn.XLOOKUP(C743,MasterSheet!H:H,MasterSheet!E:E)</f>
        <v>374</v>
      </c>
      <c r="F743" s="26">
        <f>SUMIFS(MasterSheet!J:J, MasterSheet!B:B, A743, MasterSheet!D:D, B743, MasterSheet!H:H, C743)</f>
        <v>1</v>
      </c>
      <c r="G743" s="26">
        <f t="shared" si="56"/>
        <v>32912</v>
      </c>
      <c r="H743" s="30">
        <f>SUMIFS(MasterSheet!K:K, MasterSheet!B:B, A743, MasterSheet!D:D, B743, MasterSheet!H:H, C743)</f>
        <v>1</v>
      </c>
      <c r="I743" s="30">
        <f t="shared" si="57"/>
        <v>32912</v>
      </c>
      <c r="J743" s="32">
        <f>SUMIFS(MasterSheet!L:L, MasterSheet!B:B, A743, MasterSheet!D:D, B743, MasterSheet!H:H, C743)</f>
        <v>0</v>
      </c>
      <c r="K743" s="32">
        <f t="shared" si="58"/>
        <v>0</v>
      </c>
      <c r="L743" s="25" t="str">
        <f>VLOOKUP(C743,MasterSheet!H:U,14,)</f>
        <v>Dharmacon</v>
      </c>
      <c r="M743" s="25" t="str">
        <f>VLOOKUP(L743,'Currency Sheet'!A:C,3,)</f>
        <v>DOLLAR</v>
      </c>
      <c r="N743" s="25">
        <f t="shared" si="59"/>
        <v>88</v>
      </c>
    </row>
    <row r="744" spans="1:14" x14ac:dyDescent="0.25">
      <c r="A744" s="25" t="str">
        <v>O061725IN3298043G</v>
      </c>
      <c r="B744" s="45">
        <v>45839</v>
      </c>
      <c r="C744" s="25" t="str">
        <v>M-003690-01-0005</v>
      </c>
      <c r="D744" s="25">
        <f t="shared" si="55"/>
        <v>25608</v>
      </c>
      <c r="E744" s="25">
        <f>_xlfn.XLOOKUP(C744,MasterSheet!H:H,MasterSheet!E:E)</f>
        <v>291</v>
      </c>
      <c r="F744" s="26">
        <f>SUMIFS(MasterSheet!J:J, MasterSheet!B:B, A744, MasterSheet!D:D, B744, MasterSheet!H:H, C744)</f>
        <v>1</v>
      </c>
      <c r="G744" s="26">
        <f t="shared" si="56"/>
        <v>25608</v>
      </c>
      <c r="H744" s="30">
        <f>SUMIFS(MasterSheet!K:K, MasterSheet!B:B, A744, MasterSheet!D:D, B744, MasterSheet!H:H, C744)</f>
        <v>1</v>
      </c>
      <c r="I744" s="30">
        <f t="shared" si="57"/>
        <v>25608</v>
      </c>
      <c r="J744" s="32">
        <f>SUMIFS(MasterSheet!L:L, MasterSheet!B:B, A744, MasterSheet!D:D, B744, MasterSheet!H:H, C744)</f>
        <v>0</v>
      </c>
      <c r="K744" s="32">
        <f t="shared" si="58"/>
        <v>0</v>
      </c>
      <c r="L744" s="25" t="str">
        <f>VLOOKUP(C744,MasterSheet!H:U,14,)</f>
        <v>Dharmacon</v>
      </c>
      <c r="M744" s="25" t="str">
        <f>VLOOKUP(L744,'Currency Sheet'!A:C,3,)</f>
        <v>DOLLAR</v>
      </c>
      <c r="N744" s="25">
        <f t="shared" si="59"/>
        <v>88</v>
      </c>
    </row>
    <row r="745" spans="1:14" x14ac:dyDescent="0.25">
      <c r="A745" s="25" t="str">
        <v>O061725IN3298043G</v>
      </c>
      <c r="B745" s="45">
        <v>45839</v>
      </c>
      <c r="C745" s="25" t="str">
        <v>L-007338-02-0005</v>
      </c>
      <c r="D745" s="25">
        <f t="shared" si="55"/>
        <v>32912</v>
      </c>
      <c r="E745" s="25">
        <f>_xlfn.XLOOKUP(C745,MasterSheet!H:H,MasterSheet!E:E)</f>
        <v>374</v>
      </c>
      <c r="F745" s="26">
        <f>SUMIFS(MasterSheet!J:J, MasterSheet!B:B, A745, MasterSheet!D:D, B745, MasterSheet!H:H, C745)</f>
        <v>1</v>
      </c>
      <c r="G745" s="26">
        <f t="shared" si="56"/>
        <v>32912</v>
      </c>
      <c r="H745" s="30">
        <f>SUMIFS(MasterSheet!K:K, MasterSheet!B:B, A745, MasterSheet!D:D, B745, MasterSheet!H:H, C745)</f>
        <v>1</v>
      </c>
      <c r="I745" s="30">
        <f t="shared" si="57"/>
        <v>32912</v>
      </c>
      <c r="J745" s="32">
        <f>SUMIFS(MasterSheet!L:L, MasterSheet!B:B, A745, MasterSheet!D:D, B745, MasterSheet!H:H, C745)</f>
        <v>0</v>
      </c>
      <c r="K745" s="32">
        <f t="shared" si="58"/>
        <v>0</v>
      </c>
      <c r="L745" s="25" t="str">
        <f>VLOOKUP(C745,MasterSheet!H:U,14,)</f>
        <v>Dharmacon</v>
      </c>
      <c r="M745" s="25" t="str">
        <f>VLOOKUP(L745,'Currency Sheet'!A:C,3,)</f>
        <v>DOLLAR</v>
      </c>
      <c r="N745" s="25">
        <f t="shared" si="59"/>
        <v>88</v>
      </c>
    </row>
    <row r="746" spans="1:14" x14ac:dyDescent="0.25">
      <c r="A746" s="25" t="str">
        <v>O061725IN3298043G</v>
      </c>
      <c r="B746" s="45">
        <v>45839</v>
      </c>
      <c r="C746" s="25" t="str">
        <v>L-183094-00-0005</v>
      </c>
      <c r="D746" s="25">
        <f t="shared" si="55"/>
        <v>32912</v>
      </c>
      <c r="E746" s="25">
        <f>_xlfn.XLOOKUP(C746,MasterSheet!H:H,MasterSheet!E:E)</f>
        <v>374</v>
      </c>
      <c r="F746" s="26">
        <f>SUMIFS(MasterSheet!J:J, MasterSheet!B:B, A746, MasterSheet!D:D, B746, MasterSheet!H:H, C746)</f>
        <v>1</v>
      </c>
      <c r="G746" s="26">
        <f t="shared" si="56"/>
        <v>32912</v>
      </c>
      <c r="H746" s="30">
        <f>SUMIFS(MasterSheet!K:K, MasterSheet!B:B, A746, MasterSheet!D:D, B746, MasterSheet!H:H, C746)</f>
        <v>1</v>
      </c>
      <c r="I746" s="30">
        <f t="shared" si="57"/>
        <v>32912</v>
      </c>
      <c r="J746" s="32">
        <f>SUMIFS(MasterSheet!L:L, MasterSheet!B:B, A746, MasterSheet!D:D, B746, MasterSheet!H:H, C746)</f>
        <v>0</v>
      </c>
      <c r="K746" s="32">
        <f t="shared" si="58"/>
        <v>0</v>
      </c>
      <c r="L746" s="25" t="str">
        <f>VLOOKUP(C746,MasterSheet!H:U,14,)</f>
        <v>Dharmacon</v>
      </c>
      <c r="M746" s="25" t="str">
        <f>VLOOKUP(L746,'Currency Sheet'!A:C,3,)</f>
        <v>DOLLAR</v>
      </c>
      <c r="N746" s="25">
        <f t="shared" si="59"/>
        <v>88</v>
      </c>
    </row>
    <row r="747" spans="1:14" x14ac:dyDescent="0.25">
      <c r="A747" s="25" t="str">
        <v>O061725IN3298043G</v>
      </c>
      <c r="B747" s="45">
        <v>45839</v>
      </c>
      <c r="C747" s="25" t="str">
        <v>D-001810-10-20</v>
      </c>
      <c r="D747" s="25">
        <f t="shared" si="55"/>
        <v>38808</v>
      </c>
      <c r="E747" s="25">
        <f>_xlfn.XLOOKUP(C747,MasterSheet!H:H,MasterSheet!E:E)</f>
        <v>441</v>
      </c>
      <c r="F747" s="26">
        <f>SUMIFS(MasterSheet!J:J, MasterSheet!B:B, A747, MasterSheet!D:D, B747, MasterSheet!H:H, C747)</f>
        <v>1</v>
      </c>
      <c r="G747" s="26">
        <f t="shared" si="56"/>
        <v>38808</v>
      </c>
      <c r="H747" s="30">
        <f>SUMIFS(MasterSheet!K:K, MasterSheet!B:B, A747, MasterSheet!D:D, B747, MasterSheet!H:H, C747)</f>
        <v>1</v>
      </c>
      <c r="I747" s="30">
        <f t="shared" si="57"/>
        <v>38808</v>
      </c>
      <c r="J747" s="32">
        <f>SUMIFS(MasterSheet!L:L, MasterSheet!B:B, A747, MasterSheet!D:D, B747, MasterSheet!H:H, C747)</f>
        <v>0</v>
      </c>
      <c r="K747" s="32">
        <f t="shared" si="58"/>
        <v>0</v>
      </c>
      <c r="L747" s="25" t="str">
        <f>VLOOKUP(C747,MasterSheet!H:U,14,)</f>
        <v>Dharmacon</v>
      </c>
      <c r="M747" s="25" t="str">
        <f>VLOOKUP(L747,'Currency Sheet'!A:C,3,)</f>
        <v>DOLLAR</v>
      </c>
      <c r="N747" s="25">
        <f t="shared" si="59"/>
        <v>88</v>
      </c>
    </row>
    <row r="748" spans="1:14" x14ac:dyDescent="0.25">
      <c r="A748" s="25" t="str">
        <v>O061725IN3298043G</v>
      </c>
      <c r="B748" s="45">
        <v>45839</v>
      </c>
      <c r="C748" s="25" t="str">
        <v>L-004274-00-0005</v>
      </c>
      <c r="D748" s="25">
        <f t="shared" si="55"/>
        <v>32912</v>
      </c>
      <c r="E748" s="25">
        <f>_xlfn.XLOOKUP(C748,MasterSheet!H:H,MasterSheet!E:E)</f>
        <v>374</v>
      </c>
      <c r="F748" s="26">
        <f>SUMIFS(MasterSheet!J:J, MasterSheet!B:B, A748, MasterSheet!D:D, B748, MasterSheet!H:H, C748)</f>
        <v>1</v>
      </c>
      <c r="G748" s="26">
        <f t="shared" si="56"/>
        <v>32912</v>
      </c>
      <c r="H748" s="30">
        <f>SUMIFS(MasterSheet!K:K, MasterSheet!B:B, A748, MasterSheet!D:D, B748, MasterSheet!H:H, C748)</f>
        <v>1</v>
      </c>
      <c r="I748" s="30">
        <f t="shared" si="57"/>
        <v>32912</v>
      </c>
      <c r="J748" s="32">
        <f>SUMIFS(MasterSheet!L:L, MasterSheet!B:B, A748, MasterSheet!D:D, B748, MasterSheet!H:H, C748)</f>
        <v>0</v>
      </c>
      <c r="K748" s="32">
        <f t="shared" si="58"/>
        <v>0</v>
      </c>
      <c r="L748" s="25" t="str">
        <f>VLOOKUP(C748,MasterSheet!H:U,14,)</f>
        <v>Dharmacon</v>
      </c>
      <c r="M748" s="25" t="str">
        <f>VLOOKUP(L748,'Currency Sheet'!A:C,3,)</f>
        <v>DOLLAR</v>
      </c>
      <c r="N748" s="25">
        <f t="shared" si="59"/>
        <v>88</v>
      </c>
    </row>
    <row r="749" spans="1:14" x14ac:dyDescent="0.25">
      <c r="A749" s="25" t="str">
        <v>O061725IN3298043G</v>
      </c>
      <c r="B749" s="45">
        <v>45839</v>
      </c>
      <c r="C749" s="25" t="str">
        <v>L-015785-01-0005</v>
      </c>
      <c r="D749" s="25">
        <f t="shared" si="55"/>
        <v>32912</v>
      </c>
      <c r="E749" s="25">
        <f>_xlfn.XLOOKUP(C749,MasterSheet!H:H,MasterSheet!E:E)</f>
        <v>374</v>
      </c>
      <c r="F749" s="26">
        <f>SUMIFS(MasterSheet!J:J, MasterSheet!B:B, A749, MasterSheet!D:D, B749, MasterSheet!H:H, C749)</f>
        <v>1</v>
      </c>
      <c r="G749" s="26">
        <f t="shared" si="56"/>
        <v>32912</v>
      </c>
      <c r="H749" s="30">
        <f>SUMIFS(MasterSheet!K:K, MasterSheet!B:B, A749, MasterSheet!D:D, B749, MasterSheet!H:H, C749)</f>
        <v>1</v>
      </c>
      <c r="I749" s="30">
        <f t="shared" si="57"/>
        <v>32912</v>
      </c>
      <c r="J749" s="32">
        <f>SUMIFS(MasterSheet!L:L, MasterSheet!B:B, A749, MasterSheet!D:D, B749, MasterSheet!H:H, C749)</f>
        <v>0</v>
      </c>
      <c r="K749" s="32">
        <f t="shared" si="58"/>
        <v>0</v>
      </c>
      <c r="L749" s="25" t="str">
        <f>VLOOKUP(C749,MasterSheet!H:U,14,)</f>
        <v>Dharmacon</v>
      </c>
      <c r="M749" s="25" t="str">
        <f>VLOOKUP(L749,'Currency Sheet'!A:C,3,)</f>
        <v>DOLLAR</v>
      </c>
      <c r="N749" s="25">
        <f t="shared" si="59"/>
        <v>88</v>
      </c>
    </row>
    <row r="750" spans="1:14" x14ac:dyDescent="0.25">
      <c r="A750" s="25" t="str">
        <v>O061725IN3298043G</v>
      </c>
      <c r="B750" s="45">
        <v>45839</v>
      </c>
      <c r="C750" s="25" t="str">
        <v>L-021247-00-0005</v>
      </c>
      <c r="D750" s="25">
        <f t="shared" si="55"/>
        <v>32912</v>
      </c>
      <c r="E750" s="25">
        <f>_xlfn.XLOOKUP(C750,MasterSheet!H:H,MasterSheet!E:E)</f>
        <v>374</v>
      </c>
      <c r="F750" s="26">
        <f>SUMIFS(MasterSheet!J:J, MasterSheet!B:B, A750, MasterSheet!D:D, B750, MasterSheet!H:H, C750)</f>
        <v>1</v>
      </c>
      <c r="G750" s="26">
        <f t="shared" si="56"/>
        <v>32912</v>
      </c>
      <c r="H750" s="30">
        <f>SUMIFS(MasterSheet!K:K, MasterSheet!B:B, A750, MasterSheet!D:D, B750, MasterSheet!H:H, C750)</f>
        <v>1</v>
      </c>
      <c r="I750" s="30">
        <f t="shared" si="57"/>
        <v>32912</v>
      </c>
      <c r="J750" s="32">
        <f>SUMIFS(MasterSheet!L:L, MasterSheet!B:B, A750, MasterSheet!D:D, B750, MasterSheet!H:H, C750)</f>
        <v>0</v>
      </c>
      <c r="K750" s="32">
        <f t="shared" si="58"/>
        <v>0</v>
      </c>
      <c r="L750" s="25" t="str">
        <f>VLOOKUP(C750,MasterSheet!H:U,14,)</f>
        <v>Dharmacon</v>
      </c>
      <c r="M750" s="25" t="str">
        <f>VLOOKUP(L750,'Currency Sheet'!A:C,3,)</f>
        <v>DOLLAR</v>
      </c>
      <c r="N750" s="25">
        <f t="shared" si="59"/>
        <v>88</v>
      </c>
    </row>
    <row r="751" spans="1:14" x14ac:dyDescent="0.25">
      <c r="A751" s="25" t="str">
        <v>O061725IN3298043G</v>
      </c>
      <c r="B751" s="45">
        <v>45839</v>
      </c>
      <c r="C751" s="25" t="str">
        <v>L-003422-00-0005</v>
      </c>
      <c r="D751" s="25">
        <f t="shared" si="55"/>
        <v>32912</v>
      </c>
      <c r="E751" s="25">
        <f>_xlfn.XLOOKUP(C751,MasterSheet!H:H,MasterSheet!E:E)</f>
        <v>374</v>
      </c>
      <c r="F751" s="26">
        <f>SUMIFS(MasterSheet!J:J, MasterSheet!B:B, A751, MasterSheet!D:D, B751, MasterSheet!H:H, C751)</f>
        <v>1</v>
      </c>
      <c r="G751" s="26">
        <f t="shared" si="56"/>
        <v>32912</v>
      </c>
      <c r="H751" s="30">
        <f>SUMIFS(MasterSheet!K:K, MasterSheet!B:B, A751, MasterSheet!D:D, B751, MasterSheet!H:H, C751)</f>
        <v>1</v>
      </c>
      <c r="I751" s="30">
        <f t="shared" si="57"/>
        <v>32912</v>
      </c>
      <c r="J751" s="32">
        <f>SUMIFS(MasterSheet!L:L, MasterSheet!B:B, A751, MasterSheet!D:D, B751, MasterSheet!H:H, C751)</f>
        <v>0</v>
      </c>
      <c r="K751" s="32">
        <f t="shared" si="58"/>
        <v>0</v>
      </c>
      <c r="L751" s="25" t="str">
        <f>VLOOKUP(C751,MasterSheet!H:U,14,)</f>
        <v>Dharmacon</v>
      </c>
      <c r="M751" s="25" t="str">
        <f>VLOOKUP(L751,'Currency Sheet'!A:C,3,)</f>
        <v>DOLLAR</v>
      </c>
      <c r="N751" s="25">
        <f t="shared" si="59"/>
        <v>88</v>
      </c>
    </row>
    <row r="752" spans="1:14" x14ac:dyDescent="0.25">
      <c r="A752" s="25" t="str">
        <v>O061725IN3298043G</v>
      </c>
      <c r="B752" s="45">
        <v>45839</v>
      </c>
      <c r="C752" s="25" t="str">
        <v>G-CUSTOM-1157519</v>
      </c>
      <c r="D752" s="25">
        <f t="shared" si="55"/>
        <v>86240</v>
      </c>
      <c r="E752" s="25">
        <f>_xlfn.XLOOKUP(C752,MasterSheet!H:H,MasterSheet!E:E)</f>
        <v>980</v>
      </c>
      <c r="F752" s="26">
        <f>SUMIFS(MasterSheet!J:J, MasterSheet!B:B, A752, MasterSheet!D:D, B752, MasterSheet!H:H, C752)</f>
        <v>1</v>
      </c>
      <c r="G752" s="26">
        <f t="shared" si="56"/>
        <v>86240</v>
      </c>
      <c r="H752" s="30">
        <f>SUMIFS(MasterSheet!K:K, MasterSheet!B:B, A752, MasterSheet!D:D, B752, MasterSheet!H:H, C752)</f>
        <v>1</v>
      </c>
      <c r="I752" s="30">
        <f t="shared" si="57"/>
        <v>86240</v>
      </c>
      <c r="J752" s="32">
        <f>SUMIFS(MasterSheet!L:L, MasterSheet!B:B, A752, MasterSheet!D:D, B752, MasterSheet!H:H, C752)</f>
        <v>0</v>
      </c>
      <c r="K752" s="32">
        <f t="shared" si="58"/>
        <v>0</v>
      </c>
      <c r="L752" s="25" t="str">
        <f>VLOOKUP(C752,MasterSheet!H:U,14,)</f>
        <v>Dharmacon</v>
      </c>
      <c r="M752" s="25" t="str">
        <f>VLOOKUP(L752,'Currency Sheet'!A:C,3,)</f>
        <v>DOLLAR</v>
      </c>
      <c r="N752" s="25">
        <f t="shared" si="59"/>
        <v>88</v>
      </c>
    </row>
    <row r="753" spans="1:14" x14ac:dyDescent="0.25">
      <c r="A753" s="25" t="str">
        <v>O061725IN3298043G</v>
      </c>
      <c r="B753" s="45">
        <v>45839</v>
      </c>
      <c r="C753" s="25" t="str">
        <v>L-047897-01-0005</v>
      </c>
      <c r="D753" s="25">
        <f t="shared" si="55"/>
        <v>32912</v>
      </c>
      <c r="E753" s="25">
        <f>_xlfn.XLOOKUP(C753,MasterSheet!H:H,MasterSheet!E:E)</f>
        <v>374</v>
      </c>
      <c r="F753" s="26">
        <f>SUMIFS(MasterSheet!J:J, MasterSheet!B:B, A753, MasterSheet!D:D, B753, MasterSheet!H:H, C753)</f>
        <v>1</v>
      </c>
      <c r="G753" s="26">
        <f t="shared" si="56"/>
        <v>32912</v>
      </c>
      <c r="H753" s="30">
        <f>SUMIFS(MasterSheet!K:K, MasterSheet!B:B, A753, MasterSheet!D:D, B753, MasterSheet!H:H, C753)</f>
        <v>1</v>
      </c>
      <c r="I753" s="30">
        <f t="shared" si="57"/>
        <v>32912</v>
      </c>
      <c r="J753" s="32">
        <f>SUMIFS(MasterSheet!L:L, MasterSheet!B:B, A753, MasterSheet!D:D, B753, MasterSheet!H:H, C753)</f>
        <v>0</v>
      </c>
      <c r="K753" s="32">
        <f t="shared" si="58"/>
        <v>0</v>
      </c>
      <c r="L753" s="25" t="str">
        <f>VLOOKUP(C753,MasterSheet!H:U,14,)</f>
        <v>Dharmacon</v>
      </c>
      <c r="M753" s="25" t="str">
        <f>VLOOKUP(L753,'Currency Sheet'!A:C,3,)</f>
        <v>DOLLAR</v>
      </c>
      <c r="N753" s="25">
        <f t="shared" si="59"/>
        <v>88</v>
      </c>
    </row>
    <row r="754" spans="1:14" x14ac:dyDescent="0.25">
      <c r="A754" s="25" t="str">
        <v>O061725IN3298043G</v>
      </c>
      <c r="B754" s="45">
        <v>45839</v>
      </c>
      <c r="C754" s="25" t="str">
        <v>V3SH11258-245429352</v>
      </c>
      <c r="D754" s="25">
        <f t="shared" si="55"/>
        <v>29040</v>
      </c>
      <c r="E754" s="25">
        <f>_xlfn.XLOOKUP(C754,MasterSheet!H:H,MasterSheet!E:E)</f>
        <v>330</v>
      </c>
      <c r="F754" s="26">
        <f>SUMIFS(MasterSheet!J:J, MasterSheet!B:B, A754, MasterSheet!D:D, B754, MasterSheet!H:H, C754)</f>
        <v>1</v>
      </c>
      <c r="G754" s="26">
        <f t="shared" si="56"/>
        <v>29040</v>
      </c>
      <c r="H754" s="30">
        <f>SUMIFS(MasterSheet!K:K, MasterSheet!B:B, A754, MasterSheet!D:D, B754, MasterSheet!H:H, C754)</f>
        <v>1</v>
      </c>
      <c r="I754" s="30">
        <f t="shared" si="57"/>
        <v>29040</v>
      </c>
      <c r="J754" s="32">
        <f>SUMIFS(MasterSheet!L:L, MasterSheet!B:B, A754, MasterSheet!D:D, B754, MasterSheet!H:H, C754)</f>
        <v>0</v>
      </c>
      <c r="K754" s="32">
        <f t="shared" si="58"/>
        <v>0</v>
      </c>
      <c r="L754" s="25" t="str">
        <f>VLOOKUP(C754,MasterSheet!H:U,14,)</f>
        <v>Dharmacon</v>
      </c>
      <c r="M754" s="25" t="str">
        <f>VLOOKUP(L754,'Currency Sheet'!A:C,3,)</f>
        <v>DOLLAR</v>
      </c>
      <c r="N754" s="25">
        <f t="shared" si="59"/>
        <v>88</v>
      </c>
    </row>
    <row r="755" spans="1:14" x14ac:dyDescent="0.25">
      <c r="A755" s="25" t="str">
        <v>O061725IN3298043G</v>
      </c>
      <c r="B755" s="45">
        <v>45839</v>
      </c>
      <c r="C755" s="25" t="str">
        <v>YSC6273-201936988</v>
      </c>
      <c r="D755" s="25">
        <f t="shared" si="55"/>
        <v>4840</v>
      </c>
      <c r="E755" s="25">
        <f>_xlfn.XLOOKUP(C755,MasterSheet!H:H,MasterSheet!E:E)</f>
        <v>55</v>
      </c>
      <c r="F755" s="26">
        <f>SUMIFS(MasterSheet!J:J, MasterSheet!B:B, A755, MasterSheet!D:D, B755, MasterSheet!H:H, C755)</f>
        <v>1</v>
      </c>
      <c r="G755" s="26">
        <f t="shared" si="56"/>
        <v>4840</v>
      </c>
      <c r="H755" s="30">
        <f>SUMIFS(MasterSheet!K:K, MasterSheet!B:B, A755, MasterSheet!D:D, B755, MasterSheet!H:H, C755)</f>
        <v>1</v>
      </c>
      <c r="I755" s="30">
        <f t="shared" si="57"/>
        <v>4840</v>
      </c>
      <c r="J755" s="32">
        <f>SUMIFS(MasterSheet!L:L, MasterSheet!B:B, A755, MasterSheet!D:D, B755, MasterSheet!H:H, C755)</f>
        <v>0</v>
      </c>
      <c r="K755" s="32">
        <f t="shared" si="58"/>
        <v>0</v>
      </c>
      <c r="L755" s="25" t="str">
        <f>VLOOKUP(C755,MasterSheet!H:U,14,)</f>
        <v>Dharmacon</v>
      </c>
      <c r="M755" s="25" t="str">
        <f>VLOOKUP(L755,'Currency Sheet'!A:C,3,)</f>
        <v>DOLLAR</v>
      </c>
      <c r="N755" s="25">
        <f t="shared" si="59"/>
        <v>88</v>
      </c>
    </row>
    <row r="756" spans="1:14" x14ac:dyDescent="0.25">
      <c r="A756" s="25" t="str">
        <v>O061725IN3298043G</v>
      </c>
      <c r="B756" s="45">
        <v>45839</v>
      </c>
      <c r="C756" s="25" t="str">
        <v>OEC4987-200829875</v>
      </c>
      <c r="D756" s="25">
        <f t="shared" si="55"/>
        <v>6336</v>
      </c>
      <c r="E756" s="25">
        <f>_xlfn.XLOOKUP(C756,MasterSheet!H:H,MasterSheet!E:E)</f>
        <v>72</v>
      </c>
      <c r="F756" s="26">
        <f>SUMIFS(MasterSheet!J:J, MasterSheet!B:B, A756, MasterSheet!D:D, B756, MasterSheet!H:H, C756)</f>
        <v>1</v>
      </c>
      <c r="G756" s="26">
        <f t="shared" si="56"/>
        <v>6336</v>
      </c>
      <c r="H756" s="30">
        <f>SUMIFS(MasterSheet!K:K, MasterSheet!B:B, A756, MasterSheet!D:D, B756, MasterSheet!H:H, C756)</f>
        <v>1</v>
      </c>
      <c r="I756" s="30">
        <f t="shared" si="57"/>
        <v>6336</v>
      </c>
      <c r="J756" s="32">
        <f>SUMIFS(MasterSheet!L:L, MasterSheet!B:B, A756, MasterSheet!D:D, B756, MasterSheet!H:H, C756)</f>
        <v>0</v>
      </c>
      <c r="K756" s="32">
        <f t="shared" si="58"/>
        <v>0</v>
      </c>
      <c r="L756" s="25" t="str">
        <f>VLOOKUP(C756,MasterSheet!H:U,14,)</f>
        <v>Dharmacon</v>
      </c>
      <c r="M756" s="25" t="str">
        <f>VLOOKUP(L756,'Currency Sheet'!A:C,3,)</f>
        <v>DOLLAR</v>
      </c>
      <c r="N756" s="25">
        <f t="shared" si="59"/>
        <v>88</v>
      </c>
    </row>
    <row r="757" spans="1:14" x14ac:dyDescent="0.25">
      <c r="A757" s="25" t="str">
        <v>O061725IN3298043G</v>
      </c>
      <c r="B757" s="45">
        <v>45839</v>
      </c>
      <c r="C757" s="25" t="str">
        <v>OEC4987-213606323</v>
      </c>
      <c r="D757" s="25">
        <f t="shared" si="55"/>
        <v>6336</v>
      </c>
      <c r="E757" s="25">
        <f>_xlfn.XLOOKUP(C757,MasterSheet!H:H,MasterSheet!E:E)</f>
        <v>72</v>
      </c>
      <c r="F757" s="26">
        <f>SUMIFS(MasterSheet!J:J, MasterSheet!B:B, A757, MasterSheet!D:D, B757, MasterSheet!H:H, C757)</f>
        <v>1</v>
      </c>
      <c r="G757" s="26">
        <f t="shared" si="56"/>
        <v>6336</v>
      </c>
      <c r="H757" s="30">
        <f>SUMIFS(MasterSheet!K:K, MasterSheet!B:B, A757, MasterSheet!D:D, B757, MasterSheet!H:H, C757)</f>
        <v>1</v>
      </c>
      <c r="I757" s="30">
        <f t="shared" si="57"/>
        <v>6336</v>
      </c>
      <c r="J757" s="32">
        <f>SUMIFS(MasterSheet!L:L, MasterSheet!B:B, A757, MasterSheet!D:D, B757, MasterSheet!H:H, C757)</f>
        <v>0</v>
      </c>
      <c r="K757" s="32">
        <f t="shared" si="58"/>
        <v>0</v>
      </c>
      <c r="L757" s="25" t="str">
        <f>VLOOKUP(C757,MasterSheet!H:U,14,)</f>
        <v>Dharmacon</v>
      </c>
      <c r="M757" s="25" t="str">
        <f>VLOOKUP(L757,'Currency Sheet'!A:C,3,)</f>
        <v>DOLLAR</v>
      </c>
      <c r="N757" s="25">
        <f t="shared" si="59"/>
        <v>88</v>
      </c>
    </row>
    <row r="758" spans="1:14" x14ac:dyDescent="0.25">
      <c r="A758" s="25" t="str">
        <v>O061725IN3298043G</v>
      </c>
      <c r="B758" s="45">
        <v>45839</v>
      </c>
      <c r="C758" s="25" t="str">
        <v>OEC4987-213606322</v>
      </c>
      <c r="D758" s="25">
        <f t="shared" si="55"/>
        <v>6336</v>
      </c>
      <c r="E758" s="25">
        <f>_xlfn.XLOOKUP(C758,MasterSheet!H:H,MasterSheet!E:E)</f>
        <v>72</v>
      </c>
      <c r="F758" s="26">
        <f>SUMIFS(MasterSheet!J:J, MasterSheet!B:B, A758, MasterSheet!D:D, B758, MasterSheet!H:H, C758)</f>
        <v>1</v>
      </c>
      <c r="G758" s="26">
        <f t="shared" si="56"/>
        <v>6336</v>
      </c>
      <c r="H758" s="30">
        <f>SUMIFS(MasterSheet!K:K, MasterSheet!B:B, A758, MasterSheet!D:D, B758, MasterSheet!H:H, C758)</f>
        <v>1</v>
      </c>
      <c r="I758" s="30">
        <f t="shared" si="57"/>
        <v>6336</v>
      </c>
      <c r="J758" s="32">
        <f>SUMIFS(MasterSheet!L:L, MasterSheet!B:B, A758, MasterSheet!D:D, B758, MasterSheet!H:H, C758)</f>
        <v>0</v>
      </c>
      <c r="K758" s="32">
        <f t="shared" si="58"/>
        <v>0</v>
      </c>
      <c r="L758" s="25" t="str">
        <f>VLOOKUP(C758,MasterSheet!H:U,14,)</f>
        <v>Dharmacon</v>
      </c>
      <c r="M758" s="25" t="str">
        <f>VLOOKUP(L758,'Currency Sheet'!A:C,3,)</f>
        <v>DOLLAR</v>
      </c>
      <c r="N758" s="25">
        <f t="shared" si="59"/>
        <v>88</v>
      </c>
    </row>
    <row r="759" spans="1:14" x14ac:dyDescent="0.25">
      <c r="A759" s="25" t="str">
        <v>O061725IN3298043G</v>
      </c>
      <c r="B759" s="45">
        <v>45839</v>
      </c>
      <c r="C759" s="25" t="str">
        <v>LQ-093328-02-0002</v>
      </c>
      <c r="D759" s="25">
        <f t="shared" si="55"/>
        <v>0</v>
      </c>
      <c r="E759" s="25">
        <f>_xlfn.XLOOKUP(C759,MasterSheet!H:H,MasterSheet!E:E)</f>
        <v>0</v>
      </c>
      <c r="F759" s="26">
        <f>SUMIFS(MasterSheet!J:J, MasterSheet!B:B, A759, MasterSheet!D:D, B759, MasterSheet!H:H, C759)</f>
        <v>1</v>
      </c>
      <c r="G759" s="26">
        <f t="shared" si="56"/>
        <v>0</v>
      </c>
      <c r="H759" s="30">
        <f>SUMIFS(MasterSheet!K:K, MasterSheet!B:B, A759, MasterSheet!D:D, B759, MasterSheet!H:H, C759)</f>
        <v>1</v>
      </c>
      <c r="I759" s="30">
        <f t="shared" si="57"/>
        <v>0</v>
      </c>
      <c r="J759" s="32">
        <f>SUMIFS(MasterSheet!L:L, MasterSheet!B:B, A759, MasterSheet!D:D, B759, MasterSheet!H:H, C759)</f>
        <v>0</v>
      </c>
      <c r="K759" s="32">
        <f t="shared" si="58"/>
        <v>0</v>
      </c>
      <c r="L759" s="25" t="str">
        <f>VLOOKUP(C759,MasterSheet!H:U,14,)</f>
        <v>Dharmacon</v>
      </c>
      <c r="M759" s="25" t="str">
        <f>VLOOKUP(L759,'Currency Sheet'!A:C,3,)</f>
        <v>DOLLAR</v>
      </c>
      <c r="N759" s="25">
        <f t="shared" si="59"/>
        <v>88</v>
      </c>
    </row>
    <row r="760" spans="1:14" x14ac:dyDescent="0.25">
      <c r="A760" s="25">
        <v>175023</v>
      </c>
      <c r="B760" s="45">
        <v>45839</v>
      </c>
      <c r="C760" s="25" t="str">
        <v>BE0079</v>
      </c>
      <c r="D760" s="25">
        <f t="shared" si="55"/>
        <v>111355.20000000001</v>
      </c>
      <c r="E760" s="25">
        <f>_xlfn.XLOOKUP(C760,MasterSheet!H:H,MasterSheet!E:E)</f>
        <v>1265.4000000000001</v>
      </c>
      <c r="F760" s="26">
        <f>SUMIFS(MasterSheet!J:J, MasterSheet!B:B, A760, MasterSheet!D:D, B760, MasterSheet!H:H, C760)</f>
        <v>1</v>
      </c>
      <c r="G760" s="26">
        <f t="shared" si="56"/>
        <v>111355.20000000001</v>
      </c>
      <c r="H760" s="30">
        <f>SUMIFS(MasterSheet!K:K, MasterSheet!B:B, A760, MasterSheet!D:D, B760, MasterSheet!H:H, C760)</f>
        <v>1</v>
      </c>
      <c r="I760" s="30">
        <f t="shared" si="57"/>
        <v>111355.20000000001</v>
      </c>
      <c r="J760" s="32">
        <f>SUMIFS(MasterSheet!L:L, MasterSheet!B:B, A760, MasterSheet!D:D, B760, MasterSheet!H:H, C760)</f>
        <v>0</v>
      </c>
      <c r="K760" s="32">
        <f t="shared" si="58"/>
        <v>0</v>
      </c>
      <c r="L760" s="25" t="str">
        <f>VLOOKUP(C760,MasterSheet!H:U,14,)</f>
        <v>BioXcell</v>
      </c>
      <c r="M760" s="25" t="str">
        <f>VLOOKUP(L760,'Currency Sheet'!A:C,3,)</f>
        <v>DOLLAR</v>
      </c>
      <c r="N760" s="25">
        <f t="shared" si="59"/>
        <v>88</v>
      </c>
    </row>
    <row r="761" spans="1:14" x14ac:dyDescent="0.25">
      <c r="A761" s="25" t="str">
        <v>SE041175</v>
      </c>
      <c r="B761" s="45">
        <v>45841</v>
      </c>
      <c r="C761" s="25" t="str">
        <v>3617-1</v>
      </c>
      <c r="D761" s="25">
        <f t="shared" si="55"/>
        <v>12038.400000000001</v>
      </c>
      <c r="E761" s="25">
        <f>_xlfn.XLOOKUP(C761,MasterSheet!H:H,MasterSheet!E:E)</f>
        <v>136.80000000000001</v>
      </c>
      <c r="F761" s="26">
        <f>SUMIFS(MasterSheet!J:J, MasterSheet!B:B, A761, MasterSheet!D:D, B761, MasterSheet!H:H, C761)</f>
        <v>4</v>
      </c>
      <c r="G761" s="26">
        <f t="shared" si="56"/>
        <v>48153.600000000006</v>
      </c>
      <c r="H761" s="30">
        <f>SUMIFS(MasterSheet!K:K, MasterSheet!B:B, A761, MasterSheet!D:D, B761, MasterSheet!H:H, C761)</f>
        <v>4</v>
      </c>
      <c r="I761" s="30">
        <f t="shared" si="57"/>
        <v>48153.600000000006</v>
      </c>
      <c r="J761" s="32">
        <f>SUMIFS(MasterSheet!L:L, MasterSheet!B:B, A761, MasterSheet!D:D, B761, MasterSheet!H:H, C761)</f>
        <v>0</v>
      </c>
      <c r="K761" s="32">
        <f t="shared" si="58"/>
        <v>0</v>
      </c>
      <c r="L761" s="25" t="str">
        <f>VLOOKUP(C761,MasterSheet!H:U,14,)</f>
        <v>Mabtech</v>
      </c>
      <c r="M761" s="25" t="str">
        <f>VLOOKUP(L761,'Currency Sheet'!A:C,3,)</f>
        <v>DOLLAR</v>
      </c>
      <c r="N761" s="25">
        <f t="shared" si="59"/>
        <v>88</v>
      </c>
    </row>
    <row r="762" spans="1:14" x14ac:dyDescent="0.25">
      <c r="A762" s="25" t="str">
        <v>2506261N-BI</v>
      </c>
      <c r="B762" s="45">
        <v>45841</v>
      </c>
      <c r="C762" s="25" t="str">
        <v>AF7021</v>
      </c>
      <c r="D762" s="25">
        <f t="shared" si="55"/>
        <v>11000</v>
      </c>
      <c r="E762" s="25">
        <f>_xlfn.XLOOKUP(C762,MasterSheet!H:H,MasterSheet!E:E)</f>
        <v>125</v>
      </c>
      <c r="F762" s="26">
        <f>SUMIFS(MasterSheet!J:J, MasterSheet!B:B, A762, MasterSheet!D:D, B762, MasterSheet!H:H, C762)</f>
        <v>1</v>
      </c>
      <c r="G762" s="26">
        <f t="shared" si="56"/>
        <v>11000</v>
      </c>
      <c r="H762" s="30">
        <f>SUMIFS(MasterSheet!K:K, MasterSheet!B:B, A762, MasterSheet!D:D, B762, MasterSheet!H:H, C762)</f>
        <v>1</v>
      </c>
      <c r="I762" s="30">
        <f t="shared" si="57"/>
        <v>11000</v>
      </c>
      <c r="J762" s="32">
        <f>SUMIFS(MasterSheet!L:L, MasterSheet!B:B, A762, MasterSheet!D:D, B762, MasterSheet!H:H, C762)</f>
        <v>0</v>
      </c>
      <c r="K762" s="32">
        <f t="shared" si="58"/>
        <v>0</v>
      </c>
      <c r="L762" s="25" t="str">
        <f>VLOOKUP(C762,MasterSheet!H:U,14,)</f>
        <v>Affinity</v>
      </c>
      <c r="M762" s="25" t="str">
        <f>VLOOKUP(L762,'Currency Sheet'!A:C,3,)</f>
        <v>DOLLAR</v>
      </c>
      <c r="N762" s="25">
        <f t="shared" si="59"/>
        <v>88</v>
      </c>
    </row>
    <row r="763" spans="1:14" x14ac:dyDescent="0.25">
      <c r="A763" s="25" t="str">
        <v>NBS/25-26/205</v>
      </c>
      <c r="B763" s="45">
        <v>45841</v>
      </c>
      <c r="C763" s="25">
        <v>93070</v>
      </c>
      <c r="D763" s="25">
        <f t="shared" si="55"/>
        <v>5906.25</v>
      </c>
      <c r="E763" s="25">
        <f>_xlfn.XLOOKUP(C763,MasterSheet!H:H,MasterSheet!E:E)</f>
        <v>5906.25</v>
      </c>
      <c r="F763" s="26">
        <f>SUMIFS(MasterSheet!J:J, MasterSheet!B:B, A763, MasterSheet!D:D, B763, MasterSheet!H:H, C763)</f>
        <v>1</v>
      </c>
      <c r="G763" s="26">
        <f t="shared" si="56"/>
        <v>5906.25</v>
      </c>
      <c r="H763" s="30">
        <f>SUMIFS(MasterSheet!K:K, MasterSheet!B:B, A763, MasterSheet!D:D, B763, MasterSheet!H:H, C763)</f>
        <v>1</v>
      </c>
      <c r="I763" s="30">
        <f t="shared" si="57"/>
        <v>5906.25</v>
      </c>
      <c r="J763" s="32">
        <f>SUMIFS(MasterSheet!L:L, MasterSheet!B:B, A763, MasterSheet!D:D, B763, MasterSheet!H:H, C763)</f>
        <v>0</v>
      </c>
      <c r="K763" s="32">
        <f t="shared" si="58"/>
        <v>0</v>
      </c>
      <c r="L763" s="25" t="str">
        <f>VLOOKUP(C763,MasterSheet!H:U,14,)</f>
        <v>NovaBiosys</v>
      </c>
      <c r="M763" s="25" t="str">
        <f>VLOOKUP(L763,'Currency Sheet'!A:C,3,)</f>
        <v>INR</v>
      </c>
      <c r="N763" s="25">
        <f t="shared" si="59"/>
        <v>1</v>
      </c>
    </row>
    <row r="764" spans="1:14" x14ac:dyDescent="0.25">
      <c r="A764" s="25" t="str">
        <v>O062425IN3302513G</v>
      </c>
      <c r="B764" s="45">
        <v>45845</v>
      </c>
      <c r="C764" s="25" t="str">
        <v>CTM-1157442</v>
      </c>
      <c r="D764" s="25">
        <f t="shared" si="55"/>
        <v>64402.8</v>
      </c>
      <c r="E764" s="25">
        <f>_xlfn.XLOOKUP(C764,MasterSheet!H:H,MasterSheet!E:E)</f>
        <v>731.85</v>
      </c>
      <c r="F764" s="26">
        <f>SUMIFS(MasterSheet!J:J, MasterSheet!B:B, A764, MasterSheet!D:D, B764, MasterSheet!H:H, C764)</f>
        <v>1</v>
      </c>
      <c r="G764" s="26">
        <f t="shared" si="56"/>
        <v>64402.8</v>
      </c>
      <c r="H764" s="30">
        <f>SUMIFS(MasterSheet!K:K, MasterSheet!B:B, A764, MasterSheet!D:D, B764, MasterSheet!H:H, C764)</f>
        <v>1</v>
      </c>
      <c r="I764" s="30">
        <f t="shared" si="57"/>
        <v>64402.8</v>
      </c>
      <c r="J764" s="32">
        <f>SUMIFS(MasterSheet!L:L, MasterSheet!B:B, A764, MasterSheet!D:D, B764, MasterSheet!H:H, C764)</f>
        <v>0</v>
      </c>
      <c r="K764" s="32">
        <f t="shared" si="58"/>
        <v>0</v>
      </c>
      <c r="L764" s="25" t="str">
        <f>VLOOKUP(C764,MasterSheet!H:U,14,)</f>
        <v>Dharmacon</v>
      </c>
      <c r="M764" s="25" t="str">
        <f>VLOOKUP(L764,'Currency Sheet'!A:C,3,)</f>
        <v>DOLLAR</v>
      </c>
      <c r="N764" s="25">
        <f t="shared" si="59"/>
        <v>88</v>
      </c>
    </row>
    <row r="765" spans="1:14" x14ac:dyDescent="0.25">
      <c r="A765" s="25" t="str">
        <v>O062425IN3302513G</v>
      </c>
      <c r="B765" s="45">
        <v>45845</v>
      </c>
      <c r="C765" s="25" t="str">
        <v>CTM-1157443</v>
      </c>
      <c r="D765" s="25">
        <f t="shared" si="55"/>
        <v>64402.8</v>
      </c>
      <c r="E765" s="25">
        <f>_xlfn.XLOOKUP(C765,MasterSheet!H:H,MasterSheet!E:E)</f>
        <v>731.85</v>
      </c>
      <c r="F765" s="26">
        <f>SUMIFS(MasterSheet!J:J, MasterSheet!B:B, A765, MasterSheet!D:D, B765, MasterSheet!H:H, C765)</f>
        <v>1</v>
      </c>
      <c r="G765" s="26">
        <f t="shared" si="56"/>
        <v>64402.8</v>
      </c>
      <c r="H765" s="30">
        <f>SUMIFS(MasterSheet!K:K, MasterSheet!B:B, A765, MasterSheet!D:D, B765, MasterSheet!H:H, C765)</f>
        <v>1</v>
      </c>
      <c r="I765" s="30">
        <f t="shared" si="57"/>
        <v>64402.8</v>
      </c>
      <c r="J765" s="32">
        <f>SUMIFS(MasterSheet!L:L, MasterSheet!B:B, A765, MasterSheet!D:D, B765, MasterSheet!H:H, C765)</f>
        <v>0</v>
      </c>
      <c r="K765" s="32">
        <f t="shared" si="58"/>
        <v>0</v>
      </c>
      <c r="L765" s="25" t="str">
        <f>VLOOKUP(C765,MasterSheet!H:U,14,)</f>
        <v>Dharmacon</v>
      </c>
      <c r="M765" s="25" t="str">
        <f>VLOOKUP(L765,'Currency Sheet'!A:C,3,)</f>
        <v>DOLLAR</v>
      </c>
      <c r="N765" s="25">
        <f t="shared" si="59"/>
        <v>88</v>
      </c>
    </row>
    <row r="766" spans="1:14" x14ac:dyDescent="0.25">
      <c r="A766" s="25" t="str">
        <v>O062425IN3302513G</v>
      </c>
      <c r="B766" s="45">
        <v>45845</v>
      </c>
      <c r="C766" s="25" t="str">
        <v>CTM-1157444</v>
      </c>
      <c r="D766" s="25">
        <f t="shared" si="55"/>
        <v>64402.8</v>
      </c>
      <c r="E766" s="25">
        <f>_xlfn.XLOOKUP(C766,MasterSheet!H:H,MasterSheet!E:E)</f>
        <v>731.85</v>
      </c>
      <c r="F766" s="26">
        <f>SUMIFS(MasterSheet!J:J, MasterSheet!B:B, A766, MasterSheet!D:D, B766, MasterSheet!H:H, C766)</f>
        <v>1</v>
      </c>
      <c r="G766" s="26">
        <f t="shared" si="56"/>
        <v>64402.8</v>
      </c>
      <c r="H766" s="30">
        <f>SUMIFS(MasterSheet!K:K, MasterSheet!B:B, A766, MasterSheet!D:D, B766, MasterSheet!H:H, C766)</f>
        <v>1</v>
      </c>
      <c r="I766" s="30">
        <f t="shared" si="57"/>
        <v>64402.8</v>
      </c>
      <c r="J766" s="32">
        <f>SUMIFS(MasterSheet!L:L, MasterSheet!B:B, A766, MasterSheet!D:D, B766, MasterSheet!H:H, C766)</f>
        <v>0</v>
      </c>
      <c r="K766" s="32">
        <f t="shared" si="58"/>
        <v>0</v>
      </c>
      <c r="L766" s="25" t="str">
        <f>VLOOKUP(C766,MasterSheet!H:U,14,)</f>
        <v>Dharmacon</v>
      </c>
      <c r="M766" s="25" t="str">
        <f>VLOOKUP(L766,'Currency Sheet'!A:C,3,)</f>
        <v>DOLLAR</v>
      </c>
      <c r="N766" s="25">
        <f t="shared" si="59"/>
        <v>88</v>
      </c>
    </row>
    <row r="767" spans="1:14" x14ac:dyDescent="0.25">
      <c r="A767" s="25" t="str">
        <v>O062425IN3302513G</v>
      </c>
      <c r="B767" s="45">
        <v>45845</v>
      </c>
      <c r="C767" s="25" t="str">
        <v>D-001810-01-20</v>
      </c>
      <c r="D767" s="25">
        <f t="shared" si="55"/>
        <v>35464</v>
      </c>
      <c r="E767" s="25">
        <f>_xlfn.XLOOKUP(C767,MasterSheet!H:H,MasterSheet!E:E)</f>
        <v>403</v>
      </c>
      <c r="F767" s="26">
        <f>SUMIFS(MasterSheet!J:J, MasterSheet!B:B, A767, MasterSheet!D:D, B767, MasterSheet!H:H, C767)</f>
        <v>1</v>
      </c>
      <c r="G767" s="26">
        <f t="shared" si="56"/>
        <v>35464</v>
      </c>
      <c r="H767" s="30">
        <f>SUMIFS(MasterSheet!K:K, MasterSheet!B:B, A767, MasterSheet!D:D, B767, MasterSheet!H:H, C767)</f>
        <v>1</v>
      </c>
      <c r="I767" s="30">
        <f t="shared" si="57"/>
        <v>35464</v>
      </c>
      <c r="J767" s="32">
        <f>SUMIFS(MasterSheet!L:L, MasterSheet!B:B, A767, MasterSheet!D:D, B767, MasterSheet!H:H, C767)</f>
        <v>0</v>
      </c>
      <c r="K767" s="32">
        <f t="shared" si="58"/>
        <v>0</v>
      </c>
      <c r="L767" s="25" t="str">
        <f>VLOOKUP(C767,MasterSheet!H:U,14,)</f>
        <v>Dharmacon</v>
      </c>
      <c r="M767" s="25" t="str">
        <f>VLOOKUP(L767,'Currency Sheet'!A:C,3,)</f>
        <v>DOLLAR</v>
      </c>
      <c r="N767" s="25">
        <f t="shared" si="59"/>
        <v>88</v>
      </c>
    </row>
    <row r="768" spans="1:14" x14ac:dyDescent="0.25">
      <c r="A768" s="25" t="str">
        <v>O062425IN3302513G</v>
      </c>
      <c r="B768" s="45">
        <v>45845</v>
      </c>
      <c r="C768" s="25" t="str">
        <v>M-009837-00-0005</v>
      </c>
      <c r="D768" s="25">
        <f t="shared" si="55"/>
        <v>25608</v>
      </c>
      <c r="E768" s="25">
        <f>_xlfn.XLOOKUP(C768,MasterSheet!H:H,MasterSheet!E:E)</f>
        <v>291</v>
      </c>
      <c r="F768" s="26">
        <f>SUMIFS(MasterSheet!J:J, MasterSheet!B:B, A768, MasterSheet!D:D, B768, MasterSheet!H:H, C768)</f>
        <v>1</v>
      </c>
      <c r="G768" s="26">
        <f t="shared" si="56"/>
        <v>25608</v>
      </c>
      <c r="H768" s="30">
        <f>SUMIFS(MasterSheet!K:K, MasterSheet!B:B, A768, MasterSheet!D:D, B768, MasterSheet!H:H, C768)</f>
        <v>1</v>
      </c>
      <c r="I768" s="30">
        <f t="shared" si="57"/>
        <v>25608</v>
      </c>
      <c r="J768" s="32">
        <f>SUMIFS(MasterSheet!L:L, MasterSheet!B:B, A768, MasterSheet!D:D, B768, MasterSheet!H:H, C768)</f>
        <v>0</v>
      </c>
      <c r="K768" s="32">
        <f t="shared" si="58"/>
        <v>0</v>
      </c>
      <c r="L768" s="25" t="str">
        <f>VLOOKUP(C768,MasterSheet!H:U,14,)</f>
        <v>Dharmacon</v>
      </c>
      <c r="M768" s="25" t="str">
        <f>VLOOKUP(L768,'Currency Sheet'!A:C,3,)</f>
        <v>DOLLAR</v>
      </c>
      <c r="N768" s="25">
        <f t="shared" si="59"/>
        <v>88</v>
      </c>
    </row>
    <row r="769" spans="1:14" x14ac:dyDescent="0.25">
      <c r="A769" s="25" t="str">
        <v>O062425IN3302513G</v>
      </c>
      <c r="B769" s="45">
        <v>45845</v>
      </c>
      <c r="C769" s="25" t="str">
        <v>M-020466-01-0005</v>
      </c>
      <c r="D769" s="25">
        <f t="shared" si="55"/>
        <v>25608</v>
      </c>
      <c r="E769" s="25">
        <f>_xlfn.XLOOKUP(C769,MasterSheet!H:H,MasterSheet!E:E)</f>
        <v>291</v>
      </c>
      <c r="F769" s="26">
        <f>SUMIFS(MasterSheet!J:J, MasterSheet!B:B, A769, MasterSheet!D:D, B769, MasterSheet!H:H, C769)</f>
        <v>1</v>
      </c>
      <c r="G769" s="26">
        <f t="shared" si="56"/>
        <v>25608</v>
      </c>
      <c r="H769" s="30">
        <f>SUMIFS(MasterSheet!K:K, MasterSheet!B:B, A769, MasterSheet!D:D, B769, MasterSheet!H:H, C769)</f>
        <v>1</v>
      </c>
      <c r="I769" s="30">
        <f t="shared" si="57"/>
        <v>25608</v>
      </c>
      <c r="J769" s="32">
        <f>SUMIFS(MasterSheet!L:L, MasterSheet!B:B, A769, MasterSheet!D:D, B769, MasterSheet!H:H, C769)</f>
        <v>0</v>
      </c>
      <c r="K769" s="32">
        <f t="shared" si="58"/>
        <v>0</v>
      </c>
      <c r="L769" s="25" t="str">
        <f>VLOOKUP(C769,MasterSheet!H:U,14,)</f>
        <v>Dharmacon</v>
      </c>
      <c r="M769" s="25" t="str">
        <f>VLOOKUP(L769,'Currency Sheet'!A:C,3,)</f>
        <v>DOLLAR</v>
      </c>
      <c r="N769" s="25">
        <f t="shared" si="59"/>
        <v>88</v>
      </c>
    </row>
    <row r="770" spans="1:14" x14ac:dyDescent="0.25">
      <c r="A770" s="25" t="str">
        <v>O062425IN3302513G</v>
      </c>
      <c r="B770" s="45">
        <v>45845</v>
      </c>
      <c r="C770" s="25" t="str">
        <v>M-018929-00-0005</v>
      </c>
      <c r="D770" s="25">
        <f t="shared" si="55"/>
        <v>25608</v>
      </c>
      <c r="E770" s="25">
        <f>_xlfn.XLOOKUP(C770,MasterSheet!H:H,MasterSheet!E:E)</f>
        <v>291</v>
      </c>
      <c r="F770" s="26">
        <f>SUMIFS(MasterSheet!J:J, MasterSheet!B:B, A770, MasterSheet!D:D, B770, MasterSheet!H:H, C770)</f>
        <v>1</v>
      </c>
      <c r="G770" s="26">
        <f t="shared" si="56"/>
        <v>25608</v>
      </c>
      <c r="H770" s="30">
        <f>SUMIFS(MasterSheet!K:K, MasterSheet!B:B, A770, MasterSheet!D:D, B770, MasterSheet!H:H, C770)</f>
        <v>1</v>
      </c>
      <c r="I770" s="30">
        <f t="shared" si="57"/>
        <v>25608</v>
      </c>
      <c r="J770" s="32">
        <f>SUMIFS(MasterSheet!L:L, MasterSheet!B:B, A770, MasterSheet!D:D, B770, MasterSheet!H:H, C770)</f>
        <v>0</v>
      </c>
      <c r="K770" s="32">
        <f t="shared" si="58"/>
        <v>0</v>
      </c>
      <c r="L770" s="25" t="str">
        <f>VLOOKUP(C770,MasterSheet!H:U,14,)</f>
        <v>Dharmacon</v>
      </c>
      <c r="M770" s="25" t="str">
        <f>VLOOKUP(L770,'Currency Sheet'!A:C,3,)</f>
        <v>DOLLAR</v>
      </c>
      <c r="N770" s="25">
        <f t="shared" si="59"/>
        <v>88</v>
      </c>
    </row>
    <row r="771" spans="1:14" x14ac:dyDescent="0.25">
      <c r="A771" s="25" t="str">
        <v>O062425IN3302513G</v>
      </c>
      <c r="B771" s="45">
        <v>45845</v>
      </c>
      <c r="C771" s="25" t="str">
        <v>M-005326-00-0005</v>
      </c>
      <c r="D771" s="25">
        <f t="shared" ref="D771:D834" si="60">E771*N771</f>
        <v>25608</v>
      </c>
      <c r="E771" s="25">
        <f>_xlfn.XLOOKUP(C771,MasterSheet!H:H,MasterSheet!E:E)</f>
        <v>291</v>
      </c>
      <c r="F771" s="26">
        <f>SUMIFS(MasterSheet!J:J, MasterSheet!B:B, A771, MasterSheet!D:D, B771, MasterSheet!H:H, C771)</f>
        <v>1</v>
      </c>
      <c r="G771" s="26">
        <f t="shared" ref="G771:G834" si="61">D771*F771</f>
        <v>25608</v>
      </c>
      <c r="H771" s="30">
        <f>SUMIFS(MasterSheet!K:K, MasterSheet!B:B, A771, MasterSheet!D:D, B771, MasterSheet!H:H, C771)</f>
        <v>1</v>
      </c>
      <c r="I771" s="30">
        <f t="shared" ref="I771:I834" si="62">H771*D771</f>
        <v>25608</v>
      </c>
      <c r="J771" s="32">
        <f>SUMIFS(MasterSheet!L:L, MasterSheet!B:B, A771, MasterSheet!D:D, B771, MasterSheet!H:H, C771)</f>
        <v>0</v>
      </c>
      <c r="K771" s="32">
        <f t="shared" ref="K771:K834" si="63">J771*D771</f>
        <v>0</v>
      </c>
      <c r="L771" s="25" t="str">
        <f>VLOOKUP(C771,MasterSheet!H:U,14,)</f>
        <v>Dharmacon</v>
      </c>
      <c r="M771" s="25" t="str">
        <f>VLOOKUP(L771,'Currency Sheet'!A:C,3,)</f>
        <v>DOLLAR</v>
      </c>
      <c r="N771" s="25">
        <f t="shared" ref="N771:N834" si="64">IF(M771="DOLLAR",88,1)</f>
        <v>88</v>
      </c>
    </row>
    <row r="772" spans="1:14" x14ac:dyDescent="0.25">
      <c r="A772" s="25" t="str">
        <v>O062425IN3302513G</v>
      </c>
      <c r="B772" s="45">
        <v>45845</v>
      </c>
      <c r="C772" s="25" t="str">
        <v>M-014650-00-0005</v>
      </c>
      <c r="D772" s="25">
        <f t="shared" si="60"/>
        <v>25608</v>
      </c>
      <c r="E772" s="25">
        <f>_xlfn.XLOOKUP(C772,MasterSheet!H:H,MasterSheet!E:E)</f>
        <v>291</v>
      </c>
      <c r="F772" s="26">
        <f>SUMIFS(MasterSheet!J:J, MasterSheet!B:B, A772, MasterSheet!D:D, B772, MasterSheet!H:H, C772)</f>
        <v>1</v>
      </c>
      <c r="G772" s="26">
        <f t="shared" si="61"/>
        <v>25608</v>
      </c>
      <c r="H772" s="30">
        <f>SUMIFS(MasterSheet!K:K, MasterSheet!B:B, A772, MasterSheet!D:D, B772, MasterSheet!H:H, C772)</f>
        <v>1</v>
      </c>
      <c r="I772" s="30">
        <f t="shared" si="62"/>
        <v>25608</v>
      </c>
      <c r="J772" s="32">
        <f>SUMIFS(MasterSheet!L:L, MasterSheet!B:B, A772, MasterSheet!D:D, B772, MasterSheet!H:H, C772)</f>
        <v>0</v>
      </c>
      <c r="K772" s="32">
        <f t="shared" si="63"/>
        <v>0</v>
      </c>
      <c r="L772" s="25" t="str">
        <f>VLOOKUP(C772,MasterSheet!H:U,14,)</f>
        <v>Dharmacon</v>
      </c>
      <c r="M772" s="25" t="str">
        <f>VLOOKUP(L772,'Currency Sheet'!A:C,3,)</f>
        <v>DOLLAR</v>
      </c>
      <c r="N772" s="25">
        <f t="shared" si="64"/>
        <v>88</v>
      </c>
    </row>
    <row r="773" spans="1:14" x14ac:dyDescent="0.25">
      <c r="A773" s="25" t="str">
        <v>O062425IN3302513G</v>
      </c>
      <c r="B773" s="45">
        <v>45845</v>
      </c>
      <c r="C773" s="25" t="str">
        <v>M-004401-03-0005</v>
      </c>
      <c r="D773" s="25">
        <f t="shared" si="60"/>
        <v>25608</v>
      </c>
      <c r="E773" s="25">
        <f>_xlfn.XLOOKUP(C773,MasterSheet!H:H,MasterSheet!E:E)</f>
        <v>291</v>
      </c>
      <c r="F773" s="26">
        <f>SUMIFS(MasterSheet!J:J, MasterSheet!B:B, A773, MasterSheet!D:D, B773, MasterSheet!H:H, C773)</f>
        <v>1</v>
      </c>
      <c r="G773" s="26">
        <f t="shared" si="61"/>
        <v>25608</v>
      </c>
      <c r="H773" s="30">
        <f>SUMIFS(MasterSheet!K:K, MasterSheet!B:B, A773, MasterSheet!D:D, B773, MasterSheet!H:H, C773)</f>
        <v>1</v>
      </c>
      <c r="I773" s="30">
        <f t="shared" si="62"/>
        <v>25608</v>
      </c>
      <c r="J773" s="32">
        <f>SUMIFS(MasterSheet!L:L, MasterSheet!B:B, A773, MasterSheet!D:D, B773, MasterSheet!H:H, C773)</f>
        <v>0</v>
      </c>
      <c r="K773" s="32">
        <f t="shared" si="63"/>
        <v>0</v>
      </c>
      <c r="L773" s="25" t="str">
        <f>VLOOKUP(C773,MasterSheet!H:U,14,)</f>
        <v>Dharmacon</v>
      </c>
      <c r="M773" s="25" t="str">
        <f>VLOOKUP(L773,'Currency Sheet'!A:C,3,)</f>
        <v>DOLLAR</v>
      </c>
      <c r="N773" s="25">
        <f t="shared" si="64"/>
        <v>88</v>
      </c>
    </row>
    <row r="774" spans="1:14" x14ac:dyDescent="0.25">
      <c r="A774" s="25" t="str">
        <v>O062425IN3302513G</v>
      </c>
      <c r="B774" s="45">
        <v>45845</v>
      </c>
      <c r="C774" s="25" t="str">
        <v>M-016512-00-0005</v>
      </c>
      <c r="D774" s="25">
        <f t="shared" si="60"/>
        <v>25608</v>
      </c>
      <c r="E774" s="25">
        <f>_xlfn.XLOOKUP(C774,MasterSheet!H:H,MasterSheet!E:E)</f>
        <v>291</v>
      </c>
      <c r="F774" s="26">
        <f>SUMIFS(MasterSheet!J:J, MasterSheet!B:B, A774, MasterSheet!D:D, B774, MasterSheet!H:H, C774)</f>
        <v>1</v>
      </c>
      <c r="G774" s="26">
        <f t="shared" si="61"/>
        <v>25608</v>
      </c>
      <c r="H774" s="30">
        <f>SUMIFS(MasterSheet!K:K, MasterSheet!B:B, A774, MasterSheet!D:D, B774, MasterSheet!H:H, C774)</f>
        <v>1</v>
      </c>
      <c r="I774" s="30">
        <f t="shared" si="62"/>
        <v>25608</v>
      </c>
      <c r="J774" s="32">
        <f>SUMIFS(MasterSheet!L:L, MasterSheet!B:B, A774, MasterSheet!D:D, B774, MasterSheet!H:H, C774)</f>
        <v>0</v>
      </c>
      <c r="K774" s="32">
        <f t="shared" si="63"/>
        <v>0</v>
      </c>
      <c r="L774" s="25" t="str">
        <f>VLOOKUP(C774,MasterSheet!H:U,14,)</f>
        <v>Dharmacon</v>
      </c>
      <c r="M774" s="25" t="str">
        <f>VLOOKUP(L774,'Currency Sheet'!A:C,3,)</f>
        <v>DOLLAR</v>
      </c>
      <c r="N774" s="25">
        <f t="shared" si="64"/>
        <v>88</v>
      </c>
    </row>
    <row r="775" spans="1:14" x14ac:dyDescent="0.25">
      <c r="A775" s="25" t="str">
        <v>O062425IN3302513G</v>
      </c>
      <c r="B775" s="45">
        <v>45845</v>
      </c>
      <c r="C775" s="25" t="str">
        <v>G-CUSTOM-1158658</v>
      </c>
      <c r="D775" s="25">
        <f t="shared" si="60"/>
        <v>66528</v>
      </c>
      <c r="E775" s="25">
        <f>_xlfn.XLOOKUP(C775,MasterSheet!H:H,MasterSheet!E:E)</f>
        <v>756</v>
      </c>
      <c r="F775" s="26">
        <f>SUMIFS(MasterSheet!J:J, MasterSheet!B:B, A775, MasterSheet!D:D, B775, MasterSheet!H:H, C775)</f>
        <v>1</v>
      </c>
      <c r="G775" s="26">
        <f t="shared" si="61"/>
        <v>66528</v>
      </c>
      <c r="H775" s="30">
        <f>SUMIFS(MasterSheet!K:K, MasterSheet!B:B, A775, MasterSheet!D:D, B775, MasterSheet!H:H, C775)</f>
        <v>1</v>
      </c>
      <c r="I775" s="30">
        <f t="shared" si="62"/>
        <v>66528</v>
      </c>
      <c r="J775" s="32">
        <f>SUMIFS(MasterSheet!L:L, MasterSheet!B:B, A775, MasterSheet!D:D, B775, MasterSheet!H:H, C775)</f>
        <v>0</v>
      </c>
      <c r="K775" s="32">
        <f t="shared" si="63"/>
        <v>0</v>
      </c>
      <c r="L775" s="25" t="str">
        <f>VLOOKUP(C775,MasterSheet!H:U,14,)</f>
        <v>Dharmacon</v>
      </c>
      <c r="M775" s="25" t="str">
        <f>VLOOKUP(L775,'Currency Sheet'!A:C,3,)</f>
        <v>DOLLAR</v>
      </c>
      <c r="N775" s="25">
        <f t="shared" si="64"/>
        <v>88</v>
      </c>
    </row>
    <row r="776" spans="1:14" x14ac:dyDescent="0.25">
      <c r="A776" s="25" t="str">
        <v>O062425IN3302513G</v>
      </c>
      <c r="B776" s="45">
        <v>45845</v>
      </c>
      <c r="C776" s="25" t="str">
        <v>MHS6278-202808614</v>
      </c>
      <c r="D776" s="25">
        <f t="shared" si="60"/>
        <v>7744</v>
      </c>
      <c r="E776" s="25">
        <f>_xlfn.XLOOKUP(C776,MasterSheet!H:H,MasterSheet!E:E)</f>
        <v>88</v>
      </c>
      <c r="F776" s="26">
        <f>SUMIFS(MasterSheet!J:J, MasterSheet!B:B, A776, MasterSheet!D:D, B776, MasterSheet!H:H, C776)</f>
        <v>1</v>
      </c>
      <c r="G776" s="26">
        <f t="shared" si="61"/>
        <v>7744</v>
      </c>
      <c r="H776" s="30">
        <f>SUMIFS(MasterSheet!K:K, MasterSheet!B:B, A776, MasterSheet!D:D, B776, MasterSheet!H:H, C776)</f>
        <v>1</v>
      </c>
      <c r="I776" s="30">
        <f t="shared" si="62"/>
        <v>7744</v>
      </c>
      <c r="J776" s="32">
        <f>SUMIFS(MasterSheet!L:L, MasterSheet!B:B, A776, MasterSheet!D:D, B776, MasterSheet!H:H, C776)</f>
        <v>0</v>
      </c>
      <c r="K776" s="32">
        <f t="shared" si="63"/>
        <v>0</v>
      </c>
      <c r="L776" s="25" t="str">
        <f>VLOOKUP(C776,MasterSheet!H:U,14,)</f>
        <v>Dharmacon</v>
      </c>
      <c r="M776" s="25" t="str">
        <f>VLOOKUP(L776,'Currency Sheet'!A:C,3,)</f>
        <v>DOLLAR</v>
      </c>
      <c r="N776" s="25">
        <f t="shared" si="64"/>
        <v>88</v>
      </c>
    </row>
    <row r="777" spans="1:14" x14ac:dyDescent="0.25">
      <c r="A777" s="25" t="str">
        <v>O062425IN3302513G</v>
      </c>
      <c r="B777" s="45">
        <v>45845</v>
      </c>
      <c r="C777" s="25" t="str">
        <v>RHS4740-EG4851</v>
      </c>
      <c r="D777" s="25">
        <f t="shared" si="60"/>
        <v>33176</v>
      </c>
      <c r="E777" s="25">
        <f>_xlfn.XLOOKUP(C777,MasterSheet!H:H,MasterSheet!E:E)</f>
        <v>377</v>
      </c>
      <c r="F777" s="26">
        <f>SUMIFS(MasterSheet!J:J, MasterSheet!B:B, A777, MasterSheet!D:D, B777, MasterSheet!H:H, C777)</f>
        <v>1</v>
      </c>
      <c r="G777" s="26">
        <f t="shared" si="61"/>
        <v>33176</v>
      </c>
      <c r="H777" s="30">
        <f>SUMIFS(MasterSheet!K:K, MasterSheet!B:B, A777, MasterSheet!D:D, B777, MasterSheet!H:H, C777)</f>
        <v>1</v>
      </c>
      <c r="I777" s="30">
        <f t="shared" si="62"/>
        <v>33176</v>
      </c>
      <c r="J777" s="32">
        <f>SUMIFS(MasterSheet!L:L, MasterSheet!B:B, A777, MasterSheet!D:D, B777, MasterSheet!H:H, C777)</f>
        <v>0</v>
      </c>
      <c r="K777" s="32">
        <f t="shared" si="63"/>
        <v>0</v>
      </c>
      <c r="L777" s="25" t="str">
        <f>VLOOKUP(C777,MasterSheet!H:U,14,)</f>
        <v>Dharmacon</v>
      </c>
      <c r="M777" s="25" t="str">
        <f>VLOOKUP(L777,'Currency Sheet'!A:C,3,)</f>
        <v>DOLLAR</v>
      </c>
      <c r="N777" s="25">
        <f t="shared" si="64"/>
        <v>88</v>
      </c>
    </row>
    <row r="778" spans="1:14" x14ac:dyDescent="0.25">
      <c r="A778" s="25" t="str">
        <v>O062425IN3302513G</v>
      </c>
      <c r="B778" s="45">
        <v>45845</v>
      </c>
      <c r="C778" s="25" t="str">
        <v>RHS4740-EG4853</v>
      </c>
      <c r="D778" s="25">
        <f t="shared" si="60"/>
        <v>33176</v>
      </c>
      <c r="E778" s="25">
        <f>_xlfn.XLOOKUP(C778,MasterSheet!H:H,MasterSheet!E:E)</f>
        <v>377</v>
      </c>
      <c r="F778" s="26">
        <f>SUMIFS(MasterSheet!J:J, MasterSheet!B:B, A778, MasterSheet!D:D, B778, MasterSheet!H:H, C778)</f>
        <v>1</v>
      </c>
      <c r="G778" s="26">
        <f t="shared" si="61"/>
        <v>33176</v>
      </c>
      <c r="H778" s="30">
        <f>SUMIFS(MasterSheet!K:K, MasterSheet!B:B, A778, MasterSheet!D:D, B778, MasterSheet!H:H, C778)</f>
        <v>1</v>
      </c>
      <c r="I778" s="30">
        <f t="shared" si="62"/>
        <v>33176</v>
      </c>
      <c r="J778" s="32">
        <f>SUMIFS(MasterSheet!L:L, MasterSheet!B:B, A778, MasterSheet!D:D, B778, MasterSheet!H:H, C778)</f>
        <v>0</v>
      </c>
      <c r="K778" s="32">
        <f t="shared" si="63"/>
        <v>0</v>
      </c>
      <c r="L778" s="25" t="str">
        <f>VLOOKUP(C778,MasterSheet!H:U,14,)</f>
        <v>Dharmacon</v>
      </c>
      <c r="M778" s="25" t="str">
        <f>VLOOKUP(L778,'Currency Sheet'!A:C,3,)</f>
        <v>DOLLAR</v>
      </c>
      <c r="N778" s="25">
        <f t="shared" si="64"/>
        <v>88</v>
      </c>
    </row>
    <row r="779" spans="1:14" x14ac:dyDescent="0.25">
      <c r="A779" s="25" t="str">
        <v>O062425IN3302513G</v>
      </c>
      <c r="B779" s="45">
        <v>45845</v>
      </c>
      <c r="C779" s="25" t="str">
        <v>RHS4740-EG4854</v>
      </c>
      <c r="D779" s="25">
        <f t="shared" si="60"/>
        <v>33176</v>
      </c>
      <c r="E779" s="25">
        <f>_xlfn.XLOOKUP(C779,MasterSheet!H:H,MasterSheet!E:E)</f>
        <v>377</v>
      </c>
      <c r="F779" s="26">
        <f>SUMIFS(MasterSheet!J:J, MasterSheet!B:B, A779, MasterSheet!D:D, B779, MasterSheet!H:H, C779)</f>
        <v>1</v>
      </c>
      <c r="G779" s="26">
        <f t="shared" si="61"/>
        <v>33176</v>
      </c>
      <c r="H779" s="30">
        <f>SUMIFS(MasterSheet!K:K, MasterSheet!B:B, A779, MasterSheet!D:D, B779, MasterSheet!H:H, C779)</f>
        <v>1</v>
      </c>
      <c r="I779" s="30">
        <f t="shared" si="62"/>
        <v>33176</v>
      </c>
      <c r="J779" s="32">
        <f>SUMIFS(MasterSheet!L:L, MasterSheet!B:B, A779, MasterSheet!D:D, B779, MasterSheet!H:H, C779)</f>
        <v>0</v>
      </c>
      <c r="K779" s="32">
        <f t="shared" si="63"/>
        <v>0</v>
      </c>
      <c r="L779" s="25" t="str">
        <f>VLOOKUP(C779,MasterSheet!H:U,14,)</f>
        <v>Dharmacon</v>
      </c>
      <c r="M779" s="25" t="str">
        <f>VLOOKUP(L779,'Currency Sheet'!A:C,3,)</f>
        <v>DOLLAR</v>
      </c>
      <c r="N779" s="25">
        <f t="shared" si="64"/>
        <v>88</v>
      </c>
    </row>
    <row r="780" spans="1:14" x14ac:dyDescent="0.25">
      <c r="A780" s="25" t="str">
        <v>O062425IN3302513G</v>
      </c>
      <c r="B780" s="45">
        <v>45845</v>
      </c>
      <c r="C780" s="25" t="str">
        <v>RHS4740-EG3673</v>
      </c>
      <c r="D780" s="25">
        <f t="shared" si="60"/>
        <v>33176</v>
      </c>
      <c r="E780" s="25">
        <f>_xlfn.XLOOKUP(C780,MasterSheet!H:H,MasterSheet!E:E)</f>
        <v>377</v>
      </c>
      <c r="F780" s="26">
        <f>SUMIFS(MasterSheet!J:J, MasterSheet!B:B, A780, MasterSheet!D:D, B780, MasterSheet!H:H, C780)</f>
        <v>1</v>
      </c>
      <c r="G780" s="26">
        <f t="shared" si="61"/>
        <v>33176</v>
      </c>
      <c r="H780" s="30">
        <f>SUMIFS(MasterSheet!K:K, MasterSheet!B:B, A780, MasterSheet!D:D, B780, MasterSheet!H:H, C780)</f>
        <v>1</v>
      </c>
      <c r="I780" s="30">
        <f t="shared" si="62"/>
        <v>33176</v>
      </c>
      <c r="J780" s="32">
        <f>SUMIFS(MasterSheet!L:L, MasterSheet!B:B, A780, MasterSheet!D:D, B780, MasterSheet!H:H, C780)</f>
        <v>0</v>
      </c>
      <c r="K780" s="32">
        <f t="shared" si="63"/>
        <v>0</v>
      </c>
      <c r="L780" s="25" t="str">
        <f>VLOOKUP(C780,MasterSheet!H:U,14,)</f>
        <v>Dharmacon</v>
      </c>
      <c r="M780" s="25" t="str">
        <f>VLOOKUP(L780,'Currency Sheet'!A:C,3,)</f>
        <v>DOLLAR</v>
      </c>
      <c r="N780" s="25">
        <f t="shared" si="64"/>
        <v>88</v>
      </c>
    </row>
    <row r="781" spans="1:14" x14ac:dyDescent="0.25">
      <c r="A781" s="25" t="str">
        <v>O062425IN3302513G</v>
      </c>
      <c r="B781" s="45">
        <v>45845</v>
      </c>
      <c r="C781" s="25" t="str">
        <v>PMAPUD</v>
      </c>
      <c r="D781" s="25">
        <f t="shared" si="60"/>
        <v>0.88</v>
      </c>
      <c r="E781" s="25">
        <f>_xlfn.XLOOKUP(C781,MasterSheet!H:H,MasterSheet!E:E)</f>
        <v>0.01</v>
      </c>
      <c r="F781" s="26">
        <f>SUMIFS(MasterSheet!J:J, MasterSheet!B:B, A781, MasterSheet!D:D, B781, MasterSheet!H:H, C781)</f>
        <v>1</v>
      </c>
      <c r="G781" s="26">
        <f t="shared" si="61"/>
        <v>0.88</v>
      </c>
      <c r="H781" s="30">
        <f>SUMIFS(MasterSheet!K:K, MasterSheet!B:B, A781, MasterSheet!D:D, B781, MasterSheet!H:H, C781)</f>
        <v>1</v>
      </c>
      <c r="I781" s="30">
        <f t="shared" si="62"/>
        <v>0.88</v>
      </c>
      <c r="J781" s="32">
        <f>SUMIFS(MasterSheet!L:L, MasterSheet!B:B, A781, MasterSheet!D:D, B781, MasterSheet!H:H, C781)</f>
        <v>0</v>
      </c>
      <c r="K781" s="32">
        <f t="shared" si="63"/>
        <v>0</v>
      </c>
      <c r="L781" s="25" t="str">
        <f>VLOOKUP(C781,MasterSheet!H:U,14,)</f>
        <v>Dharmacon</v>
      </c>
      <c r="M781" s="25" t="str">
        <f>VLOOKUP(L781,'Currency Sheet'!A:C,3,)</f>
        <v>DOLLAR</v>
      </c>
      <c r="N781" s="25">
        <f t="shared" si="64"/>
        <v>88</v>
      </c>
    </row>
    <row r="782" spans="1:14" x14ac:dyDescent="0.25">
      <c r="A782" s="25" t="str">
        <v xml:space="preserve">EED116824  </v>
      </c>
      <c r="B782" s="45">
        <v>45845</v>
      </c>
      <c r="C782" s="25">
        <v>100222</v>
      </c>
      <c r="D782" s="25">
        <f t="shared" si="60"/>
        <v>12777.599999999999</v>
      </c>
      <c r="E782" s="25">
        <f>_xlfn.XLOOKUP(C782,MasterSheet!H:H,MasterSheet!E:E)</f>
        <v>145.19999999999999</v>
      </c>
      <c r="F782" s="26">
        <f>SUMIFS(MasterSheet!J:J, MasterSheet!B:B, A782, MasterSheet!D:D, B782, MasterSheet!H:H, C782)</f>
        <v>1</v>
      </c>
      <c r="G782" s="26">
        <f t="shared" si="61"/>
        <v>12777.599999999999</v>
      </c>
      <c r="H782" s="30">
        <f>SUMIFS(MasterSheet!K:K, MasterSheet!B:B, A782, MasterSheet!D:D, B782, MasterSheet!H:H, C782)</f>
        <v>1</v>
      </c>
      <c r="I782" s="30">
        <f t="shared" si="62"/>
        <v>12777.599999999999</v>
      </c>
      <c r="J782" s="32">
        <f>SUMIFS(MasterSheet!L:L, MasterSheet!B:B, A782, MasterSheet!D:D, B782, MasterSheet!H:H, C782)</f>
        <v>0</v>
      </c>
      <c r="K782" s="32">
        <f t="shared" si="63"/>
        <v>0</v>
      </c>
      <c r="L782" s="25" t="str">
        <f>VLOOKUP(C782,MasterSheet!H:U,14,)</f>
        <v>BioLegend</v>
      </c>
      <c r="M782" s="25" t="str">
        <f>VLOOKUP(L782,'Currency Sheet'!A:C,3,)</f>
        <v>DOLLAR</v>
      </c>
      <c r="N782" s="25">
        <f t="shared" si="64"/>
        <v>88</v>
      </c>
    </row>
    <row r="783" spans="1:14" x14ac:dyDescent="0.25">
      <c r="A783" s="25" t="str">
        <v xml:space="preserve">EED116824  </v>
      </c>
      <c r="B783" s="45">
        <v>45845</v>
      </c>
      <c r="C783" s="25">
        <v>100305</v>
      </c>
      <c r="D783" s="25">
        <f t="shared" si="60"/>
        <v>1584</v>
      </c>
      <c r="E783" s="25">
        <f>_xlfn.XLOOKUP(C783,MasterSheet!H:H,MasterSheet!E:E)</f>
        <v>18</v>
      </c>
      <c r="F783" s="26">
        <f>SUMIFS(MasterSheet!J:J, MasterSheet!B:B, A783, MasterSheet!D:D, B783, MasterSheet!H:H, C783)</f>
        <v>2</v>
      </c>
      <c r="G783" s="26">
        <f t="shared" si="61"/>
        <v>3168</v>
      </c>
      <c r="H783" s="30">
        <f>SUMIFS(MasterSheet!K:K, MasterSheet!B:B, A783, MasterSheet!D:D, B783, MasterSheet!H:H, C783)</f>
        <v>2</v>
      </c>
      <c r="I783" s="30">
        <f t="shared" si="62"/>
        <v>3168</v>
      </c>
      <c r="J783" s="32">
        <f>SUMIFS(MasterSheet!L:L, MasterSheet!B:B, A783, MasterSheet!D:D, B783, MasterSheet!H:H, C783)</f>
        <v>0</v>
      </c>
      <c r="K783" s="32">
        <f t="shared" si="63"/>
        <v>0</v>
      </c>
      <c r="L783" s="25" t="str">
        <f>VLOOKUP(C783,MasterSheet!H:U,14,)</f>
        <v>BioLegend</v>
      </c>
      <c r="M783" s="25" t="str">
        <f>VLOOKUP(L783,'Currency Sheet'!A:C,3,)</f>
        <v>DOLLAR</v>
      </c>
      <c r="N783" s="25">
        <f t="shared" si="64"/>
        <v>88</v>
      </c>
    </row>
    <row r="784" spans="1:14" x14ac:dyDescent="0.25">
      <c r="A784" s="25" t="str">
        <v xml:space="preserve">EED116824  </v>
      </c>
      <c r="B784" s="45">
        <v>45845</v>
      </c>
      <c r="C784" s="25">
        <v>100312</v>
      </c>
      <c r="D784" s="25">
        <f t="shared" si="60"/>
        <v>5544</v>
      </c>
      <c r="E784" s="25">
        <f>_xlfn.XLOOKUP(C784,MasterSheet!H:H,MasterSheet!E:E)</f>
        <v>63</v>
      </c>
      <c r="F784" s="26">
        <f>SUMIFS(MasterSheet!J:J, MasterSheet!B:B, A784, MasterSheet!D:D, B784, MasterSheet!H:H, C784)</f>
        <v>1</v>
      </c>
      <c r="G784" s="26">
        <f t="shared" si="61"/>
        <v>5544</v>
      </c>
      <c r="H784" s="30">
        <f>SUMIFS(MasterSheet!K:K, MasterSheet!B:B, A784, MasterSheet!D:D, B784, MasterSheet!H:H, C784)</f>
        <v>1</v>
      </c>
      <c r="I784" s="30">
        <f t="shared" si="62"/>
        <v>5544</v>
      </c>
      <c r="J784" s="32">
        <f>SUMIFS(MasterSheet!L:L, MasterSheet!B:B, A784, MasterSheet!D:D, B784, MasterSheet!H:H, C784)</f>
        <v>0</v>
      </c>
      <c r="K784" s="32">
        <f t="shared" si="63"/>
        <v>0</v>
      </c>
      <c r="L784" s="25" t="str">
        <f>VLOOKUP(C784,MasterSheet!H:U,14,)</f>
        <v>BioLegend</v>
      </c>
      <c r="M784" s="25" t="str">
        <f>VLOOKUP(L784,'Currency Sheet'!A:C,3,)</f>
        <v>DOLLAR</v>
      </c>
      <c r="N784" s="25">
        <f t="shared" si="64"/>
        <v>88</v>
      </c>
    </row>
    <row r="785" spans="1:14" x14ac:dyDescent="0.25">
      <c r="A785" s="25" t="str">
        <v xml:space="preserve">EED116824  </v>
      </c>
      <c r="B785" s="45">
        <v>45845</v>
      </c>
      <c r="C785" s="25">
        <v>100432</v>
      </c>
      <c r="D785" s="25">
        <f t="shared" si="60"/>
        <v>15206.400000000001</v>
      </c>
      <c r="E785" s="25">
        <f>_xlfn.XLOOKUP(C785,MasterSheet!H:H,MasterSheet!E:E)</f>
        <v>172.8</v>
      </c>
      <c r="F785" s="26">
        <f>SUMIFS(MasterSheet!J:J, MasterSheet!B:B, A785, MasterSheet!D:D, B785, MasterSheet!H:H, C785)</f>
        <v>2</v>
      </c>
      <c r="G785" s="26">
        <f t="shared" si="61"/>
        <v>30412.800000000003</v>
      </c>
      <c r="H785" s="30">
        <f>SUMIFS(MasterSheet!K:K, MasterSheet!B:B, A785, MasterSheet!D:D, B785, MasterSheet!H:H, C785)</f>
        <v>2</v>
      </c>
      <c r="I785" s="30">
        <f t="shared" si="62"/>
        <v>30412.800000000003</v>
      </c>
      <c r="J785" s="32">
        <f>SUMIFS(MasterSheet!L:L, MasterSheet!B:B, A785, MasterSheet!D:D, B785, MasterSheet!H:H, C785)</f>
        <v>0</v>
      </c>
      <c r="K785" s="32">
        <f t="shared" si="63"/>
        <v>0</v>
      </c>
      <c r="L785" s="25" t="str">
        <f>VLOOKUP(C785,MasterSheet!H:U,14,)</f>
        <v>BioLegend</v>
      </c>
      <c r="M785" s="25" t="str">
        <f>VLOOKUP(L785,'Currency Sheet'!A:C,3,)</f>
        <v>DOLLAR</v>
      </c>
      <c r="N785" s="25">
        <f t="shared" si="64"/>
        <v>88</v>
      </c>
    </row>
    <row r="786" spans="1:14" x14ac:dyDescent="0.25">
      <c r="A786" s="25" t="str">
        <v xml:space="preserve">EED116824  </v>
      </c>
      <c r="B786" s="45">
        <v>45845</v>
      </c>
      <c r="C786" s="25">
        <v>100706</v>
      </c>
      <c r="D786" s="25">
        <f t="shared" si="60"/>
        <v>6098.4</v>
      </c>
      <c r="E786" s="25">
        <f>_xlfn.XLOOKUP(C786,MasterSheet!H:H,MasterSheet!E:E)</f>
        <v>69.3</v>
      </c>
      <c r="F786" s="26">
        <f>SUMIFS(MasterSheet!J:J, MasterSheet!B:B, A786, MasterSheet!D:D, B786, MasterSheet!H:H, C786)</f>
        <v>1</v>
      </c>
      <c r="G786" s="26">
        <f t="shared" si="61"/>
        <v>6098.4</v>
      </c>
      <c r="H786" s="30">
        <f>SUMIFS(MasterSheet!K:K, MasterSheet!B:B, A786, MasterSheet!D:D, B786, MasterSheet!H:H, C786)</f>
        <v>1</v>
      </c>
      <c r="I786" s="30">
        <f t="shared" si="62"/>
        <v>6098.4</v>
      </c>
      <c r="J786" s="32">
        <f>SUMIFS(MasterSheet!L:L, MasterSheet!B:B, A786, MasterSheet!D:D, B786, MasterSheet!H:H, C786)</f>
        <v>0</v>
      </c>
      <c r="K786" s="32">
        <f t="shared" si="63"/>
        <v>0</v>
      </c>
      <c r="L786" s="25" t="str">
        <f>VLOOKUP(C786,MasterSheet!H:U,14,)</f>
        <v>BioLegend</v>
      </c>
      <c r="M786" s="25" t="str">
        <f>VLOOKUP(L786,'Currency Sheet'!A:C,3,)</f>
        <v>DOLLAR</v>
      </c>
      <c r="N786" s="25">
        <f t="shared" si="64"/>
        <v>88</v>
      </c>
    </row>
    <row r="787" spans="1:14" x14ac:dyDescent="0.25">
      <c r="A787" s="25" t="str">
        <v xml:space="preserve">EED116824  </v>
      </c>
      <c r="B787" s="45">
        <v>45845</v>
      </c>
      <c r="C787" s="25">
        <v>101207</v>
      </c>
      <c r="D787" s="25">
        <f t="shared" si="60"/>
        <v>3449.6000000000004</v>
      </c>
      <c r="E787" s="25">
        <f>_xlfn.XLOOKUP(C787,MasterSheet!H:H,MasterSheet!E:E)</f>
        <v>39.200000000000003</v>
      </c>
      <c r="F787" s="26">
        <f>SUMIFS(MasterSheet!J:J, MasterSheet!B:B, A787, MasterSheet!D:D, B787, MasterSheet!H:H, C787)</f>
        <v>1</v>
      </c>
      <c r="G787" s="26">
        <f t="shared" si="61"/>
        <v>3449.6000000000004</v>
      </c>
      <c r="H787" s="30">
        <f>SUMIFS(MasterSheet!K:K, MasterSheet!B:B, A787, MasterSheet!D:D, B787, MasterSheet!H:H, C787)</f>
        <v>1</v>
      </c>
      <c r="I787" s="30">
        <f t="shared" si="62"/>
        <v>3449.6000000000004</v>
      </c>
      <c r="J787" s="32">
        <f>SUMIFS(MasterSheet!L:L, MasterSheet!B:B, A787, MasterSheet!D:D, B787, MasterSheet!H:H, C787)</f>
        <v>0</v>
      </c>
      <c r="K787" s="32">
        <f t="shared" si="63"/>
        <v>0</v>
      </c>
      <c r="L787" s="25" t="str">
        <f>VLOOKUP(C787,MasterSheet!H:U,14,)</f>
        <v>BioLegend</v>
      </c>
      <c r="M787" s="25" t="str">
        <f>VLOOKUP(L787,'Currency Sheet'!A:C,3,)</f>
        <v>DOLLAR</v>
      </c>
      <c r="N787" s="25">
        <f t="shared" si="64"/>
        <v>88</v>
      </c>
    </row>
    <row r="788" spans="1:14" x14ac:dyDescent="0.25">
      <c r="A788" s="25" t="str">
        <v xml:space="preserve">EED116824  </v>
      </c>
      <c r="B788" s="45">
        <v>45845</v>
      </c>
      <c r="C788" s="25">
        <v>104419</v>
      </c>
      <c r="D788" s="25">
        <f t="shared" si="60"/>
        <v>5332.8</v>
      </c>
      <c r="E788" s="25">
        <f>_xlfn.XLOOKUP(C788,MasterSheet!H:H,MasterSheet!E:E)</f>
        <v>60.6</v>
      </c>
      <c r="F788" s="26">
        <f>SUMIFS(MasterSheet!J:J, MasterSheet!B:B, A788, MasterSheet!D:D, B788, MasterSheet!H:H, C788)</f>
        <v>1</v>
      </c>
      <c r="G788" s="26">
        <f t="shared" si="61"/>
        <v>5332.8</v>
      </c>
      <c r="H788" s="30">
        <f>SUMIFS(MasterSheet!K:K, MasterSheet!B:B, A788, MasterSheet!D:D, B788, MasterSheet!H:H, C788)</f>
        <v>1</v>
      </c>
      <c r="I788" s="30">
        <f t="shared" si="62"/>
        <v>5332.8</v>
      </c>
      <c r="J788" s="32">
        <f>SUMIFS(MasterSheet!L:L, MasterSheet!B:B, A788, MasterSheet!D:D, B788, MasterSheet!H:H, C788)</f>
        <v>0</v>
      </c>
      <c r="K788" s="32">
        <f t="shared" si="63"/>
        <v>0</v>
      </c>
      <c r="L788" s="25" t="str">
        <f>VLOOKUP(C788,MasterSheet!H:U,14,)</f>
        <v>BioLegend</v>
      </c>
      <c r="M788" s="25" t="str">
        <f>VLOOKUP(L788,'Currency Sheet'!A:C,3,)</f>
        <v>DOLLAR</v>
      </c>
      <c r="N788" s="25">
        <f t="shared" si="64"/>
        <v>88</v>
      </c>
    </row>
    <row r="789" spans="1:14" x14ac:dyDescent="0.25">
      <c r="A789" s="25" t="str">
        <v xml:space="preserve">EED116824  </v>
      </c>
      <c r="B789" s="45">
        <v>45845</v>
      </c>
      <c r="C789" s="25">
        <v>116101</v>
      </c>
      <c r="D789" s="25">
        <f t="shared" si="60"/>
        <v>2851.2</v>
      </c>
      <c r="E789" s="25">
        <f>_xlfn.XLOOKUP(C789,MasterSheet!H:H,MasterSheet!E:E)</f>
        <v>32.4</v>
      </c>
      <c r="F789" s="26">
        <f>SUMIFS(MasterSheet!J:J, MasterSheet!B:B, A789, MasterSheet!D:D, B789, MasterSheet!H:H, C789)</f>
        <v>1</v>
      </c>
      <c r="G789" s="26">
        <f t="shared" si="61"/>
        <v>2851.2</v>
      </c>
      <c r="H789" s="30">
        <f>SUMIFS(MasterSheet!K:K, MasterSheet!B:B, A789, MasterSheet!D:D, B789, MasterSheet!H:H, C789)</f>
        <v>1</v>
      </c>
      <c r="I789" s="30">
        <f t="shared" si="62"/>
        <v>2851.2</v>
      </c>
      <c r="J789" s="32">
        <f>SUMIFS(MasterSheet!L:L, MasterSheet!B:B, A789, MasterSheet!D:D, B789, MasterSheet!H:H, C789)</f>
        <v>0</v>
      </c>
      <c r="K789" s="32">
        <f t="shared" si="63"/>
        <v>0</v>
      </c>
      <c r="L789" s="25" t="str">
        <f>VLOOKUP(C789,MasterSheet!H:U,14,)</f>
        <v>BioLegend</v>
      </c>
      <c r="M789" s="25" t="str">
        <f>VLOOKUP(L789,'Currency Sheet'!A:C,3,)</f>
        <v>DOLLAR</v>
      </c>
      <c r="N789" s="25">
        <f t="shared" si="64"/>
        <v>88</v>
      </c>
    </row>
    <row r="790" spans="1:14" x14ac:dyDescent="0.25">
      <c r="A790" s="25" t="str">
        <v xml:space="preserve">EED116824  </v>
      </c>
      <c r="B790" s="45">
        <v>45845</v>
      </c>
      <c r="C790" s="25">
        <v>117323</v>
      </c>
      <c r="D790" s="25">
        <f t="shared" si="60"/>
        <v>4963.2</v>
      </c>
      <c r="E790" s="25">
        <f>_xlfn.XLOOKUP(C790,MasterSheet!H:H,MasterSheet!E:E)</f>
        <v>56.4</v>
      </c>
      <c r="F790" s="26">
        <f>SUMIFS(MasterSheet!J:J, MasterSheet!B:B, A790, MasterSheet!D:D, B790, MasterSheet!H:H, C790)</f>
        <v>1</v>
      </c>
      <c r="G790" s="26">
        <f t="shared" si="61"/>
        <v>4963.2</v>
      </c>
      <c r="H790" s="30">
        <f>SUMIFS(MasterSheet!K:K, MasterSheet!B:B, A790, MasterSheet!D:D, B790, MasterSheet!H:H, C790)</f>
        <v>1</v>
      </c>
      <c r="I790" s="30">
        <f t="shared" si="62"/>
        <v>4963.2</v>
      </c>
      <c r="J790" s="32">
        <f>SUMIFS(MasterSheet!L:L, MasterSheet!B:B, A790, MasterSheet!D:D, B790, MasterSheet!H:H, C790)</f>
        <v>0</v>
      </c>
      <c r="K790" s="32">
        <f t="shared" si="63"/>
        <v>0</v>
      </c>
      <c r="L790" s="25" t="str">
        <f>VLOOKUP(C790,MasterSheet!H:U,14,)</f>
        <v>BioLegend</v>
      </c>
      <c r="M790" s="25" t="str">
        <f>VLOOKUP(L790,'Currency Sheet'!A:C,3,)</f>
        <v>DOLLAR</v>
      </c>
      <c r="N790" s="25">
        <f t="shared" si="64"/>
        <v>88</v>
      </c>
    </row>
    <row r="791" spans="1:14" x14ac:dyDescent="0.25">
      <c r="A791" s="25" t="str">
        <v xml:space="preserve">EED116824  </v>
      </c>
      <c r="B791" s="45">
        <v>45845</v>
      </c>
      <c r="C791" s="25">
        <v>125611</v>
      </c>
      <c r="D791" s="25">
        <f t="shared" si="60"/>
        <v>7761.6</v>
      </c>
      <c r="E791" s="25">
        <f>_xlfn.XLOOKUP(C791,MasterSheet!H:H,MasterSheet!E:E)</f>
        <v>88.2</v>
      </c>
      <c r="F791" s="26">
        <f>SUMIFS(MasterSheet!J:J, MasterSheet!B:B, A791, MasterSheet!D:D, B791, MasterSheet!H:H, C791)</f>
        <v>1</v>
      </c>
      <c r="G791" s="26">
        <f t="shared" si="61"/>
        <v>7761.6</v>
      </c>
      <c r="H791" s="30">
        <f>SUMIFS(MasterSheet!K:K, MasterSheet!B:B, A791, MasterSheet!D:D, B791, MasterSheet!H:H, C791)</f>
        <v>1</v>
      </c>
      <c r="I791" s="30">
        <f t="shared" si="62"/>
        <v>7761.6</v>
      </c>
      <c r="J791" s="32">
        <f>SUMIFS(MasterSheet!L:L, MasterSheet!B:B, A791, MasterSheet!D:D, B791, MasterSheet!H:H, C791)</f>
        <v>0</v>
      </c>
      <c r="K791" s="32">
        <f t="shared" si="63"/>
        <v>0</v>
      </c>
      <c r="L791" s="25" t="str">
        <f>VLOOKUP(C791,MasterSheet!H:U,14,)</f>
        <v>BioLegend</v>
      </c>
      <c r="M791" s="25" t="str">
        <f>VLOOKUP(L791,'Currency Sheet'!A:C,3,)</f>
        <v>DOLLAR</v>
      </c>
      <c r="N791" s="25">
        <f t="shared" si="64"/>
        <v>88</v>
      </c>
    </row>
    <row r="792" spans="1:14" x14ac:dyDescent="0.25">
      <c r="A792" s="25" t="str">
        <v xml:space="preserve">EED116824  </v>
      </c>
      <c r="B792" s="45">
        <v>45845</v>
      </c>
      <c r="C792" s="25">
        <v>127617</v>
      </c>
      <c r="D792" s="25">
        <f t="shared" si="60"/>
        <v>5227.2</v>
      </c>
      <c r="E792" s="25">
        <f>_xlfn.XLOOKUP(C792,MasterSheet!H:H,MasterSheet!E:E)</f>
        <v>59.4</v>
      </c>
      <c r="F792" s="26">
        <f>SUMIFS(MasterSheet!J:J, MasterSheet!B:B, A792, MasterSheet!D:D, B792, MasterSheet!H:H, C792)</f>
        <v>1</v>
      </c>
      <c r="G792" s="26">
        <f t="shared" si="61"/>
        <v>5227.2</v>
      </c>
      <c r="H792" s="30">
        <f>SUMIFS(MasterSheet!K:K, MasterSheet!B:B, A792, MasterSheet!D:D, B792, MasterSheet!H:H, C792)</f>
        <v>1</v>
      </c>
      <c r="I792" s="30">
        <f t="shared" si="62"/>
        <v>5227.2</v>
      </c>
      <c r="J792" s="32">
        <f>SUMIFS(MasterSheet!L:L, MasterSheet!B:B, A792, MasterSheet!D:D, B792, MasterSheet!H:H, C792)</f>
        <v>0</v>
      </c>
      <c r="K792" s="32">
        <f t="shared" si="63"/>
        <v>0</v>
      </c>
      <c r="L792" s="25" t="str">
        <f>VLOOKUP(C792,MasterSheet!H:U,14,)</f>
        <v>BioLegend</v>
      </c>
      <c r="M792" s="25" t="str">
        <f>VLOOKUP(L792,'Currency Sheet'!A:C,3,)</f>
        <v>DOLLAR</v>
      </c>
      <c r="N792" s="25">
        <f t="shared" si="64"/>
        <v>88</v>
      </c>
    </row>
    <row r="793" spans="1:14" x14ac:dyDescent="0.25">
      <c r="A793" s="25" t="str">
        <v xml:space="preserve">EED116824  </v>
      </c>
      <c r="B793" s="45">
        <v>45845</v>
      </c>
      <c r="C793" s="25">
        <v>128012</v>
      </c>
      <c r="D793" s="25">
        <f t="shared" si="60"/>
        <v>17688</v>
      </c>
      <c r="E793" s="25">
        <f>_xlfn.XLOOKUP(C793,MasterSheet!H:H,MasterSheet!E:E)</f>
        <v>201</v>
      </c>
      <c r="F793" s="26">
        <f>SUMIFS(MasterSheet!J:J, MasterSheet!B:B, A793, MasterSheet!D:D, B793, MasterSheet!H:H, C793)</f>
        <v>1</v>
      </c>
      <c r="G793" s="26">
        <f t="shared" si="61"/>
        <v>17688</v>
      </c>
      <c r="H793" s="30">
        <f>SUMIFS(MasterSheet!K:K, MasterSheet!B:B, A793, MasterSheet!D:D, B793, MasterSheet!H:H, C793)</f>
        <v>1</v>
      </c>
      <c r="I793" s="30">
        <f t="shared" si="62"/>
        <v>17688</v>
      </c>
      <c r="J793" s="32">
        <f>SUMIFS(MasterSheet!L:L, MasterSheet!B:B, A793, MasterSheet!D:D, B793, MasterSheet!H:H, C793)</f>
        <v>0</v>
      </c>
      <c r="K793" s="32">
        <f t="shared" si="63"/>
        <v>0</v>
      </c>
      <c r="L793" s="25" t="str">
        <f>VLOOKUP(C793,MasterSheet!H:U,14,)</f>
        <v>BioLegend</v>
      </c>
      <c r="M793" s="25" t="str">
        <f>VLOOKUP(L793,'Currency Sheet'!A:C,3,)</f>
        <v>DOLLAR</v>
      </c>
      <c r="N793" s="25">
        <f t="shared" si="64"/>
        <v>88</v>
      </c>
    </row>
    <row r="794" spans="1:14" x14ac:dyDescent="0.25">
      <c r="A794" s="25" t="str">
        <v xml:space="preserve">EED116824  </v>
      </c>
      <c r="B794" s="45">
        <v>45845</v>
      </c>
      <c r="C794" s="25">
        <v>129817</v>
      </c>
      <c r="D794" s="25">
        <f t="shared" si="60"/>
        <v>14190</v>
      </c>
      <c r="E794" s="25">
        <f>_xlfn.XLOOKUP(C794,MasterSheet!H:H,MasterSheet!E:E)</f>
        <v>161.25</v>
      </c>
      <c r="F794" s="26">
        <f>SUMIFS(MasterSheet!J:J, MasterSheet!B:B, A794, MasterSheet!D:D, B794, MasterSheet!H:H, C794)</f>
        <v>1</v>
      </c>
      <c r="G794" s="26">
        <f t="shared" si="61"/>
        <v>14190</v>
      </c>
      <c r="H794" s="30">
        <f>SUMIFS(MasterSheet!K:K, MasterSheet!B:B, A794, MasterSheet!D:D, B794, MasterSheet!H:H, C794)</f>
        <v>1</v>
      </c>
      <c r="I794" s="30">
        <f t="shared" si="62"/>
        <v>14190</v>
      </c>
      <c r="J794" s="32">
        <f>SUMIFS(MasterSheet!L:L, MasterSheet!B:B, A794, MasterSheet!D:D, B794, MasterSheet!H:H, C794)</f>
        <v>0</v>
      </c>
      <c r="K794" s="32">
        <f t="shared" si="63"/>
        <v>0</v>
      </c>
      <c r="L794" s="25" t="str">
        <f>VLOOKUP(C794,MasterSheet!H:U,14,)</f>
        <v>BioLegend</v>
      </c>
      <c r="M794" s="25" t="str">
        <f>VLOOKUP(L794,'Currency Sheet'!A:C,3,)</f>
        <v>DOLLAR</v>
      </c>
      <c r="N794" s="25">
        <f t="shared" si="64"/>
        <v>88</v>
      </c>
    </row>
    <row r="795" spans="1:14" x14ac:dyDescent="0.25">
      <c r="A795" s="25" t="str">
        <v xml:space="preserve">EED116824  </v>
      </c>
      <c r="B795" s="45">
        <v>45845</v>
      </c>
      <c r="C795" s="25">
        <v>300005</v>
      </c>
      <c r="D795" s="25">
        <f t="shared" si="60"/>
        <v>7867.2000000000007</v>
      </c>
      <c r="E795" s="25">
        <f>_xlfn.XLOOKUP(C795,MasterSheet!H:H,MasterSheet!E:E)</f>
        <v>89.4</v>
      </c>
      <c r="F795" s="26">
        <f>SUMIFS(MasterSheet!J:J, MasterSheet!B:B, A795, MasterSheet!D:D, B795, MasterSheet!H:H, C795)</f>
        <v>1</v>
      </c>
      <c r="G795" s="26">
        <f t="shared" si="61"/>
        <v>7867.2000000000007</v>
      </c>
      <c r="H795" s="30">
        <f>SUMIFS(MasterSheet!K:K, MasterSheet!B:B, A795, MasterSheet!D:D, B795, MasterSheet!H:H, C795)</f>
        <v>1</v>
      </c>
      <c r="I795" s="30">
        <f t="shared" si="62"/>
        <v>7867.2000000000007</v>
      </c>
      <c r="J795" s="32">
        <f>SUMIFS(MasterSheet!L:L, MasterSheet!B:B, A795, MasterSheet!D:D, B795, MasterSheet!H:H, C795)</f>
        <v>0</v>
      </c>
      <c r="K795" s="32">
        <f t="shared" si="63"/>
        <v>0</v>
      </c>
      <c r="L795" s="25" t="str">
        <f>VLOOKUP(C795,MasterSheet!H:U,14,)</f>
        <v>BioLegend</v>
      </c>
      <c r="M795" s="25" t="str">
        <f>VLOOKUP(L795,'Currency Sheet'!A:C,3,)</f>
        <v>DOLLAR</v>
      </c>
      <c r="N795" s="25">
        <f t="shared" si="64"/>
        <v>88</v>
      </c>
    </row>
    <row r="796" spans="1:14" x14ac:dyDescent="0.25">
      <c r="A796" s="25" t="str">
        <v xml:space="preserve">EED116824  </v>
      </c>
      <c r="B796" s="45">
        <v>45845</v>
      </c>
      <c r="C796" s="25">
        <v>300332</v>
      </c>
      <c r="D796" s="25">
        <f t="shared" si="60"/>
        <v>20908.8</v>
      </c>
      <c r="E796" s="25">
        <f>_xlfn.XLOOKUP(C796,MasterSheet!H:H,MasterSheet!E:E)</f>
        <v>237.6</v>
      </c>
      <c r="F796" s="26">
        <f>SUMIFS(MasterSheet!J:J, MasterSheet!B:B, A796, MasterSheet!D:D, B796, MasterSheet!H:H, C796)</f>
        <v>2</v>
      </c>
      <c r="G796" s="26">
        <f t="shared" si="61"/>
        <v>41817.599999999999</v>
      </c>
      <c r="H796" s="30">
        <f>SUMIFS(MasterSheet!K:K, MasterSheet!B:B, A796, MasterSheet!D:D, B796, MasterSheet!H:H, C796)</f>
        <v>2</v>
      </c>
      <c r="I796" s="30">
        <f t="shared" si="62"/>
        <v>41817.599999999999</v>
      </c>
      <c r="J796" s="32">
        <f>SUMIFS(MasterSheet!L:L, MasterSheet!B:B, A796, MasterSheet!D:D, B796, MasterSheet!H:H, C796)</f>
        <v>0</v>
      </c>
      <c r="K796" s="32">
        <f t="shared" si="63"/>
        <v>0</v>
      </c>
      <c r="L796" s="25" t="str">
        <f>VLOOKUP(C796,MasterSheet!H:U,14,)</f>
        <v>BioLegend</v>
      </c>
      <c r="M796" s="25" t="str">
        <f>VLOOKUP(L796,'Currency Sheet'!A:C,3,)</f>
        <v>DOLLAR</v>
      </c>
      <c r="N796" s="25">
        <f t="shared" si="64"/>
        <v>88</v>
      </c>
    </row>
    <row r="797" spans="1:14" x14ac:dyDescent="0.25">
      <c r="A797" s="25" t="str">
        <v xml:space="preserve">EED116824  </v>
      </c>
      <c r="B797" s="45">
        <v>45845</v>
      </c>
      <c r="C797" s="25">
        <v>302820</v>
      </c>
      <c r="D797" s="25">
        <f t="shared" si="60"/>
        <v>18216</v>
      </c>
      <c r="E797" s="25">
        <f>_xlfn.XLOOKUP(C797,MasterSheet!H:H,MasterSheet!E:E)</f>
        <v>207</v>
      </c>
      <c r="F797" s="26">
        <f>SUMIFS(MasterSheet!J:J, MasterSheet!B:B, A797, MasterSheet!D:D, B797, MasterSheet!H:H, C797)</f>
        <v>1</v>
      </c>
      <c r="G797" s="26">
        <f t="shared" si="61"/>
        <v>18216</v>
      </c>
      <c r="H797" s="30">
        <f>SUMIFS(MasterSheet!K:K, MasterSheet!B:B, A797, MasterSheet!D:D, B797, MasterSheet!H:H, C797)</f>
        <v>1</v>
      </c>
      <c r="I797" s="30">
        <f t="shared" si="62"/>
        <v>18216</v>
      </c>
      <c r="J797" s="32">
        <f>SUMIFS(MasterSheet!L:L, MasterSheet!B:B, A797, MasterSheet!D:D, B797, MasterSheet!H:H, C797)</f>
        <v>0</v>
      </c>
      <c r="K797" s="32">
        <f t="shared" si="63"/>
        <v>0</v>
      </c>
      <c r="L797" s="25" t="str">
        <f>VLOOKUP(C797,MasterSheet!H:U,14,)</f>
        <v>BioLegend</v>
      </c>
      <c r="M797" s="25" t="str">
        <f>VLOOKUP(L797,'Currency Sheet'!A:C,3,)</f>
        <v>DOLLAR</v>
      </c>
      <c r="N797" s="25">
        <f t="shared" si="64"/>
        <v>88</v>
      </c>
    </row>
    <row r="798" spans="1:14" x14ac:dyDescent="0.25">
      <c r="A798" s="25" t="str">
        <v xml:space="preserve">EED116824  </v>
      </c>
      <c r="B798" s="45">
        <v>45845</v>
      </c>
      <c r="C798" s="25">
        <v>302934</v>
      </c>
      <c r="D798" s="25">
        <f t="shared" si="60"/>
        <v>7867.2000000000007</v>
      </c>
      <c r="E798" s="25">
        <f>_xlfn.XLOOKUP(C798,MasterSheet!H:H,MasterSheet!E:E)</f>
        <v>89.4</v>
      </c>
      <c r="F798" s="26">
        <f>SUMIFS(MasterSheet!J:J, MasterSheet!B:B, A798, MasterSheet!D:D, B798, MasterSheet!H:H, C798)</f>
        <v>2</v>
      </c>
      <c r="G798" s="26">
        <f t="shared" si="61"/>
        <v>15734.400000000001</v>
      </c>
      <c r="H798" s="30">
        <f>SUMIFS(MasterSheet!K:K, MasterSheet!B:B, A798, MasterSheet!D:D, B798, MasterSheet!H:H, C798)</f>
        <v>2</v>
      </c>
      <c r="I798" s="30">
        <f t="shared" si="62"/>
        <v>15734.400000000001</v>
      </c>
      <c r="J798" s="32">
        <f>SUMIFS(MasterSheet!L:L, MasterSheet!B:B, A798, MasterSheet!D:D, B798, MasterSheet!H:H, C798)</f>
        <v>0</v>
      </c>
      <c r="K798" s="32">
        <f t="shared" si="63"/>
        <v>0</v>
      </c>
      <c r="L798" s="25" t="str">
        <f>VLOOKUP(C798,MasterSheet!H:U,14,)</f>
        <v>BioLegend</v>
      </c>
      <c r="M798" s="25" t="str">
        <f>VLOOKUP(L798,'Currency Sheet'!A:C,3,)</f>
        <v>DOLLAR</v>
      </c>
      <c r="N798" s="25">
        <f t="shared" si="64"/>
        <v>88</v>
      </c>
    </row>
    <row r="799" spans="1:14" x14ac:dyDescent="0.25">
      <c r="A799" s="25" t="str">
        <v xml:space="preserve">EED116824  </v>
      </c>
      <c r="B799" s="45">
        <v>45845</v>
      </c>
      <c r="C799" s="25">
        <v>304022</v>
      </c>
      <c r="D799" s="25">
        <f t="shared" si="60"/>
        <v>13992</v>
      </c>
      <c r="E799" s="25">
        <f>_xlfn.XLOOKUP(C799,MasterSheet!H:H,MasterSheet!E:E)</f>
        <v>159</v>
      </c>
      <c r="F799" s="26">
        <f>SUMIFS(MasterSheet!J:J, MasterSheet!B:B, A799, MasterSheet!D:D, B799, MasterSheet!H:H, C799)</f>
        <v>1</v>
      </c>
      <c r="G799" s="26">
        <f t="shared" si="61"/>
        <v>13992</v>
      </c>
      <c r="H799" s="30">
        <f>SUMIFS(MasterSheet!K:K, MasterSheet!B:B, A799, MasterSheet!D:D, B799, MasterSheet!H:H, C799)</f>
        <v>1</v>
      </c>
      <c r="I799" s="30">
        <f t="shared" si="62"/>
        <v>13992</v>
      </c>
      <c r="J799" s="32">
        <f>SUMIFS(MasterSheet!L:L, MasterSheet!B:B, A799, MasterSheet!D:D, B799, MasterSheet!H:H, C799)</f>
        <v>0</v>
      </c>
      <c r="K799" s="32">
        <f t="shared" si="63"/>
        <v>0</v>
      </c>
      <c r="L799" s="25" t="str">
        <f>VLOOKUP(C799,MasterSheet!H:U,14,)</f>
        <v>BioLegend</v>
      </c>
      <c r="M799" s="25" t="str">
        <f>VLOOKUP(L799,'Currency Sheet'!A:C,3,)</f>
        <v>DOLLAR</v>
      </c>
      <c r="N799" s="25">
        <f t="shared" si="64"/>
        <v>88</v>
      </c>
    </row>
    <row r="800" spans="1:14" x14ac:dyDescent="0.25">
      <c r="A800" s="25" t="str">
        <v xml:space="preserve">EED116824  </v>
      </c>
      <c r="B800" s="45">
        <v>45845</v>
      </c>
      <c r="C800" s="25">
        <v>309719</v>
      </c>
      <c r="D800" s="25">
        <f t="shared" si="60"/>
        <v>8131.2000000000007</v>
      </c>
      <c r="E800" s="25">
        <f>_xlfn.XLOOKUP(C800,MasterSheet!H:H,MasterSheet!E:E)</f>
        <v>92.4</v>
      </c>
      <c r="F800" s="26">
        <f>SUMIFS(MasterSheet!J:J, MasterSheet!B:B, A800, MasterSheet!D:D, B800, MasterSheet!H:H, C800)</f>
        <v>1</v>
      </c>
      <c r="G800" s="26">
        <f t="shared" si="61"/>
        <v>8131.2000000000007</v>
      </c>
      <c r="H800" s="30">
        <f>SUMIFS(MasterSheet!K:K, MasterSheet!B:B, A800, MasterSheet!D:D, B800, MasterSheet!H:H, C800)</f>
        <v>1</v>
      </c>
      <c r="I800" s="30">
        <f t="shared" si="62"/>
        <v>8131.2000000000007</v>
      </c>
      <c r="J800" s="32">
        <f>SUMIFS(MasterSheet!L:L, MasterSheet!B:B, A800, MasterSheet!D:D, B800, MasterSheet!H:H, C800)</f>
        <v>0</v>
      </c>
      <c r="K800" s="32">
        <f t="shared" si="63"/>
        <v>0</v>
      </c>
      <c r="L800" s="25" t="str">
        <f>VLOOKUP(C800,MasterSheet!H:U,14,)</f>
        <v>BioLegend</v>
      </c>
      <c r="M800" s="25" t="str">
        <f>VLOOKUP(L800,'Currency Sheet'!A:C,3,)</f>
        <v>DOLLAR</v>
      </c>
      <c r="N800" s="25">
        <f t="shared" si="64"/>
        <v>88</v>
      </c>
    </row>
    <row r="801" spans="1:14" x14ac:dyDescent="0.25">
      <c r="A801" s="25" t="str">
        <v xml:space="preserve">EED116824  </v>
      </c>
      <c r="B801" s="45">
        <v>45845</v>
      </c>
      <c r="C801" s="25">
        <v>311122</v>
      </c>
      <c r="D801" s="25">
        <f t="shared" si="60"/>
        <v>25146</v>
      </c>
      <c r="E801" s="25">
        <f>_xlfn.XLOOKUP(C801,MasterSheet!H:H,MasterSheet!E:E)</f>
        <v>285.75</v>
      </c>
      <c r="F801" s="26">
        <f>SUMIFS(MasterSheet!J:J, MasterSheet!B:B, A801, MasterSheet!D:D, B801, MasterSheet!H:H, C801)</f>
        <v>1</v>
      </c>
      <c r="G801" s="26">
        <f t="shared" si="61"/>
        <v>25146</v>
      </c>
      <c r="H801" s="30">
        <f>SUMIFS(MasterSheet!K:K, MasterSheet!B:B, A801, MasterSheet!D:D, B801, MasterSheet!H:H, C801)</f>
        <v>1</v>
      </c>
      <c r="I801" s="30">
        <f t="shared" si="62"/>
        <v>25146</v>
      </c>
      <c r="J801" s="32">
        <f>SUMIFS(MasterSheet!L:L, MasterSheet!B:B, A801, MasterSheet!D:D, B801, MasterSheet!H:H, C801)</f>
        <v>0</v>
      </c>
      <c r="K801" s="32">
        <f t="shared" si="63"/>
        <v>0</v>
      </c>
      <c r="L801" s="25" t="str">
        <f>VLOOKUP(C801,MasterSheet!H:U,14,)</f>
        <v>BioLegend</v>
      </c>
      <c r="M801" s="25" t="str">
        <f>VLOOKUP(L801,'Currency Sheet'!A:C,3,)</f>
        <v>DOLLAR</v>
      </c>
      <c r="N801" s="25">
        <f t="shared" si="64"/>
        <v>88</v>
      </c>
    </row>
    <row r="802" spans="1:14" x14ac:dyDescent="0.25">
      <c r="A802" s="25" t="str">
        <v xml:space="preserve">EED116824  </v>
      </c>
      <c r="B802" s="45">
        <v>45845</v>
      </c>
      <c r="C802" s="25">
        <v>312815</v>
      </c>
      <c r="D802" s="25">
        <f t="shared" si="60"/>
        <v>7867.2000000000007</v>
      </c>
      <c r="E802" s="25">
        <f>_xlfn.XLOOKUP(C802,MasterSheet!H:H,MasterSheet!E:E)</f>
        <v>89.4</v>
      </c>
      <c r="F802" s="26">
        <f>SUMIFS(MasterSheet!J:J, MasterSheet!B:B, A802, MasterSheet!D:D, B802, MasterSheet!H:H, C802)</f>
        <v>1</v>
      </c>
      <c r="G802" s="26">
        <f t="shared" si="61"/>
        <v>7867.2000000000007</v>
      </c>
      <c r="H802" s="30">
        <f>SUMIFS(MasterSheet!K:K, MasterSheet!B:B, A802, MasterSheet!D:D, B802, MasterSheet!H:H, C802)</f>
        <v>1</v>
      </c>
      <c r="I802" s="30">
        <f t="shared" si="62"/>
        <v>7867.2000000000007</v>
      </c>
      <c r="J802" s="32">
        <f>SUMIFS(MasterSheet!L:L, MasterSheet!B:B, A802, MasterSheet!D:D, B802, MasterSheet!H:H, C802)</f>
        <v>0</v>
      </c>
      <c r="K802" s="32">
        <f t="shared" si="63"/>
        <v>0</v>
      </c>
      <c r="L802" s="25" t="str">
        <f>VLOOKUP(C802,MasterSheet!H:U,14,)</f>
        <v>BioLegend</v>
      </c>
      <c r="M802" s="25" t="str">
        <f>VLOOKUP(L802,'Currency Sheet'!A:C,3,)</f>
        <v>DOLLAR</v>
      </c>
      <c r="N802" s="25">
        <f t="shared" si="64"/>
        <v>88</v>
      </c>
    </row>
    <row r="803" spans="1:14" x14ac:dyDescent="0.25">
      <c r="A803" s="25" t="str">
        <v xml:space="preserve">EED116824  </v>
      </c>
      <c r="B803" s="45">
        <v>45845</v>
      </c>
      <c r="C803" s="25">
        <v>320107</v>
      </c>
      <c r="D803" s="25">
        <f t="shared" si="60"/>
        <v>9662.4</v>
      </c>
      <c r="E803" s="25">
        <f>_xlfn.XLOOKUP(C803,MasterSheet!H:H,MasterSheet!E:E)</f>
        <v>109.8</v>
      </c>
      <c r="F803" s="26">
        <f>SUMIFS(MasterSheet!J:J, MasterSheet!B:B, A803, MasterSheet!D:D, B803, MasterSheet!H:H, C803)</f>
        <v>1</v>
      </c>
      <c r="G803" s="26">
        <f t="shared" si="61"/>
        <v>9662.4</v>
      </c>
      <c r="H803" s="30">
        <f>SUMIFS(MasterSheet!K:K, MasterSheet!B:B, A803, MasterSheet!D:D, B803, MasterSheet!H:H, C803)</f>
        <v>1</v>
      </c>
      <c r="I803" s="30">
        <f t="shared" si="62"/>
        <v>9662.4</v>
      </c>
      <c r="J803" s="32">
        <f>SUMIFS(MasterSheet!L:L, MasterSheet!B:B, A803, MasterSheet!D:D, B803, MasterSheet!H:H, C803)</f>
        <v>0</v>
      </c>
      <c r="K803" s="32">
        <f t="shared" si="63"/>
        <v>0</v>
      </c>
      <c r="L803" s="25" t="str">
        <f>VLOOKUP(C803,MasterSheet!H:U,14,)</f>
        <v>BioLegend</v>
      </c>
      <c r="M803" s="25" t="str">
        <f>VLOOKUP(L803,'Currency Sheet'!A:C,3,)</f>
        <v>DOLLAR</v>
      </c>
      <c r="N803" s="25">
        <f t="shared" si="64"/>
        <v>88</v>
      </c>
    </row>
    <row r="804" spans="1:14" x14ac:dyDescent="0.25">
      <c r="A804" s="25" t="str">
        <v xml:space="preserve">EED116824  </v>
      </c>
      <c r="B804" s="45">
        <v>45845</v>
      </c>
      <c r="C804" s="25">
        <v>323006</v>
      </c>
      <c r="D804" s="25">
        <f t="shared" si="60"/>
        <v>13569.599999999999</v>
      </c>
      <c r="E804" s="25">
        <f>_xlfn.XLOOKUP(C804,MasterSheet!H:H,MasterSheet!E:E)</f>
        <v>154.19999999999999</v>
      </c>
      <c r="F804" s="26">
        <f>SUMIFS(MasterSheet!J:J, MasterSheet!B:B, A804, MasterSheet!D:D, B804, MasterSheet!H:H, C804)</f>
        <v>1</v>
      </c>
      <c r="G804" s="26">
        <f t="shared" si="61"/>
        <v>13569.599999999999</v>
      </c>
      <c r="H804" s="30">
        <f>SUMIFS(MasterSheet!K:K, MasterSheet!B:B, A804, MasterSheet!D:D, B804, MasterSheet!H:H, C804)</f>
        <v>1</v>
      </c>
      <c r="I804" s="30">
        <f t="shared" si="62"/>
        <v>13569.599999999999</v>
      </c>
      <c r="J804" s="32">
        <f>SUMIFS(MasterSheet!L:L, MasterSheet!B:B, A804, MasterSheet!D:D, B804, MasterSheet!H:H, C804)</f>
        <v>0</v>
      </c>
      <c r="K804" s="32">
        <f t="shared" si="63"/>
        <v>0</v>
      </c>
      <c r="L804" s="25" t="str">
        <f>VLOOKUP(C804,MasterSheet!H:U,14,)</f>
        <v>BioLegend</v>
      </c>
      <c r="M804" s="25" t="str">
        <f>VLOOKUP(L804,'Currency Sheet'!A:C,3,)</f>
        <v>DOLLAR</v>
      </c>
      <c r="N804" s="25">
        <f t="shared" si="64"/>
        <v>88</v>
      </c>
    </row>
    <row r="805" spans="1:14" x14ac:dyDescent="0.25">
      <c r="A805" s="25" t="str">
        <v xml:space="preserve">EED116824  </v>
      </c>
      <c r="B805" s="45">
        <v>45845</v>
      </c>
      <c r="C805" s="25">
        <v>323028</v>
      </c>
      <c r="D805" s="25">
        <f t="shared" si="60"/>
        <v>27984</v>
      </c>
      <c r="E805" s="25">
        <f>_xlfn.XLOOKUP(C805,MasterSheet!H:H,MasterSheet!E:E)</f>
        <v>318</v>
      </c>
      <c r="F805" s="26">
        <f>SUMIFS(MasterSheet!J:J, MasterSheet!B:B, A805, MasterSheet!D:D, B805, MasterSheet!H:H, C805)</f>
        <v>1</v>
      </c>
      <c r="G805" s="26">
        <f t="shared" si="61"/>
        <v>27984</v>
      </c>
      <c r="H805" s="30">
        <f>SUMIFS(MasterSheet!K:K, MasterSheet!B:B, A805, MasterSheet!D:D, B805, MasterSheet!H:H, C805)</f>
        <v>1</v>
      </c>
      <c r="I805" s="30">
        <f t="shared" si="62"/>
        <v>27984</v>
      </c>
      <c r="J805" s="32">
        <f>SUMIFS(MasterSheet!L:L, MasterSheet!B:B, A805, MasterSheet!D:D, B805, MasterSheet!H:H, C805)</f>
        <v>0</v>
      </c>
      <c r="K805" s="32">
        <f t="shared" si="63"/>
        <v>0</v>
      </c>
      <c r="L805" s="25" t="str">
        <f>VLOOKUP(C805,MasterSheet!H:U,14,)</f>
        <v>BioLegend</v>
      </c>
      <c r="M805" s="25" t="str">
        <f>VLOOKUP(L805,'Currency Sheet'!A:C,3,)</f>
        <v>DOLLAR</v>
      </c>
      <c r="N805" s="25">
        <f t="shared" si="64"/>
        <v>88</v>
      </c>
    </row>
    <row r="806" spans="1:14" x14ac:dyDescent="0.25">
      <c r="A806" s="25" t="str">
        <v xml:space="preserve">EED116824  </v>
      </c>
      <c r="B806" s="45">
        <v>45845</v>
      </c>
      <c r="C806" s="25">
        <v>332306</v>
      </c>
      <c r="D806" s="25">
        <f t="shared" si="60"/>
        <v>22651.199999999997</v>
      </c>
      <c r="E806" s="25">
        <f>_xlfn.XLOOKUP(C806,MasterSheet!H:H,MasterSheet!E:E)</f>
        <v>257.39999999999998</v>
      </c>
      <c r="F806" s="26">
        <f>SUMIFS(MasterSheet!J:J, MasterSheet!B:B, A806, MasterSheet!D:D, B806, MasterSheet!H:H, C806)</f>
        <v>2</v>
      </c>
      <c r="G806" s="26">
        <f t="shared" si="61"/>
        <v>45302.399999999994</v>
      </c>
      <c r="H806" s="30">
        <f>SUMIFS(MasterSheet!K:K, MasterSheet!B:B, A806, MasterSheet!D:D, B806, MasterSheet!H:H, C806)</f>
        <v>2</v>
      </c>
      <c r="I806" s="30">
        <f t="shared" si="62"/>
        <v>45302.399999999994</v>
      </c>
      <c r="J806" s="32">
        <f>SUMIFS(MasterSheet!L:L, MasterSheet!B:B, A806, MasterSheet!D:D, B806, MasterSheet!H:H, C806)</f>
        <v>0</v>
      </c>
      <c r="K806" s="32">
        <f t="shared" si="63"/>
        <v>0</v>
      </c>
      <c r="L806" s="25" t="str">
        <f>VLOOKUP(C806,MasterSheet!H:U,14,)</f>
        <v>BioLegend</v>
      </c>
      <c r="M806" s="25" t="str">
        <f>VLOOKUP(L806,'Currency Sheet'!A:C,3,)</f>
        <v>DOLLAR</v>
      </c>
      <c r="N806" s="25">
        <f t="shared" si="64"/>
        <v>88</v>
      </c>
    </row>
    <row r="807" spans="1:14" x14ac:dyDescent="0.25">
      <c r="A807" s="25" t="str">
        <v xml:space="preserve">EED116824  </v>
      </c>
      <c r="B807" s="45">
        <v>45845</v>
      </c>
      <c r="C807" s="25">
        <v>344750</v>
      </c>
      <c r="D807" s="25">
        <f t="shared" si="60"/>
        <v>12091.2</v>
      </c>
      <c r="E807" s="25">
        <f>_xlfn.XLOOKUP(C807,MasterSheet!H:H,MasterSheet!E:E)</f>
        <v>137.4</v>
      </c>
      <c r="F807" s="26">
        <f>SUMIFS(MasterSheet!J:J, MasterSheet!B:B, A807, MasterSheet!D:D, B807, MasterSheet!H:H, C807)</f>
        <v>1</v>
      </c>
      <c r="G807" s="26">
        <f t="shared" si="61"/>
        <v>12091.2</v>
      </c>
      <c r="H807" s="30">
        <f>SUMIFS(MasterSheet!K:K, MasterSheet!B:B, A807, MasterSheet!D:D, B807, MasterSheet!H:H, C807)</f>
        <v>1</v>
      </c>
      <c r="I807" s="30">
        <f t="shared" si="62"/>
        <v>12091.2</v>
      </c>
      <c r="J807" s="32">
        <f>SUMIFS(MasterSheet!L:L, MasterSheet!B:B, A807, MasterSheet!D:D, B807, MasterSheet!H:H, C807)</f>
        <v>0</v>
      </c>
      <c r="K807" s="32">
        <f t="shared" si="63"/>
        <v>0</v>
      </c>
      <c r="L807" s="25" t="str">
        <f>VLOOKUP(C807,MasterSheet!H:U,14,)</f>
        <v>BioLegend</v>
      </c>
      <c r="M807" s="25" t="str">
        <f>VLOOKUP(L807,'Currency Sheet'!A:C,3,)</f>
        <v>DOLLAR</v>
      </c>
      <c r="N807" s="25">
        <f t="shared" si="64"/>
        <v>88</v>
      </c>
    </row>
    <row r="808" spans="1:14" x14ac:dyDescent="0.25">
      <c r="A808" s="25" t="str">
        <v xml:space="preserve">EED116824  </v>
      </c>
      <c r="B808" s="45">
        <v>45845</v>
      </c>
      <c r="C808" s="25">
        <v>348219</v>
      </c>
      <c r="D808" s="25">
        <f t="shared" si="60"/>
        <v>12738</v>
      </c>
      <c r="E808" s="25">
        <f>_xlfn.XLOOKUP(C808,MasterSheet!H:H,MasterSheet!E:E)</f>
        <v>144.75</v>
      </c>
      <c r="F808" s="26">
        <f>SUMIFS(MasterSheet!J:J, MasterSheet!B:B, A808, MasterSheet!D:D, B808, MasterSheet!H:H, C808)</f>
        <v>2</v>
      </c>
      <c r="G808" s="26">
        <f t="shared" si="61"/>
        <v>25476</v>
      </c>
      <c r="H808" s="30">
        <f>SUMIFS(MasterSheet!K:K, MasterSheet!B:B, A808, MasterSheet!D:D, B808, MasterSheet!H:H, C808)</f>
        <v>2</v>
      </c>
      <c r="I808" s="30">
        <f t="shared" si="62"/>
        <v>25476</v>
      </c>
      <c r="J808" s="32">
        <f>SUMIFS(MasterSheet!L:L, MasterSheet!B:B, A808, MasterSheet!D:D, B808, MasterSheet!H:H, C808)</f>
        <v>0</v>
      </c>
      <c r="K808" s="32">
        <f t="shared" si="63"/>
        <v>0</v>
      </c>
      <c r="L808" s="25" t="str">
        <f>VLOOKUP(C808,MasterSheet!H:U,14,)</f>
        <v>BioLegend</v>
      </c>
      <c r="M808" s="25" t="str">
        <f>VLOOKUP(L808,'Currency Sheet'!A:C,3,)</f>
        <v>DOLLAR</v>
      </c>
      <c r="N808" s="25">
        <f t="shared" si="64"/>
        <v>88</v>
      </c>
    </row>
    <row r="809" spans="1:14" x14ac:dyDescent="0.25">
      <c r="A809" s="25" t="str">
        <v xml:space="preserve">EED116824  </v>
      </c>
      <c r="B809" s="45">
        <v>45845</v>
      </c>
      <c r="C809" s="25">
        <v>356607</v>
      </c>
      <c r="D809" s="25">
        <f t="shared" si="60"/>
        <v>7761.6</v>
      </c>
      <c r="E809" s="25">
        <f>_xlfn.XLOOKUP(C809,MasterSheet!H:H,MasterSheet!E:E)</f>
        <v>88.2</v>
      </c>
      <c r="F809" s="26">
        <f>SUMIFS(MasterSheet!J:J, MasterSheet!B:B, A809, MasterSheet!D:D, B809, MasterSheet!H:H, C809)</f>
        <v>1</v>
      </c>
      <c r="G809" s="26">
        <f t="shared" si="61"/>
        <v>7761.6</v>
      </c>
      <c r="H809" s="30">
        <f>SUMIFS(MasterSheet!K:K, MasterSheet!B:B, A809, MasterSheet!D:D, B809, MasterSheet!H:H, C809)</f>
        <v>1</v>
      </c>
      <c r="I809" s="30">
        <f t="shared" si="62"/>
        <v>7761.6</v>
      </c>
      <c r="J809" s="32">
        <f>SUMIFS(MasterSheet!L:L, MasterSheet!B:B, A809, MasterSheet!D:D, B809, MasterSheet!H:H, C809)</f>
        <v>0</v>
      </c>
      <c r="K809" s="32">
        <f t="shared" si="63"/>
        <v>0</v>
      </c>
      <c r="L809" s="25" t="str">
        <f>VLOOKUP(C809,MasterSheet!H:U,14,)</f>
        <v>BioLegend</v>
      </c>
      <c r="M809" s="25" t="str">
        <f>VLOOKUP(L809,'Currency Sheet'!A:C,3,)</f>
        <v>DOLLAR</v>
      </c>
      <c r="N809" s="25">
        <f t="shared" si="64"/>
        <v>88</v>
      </c>
    </row>
    <row r="810" spans="1:14" x14ac:dyDescent="0.25">
      <c r="A810" s="25" t="str">
        <v xml:space="preserve">EED116824  </v>
      </c>
      <c r="B810" s="45">
        <v>45845</v>
      </c>
      <c r="C810" s="25">
        <v>368504</v>
      </c>
      <c r="D810" s="25">
        <f t="shared" si="60"/>
        <v>20169.599999999999</v>
      </c>
      <c r="E810" s="25">
        <f>_xlfn.XLOOKUP(C810,MasterSheet!H:H,MasterSheet!E:E)</f>
        <v>229.2</v>
      </c>
      <c r="F810" s="26">
        <f>SUMIFS(MasterSheet!J:J, MasterSheet!B:B, A810, MasterSheet!D:D, B810, MasterSheet!H:H, C810)</f>
        <v>1</v>
      </c>
      <c r="G810" s="26">
        <f t="shared" si="61"/>
        <v>20169.599999999999</v>
      </c>
      <c r="H810" s="30">
        <f>SUMIFS(MasterSheet!K:K, MasterSheet!B:B, A810, MasterSheet!D:D, B810, MasterSheet!H:H, C810)</f>
        <v>1</v>
      </c>
      <c r="I810" s="30">
        <f t="shared" si="62"/>
        <v>20169.599999999999</v>
      </c>
      <c r="J810" s="32">
        <f>SUMIFS(MasterSheet!L:L, MasterSheet!B:B, A810, MasterSheet!D:D, B810, MasterSheet!H:H, C810)</f>
        <v>0</v>
      </c>
      <c r="K810" s="32">
        <f t="shared" si="63"/>
        <v>0</v>
      </c>
      <c r="L810" s="25" t="str">
        <f>VLOOKUP(C810,MasterSheet!H:U,14,)</f>
        <v>BioLegend</v>
      </c>
      <c r="M810" s="25" t="str">
        <f>VLOOKUP(L810,'Currency Sheet'!A:C,3,)</f>
        <v>DOLLAR</v>
      </c>
      <c r="N810" s="25">
        <f t="shared" si="64"/>
        <v>88</v>
      </c>
    </row>
    <row r="811" spans="1:14" x14ac:dyDescent="0.25">
      <c r="A811" s="25" t="str">
        <v xml:space="preserve">EED116824  </v>
      </c>
      <c r="B811" s="45">
        <v>45845</v>
      </c>
      <c r="C811" s="25">
        <v>420302</v>
      </c>
      <c r="D811" s="25">
        <f t="shared" si="60"/>
        <v>11783.2</v>
      </c>
      <c r="E811" s="25">
        <f>_xlfn.XLOOKUP(C811,MasterSheet!H:H,MasterSheet!E:E)</f>
        <v>133.9</v>
      </c>
      <c r="F811" s="26">
        <f>SUMIFS(MasterSheet!J:J, MasterSheet!B:B, A811, MasterSheet!D:D, B811, MasterSheet!H:H, C811)</f>
        <v>4</v>
      </c>
      <c r="G811" s="26">
        <f t="shared" si="61"/>
        <v>47132.800000000003</v>
      </c>
      <c r="H811" s="30">
        <f>SUMIFS(MasterSheet!K:K, MasterSheet!B:B, A811, MasterSheet!D:D, B811, MasterSheet!H:H, C811)</f>
        <v>4</v>
      </c>
      <c r="I811" s="30">
        <f t="shared" si="62"/>
        <v>47132.800000000003</v>
      </c>
      <c r="J811" s="32">
        <f>SUMIFS(MasterSheet!L:L, MasterSheet!B:B, A811, MasterSheet!D:D, B811, MasterSheet!H:H, C811)</f>
        <v>0</v>
      </c>
      <c r="K811" s="32">
        <f t="shared" si="63"/>
        <v>0</v>
      </c>
      <c r="L811" s="25" t="str">
        <f>VLOOKUP(C811,MasterSheet!H:U,14,)</f>
        <v>BioLegend</v>
      </c>
      <c r="M811" s="25" t="str">
        <f>VLOOKUP(L811,'Currency Sheet'!A:C,3,)</f>
        <v>DOLLAR</v>
      </c>
      <c r="N811" s="25">
        <f t="shared" si="64"/>
        <v>88</v>
      </c>
    </row>
    <row r="812" spans="1:14" x14ac:dyDescent="0.25">
      <c r="A812" s="25" t="str">
        <v xml:space="preserve">EED116824  </v>
      </c>
      <c r="B812" s="45">
        <v>45845</v>
      </c>
      <c r="C812" s="25">
        <v>421601</v>
      </c>
      <c r="D812" s="25">
        <f t="shared" si="60"/>
        <v>7444.7999999999993</v>
      </c>
      <c r="E812" s="25">
        <f>_xlfn.XLOOKUP(C812,MasterSheet!H:H,MasterSheet!E:E)</f>
        <v>84.6</v>
      </c>
      <c r="F812" s="26">
        <f>SUMIFS(MasterSheet!J:J, MasterSheet!B:B, A812, MasterSheet!D:D, B812, MasterSheet!H:H, C812)</f>
        <v>1</v>
      </c>
      <c r="G812" s="26">
        <f t="shared" si="61"/>
        <v>7444.7999999999993</v>
      </c>
      <c r="H812" s="30">
        <f>SUMIFS(MasterSheet!K:K, MasterSheet!B:B, A812, MasterSheet!D:D, B812, MasterSheet!H:H, C812)</f>
        <v>1</v>
      </c>
      <c r="I812" s="30">
        <f t="shared" si="62"/>
        <v>7444.7999999999993</v>
      </c>
      <c r="J812" s="32">
        <f>SUMIFS(MasterSheet!L:L, MasterSheet!B:B, A812, MasterSheet!D:D, B812, MasterSheet!H:H, C812)</f>
        <v>0</v>
      </c>
      <c r="K812" s="32">
        <f t="shared" si="63"/>
        <v>0</v>
      </c>
      <c r="L812" s="25" t="str">
        <f>VLOOKUP(C812,MasterSheet!H:U,14,)</f>
        <v>BioLegend</v>
      </c>
      <c r="M812" s="25" t="str">
        <f>VLOOKUP(L812,'Currency Sheet'!A:C,3,)</f>
        <v>DOLLAR</v>
      </c>
      <c r="N812" s="25">
        <f t="shared" si="64"/>
        <v>88</v>
      </c>
    </row>
    <row r="813" spans="1:14" x14ac:dyDescent="0.25">
      <c r="A813" s="25" t="str">
        <v xml:space="preserve">EED116824  </v>
      </c>
      <c r="B813" s="45">
        <v>45845</v>
      </c>
      <c r="C813" s="25">
        <v>423111</v>
      </c>
      <c r="D813" s="25">
        <f t="shared" si="60"/>
        <v>4699.2</v>
      </c>
      <c r="E813" s="25">
        <f>_xlfn.XLOOKUP(C813,MasterSheet!H:H,MasterSheet!E:E)</f>
        <v>53.4</v>
      </c>
      <c r="F813" s="26">
        <f>SUMIFS(MasterSheet!J:J, MasterSheet!B:B, A813, MasterSheet!D:D, B813, MasterSheet!H:H, C813)</f>
        <v>1</v>
      </c>
      <c r="G813" s="26">
        <f t="shared" si="61"/>
        <v>4699.2</v>
      </c>
      <c r="H813" s="30">
        <f>SUMIFS(MasterSheet!K:K, MasterSheet!B:B, A813, MasterSheet!D:D, B813, MasterSheet!H:H, C813)</f>
        <v>1</v>
      </c>
      <c r="I813" s="30">
        <f t="shared" si="62"/>
        <v>4699.2</v>
      </c>
      <c r="J813" s="32">
        <f>SUMIFS(MasterSheet!L:L, MasterSheet!B:B, A813, MasterSheet!D:D, B813, MasterSheet!H:H, C813)</f>
        <v>0</v>
      </c>
      <c r="K813" s="32">
        <f t="shared" si="63"/>
        <v>0</v>
      </c>
      <c r="L813" s="25" t="str">
        <f>VLOOKUP(C813,MasterSheet!H:U,14,)</f>
        <v>BioLegend</v>
      </c>
      <c r="M813" s="25" t="str">
        <f>VLOOKUP(L813,'Currency Sheet'!A:C,3,)</f>
        <v>DOLLAR</v>
      </c>
      <c r="N813" s="25">
        <f t="shared" si="64"/>
        <v>88</v>
      </c>
    </row>
    <row r="814" spans="1:14" x14ac:dyDescent="0.25">
      <c r="A814" s="25" t="str">
        <v xml:space="preserve">EED116824  </v>
      </c>
      <c r="B814" s="45">
        <v>45845</v>
      </c>
      <c r="C814" s="25">
        <v>430104</v>
      </c>
      <c r="D814" s="25">
        <f t="shared" si="60"/>
        <v>32208</v>
      </c>
      <c r="E814" s="25">
        <f>_xlfn.XLOOKUP(C814,MasterSheet!H:H,MasterSheet!E:E)</f>
        <v>366</v>
      </c>
      <c r="F814" s="26">
        <f>SUMIFS(MasterSheet!J:J, MasterSheet!B:B, A814, MasterSheet!D:D, B814, MasterSheet!H:H, C814)</f>
        <v>1</v>
      </c>
      <c r="G814" s="26">
        <f t="shared" si="61"/>
        <v>32208</v>
      </c>
      <c r="H814" s="30">
        <f>SUMIFS(MasterSheet!K:K, MasterSheet!B:B, A814, MasterSheet!D:D, B814, MasterSheet!H:H, C814)</f>
        <v>1</v>
      </c>
      <c r="I814" s="30">
        <f t="shared" si="62"/>
        <v>32208</v>
      </c>
      <c r="J814" s="32">
        <f>SUMIFS(MasterSheet!L:L, MasterSheet!B:B, A814, MasterSheet!D:D, B814, MasterSheet!H:H, C814)</f>
        <v>0</v>
      </c>
      <c r="K814" s="32">
        <f t="shared" si="63"/>
        <v>0</v>
      </c>
      <c r="L814" s="25" t="str">
        <f>VLOOKUP(C814,MasterSheet!H:U,14,)</f>
        <v>BioLegend</v>
      </c>
      <c r="M814" s="25" t="str">
        <f>VLOOKUP(L814,'Currency Sheet'!A:C,3,)</f>
        <v>DOLLAR</v>
      </c>
      <c r="N814" s="25">
        <f t="shared" si="64"/>
        <v>88</v>
      </c>
    </row>
    <row r="815" spans="1:14" x14ac:dyDescent="0.25">
      <c r="A815" s="25" t="str">
        <v xml:space="preserve">EED116824  </v>
      </c>
      <c r="B815" s="45">
        <v>45845</v>
      </c>
      <c r="C815" s="25">
        <v>505808</v>
      </c>
      <c r="D815" s="25">
        <f t="shared" si="60"/>
        <v>6776</v>
      </c>
      <c r="E815" s="25">
        <f>_xlfn.XLOOKUP(C815,MasterSheet!H:H,MasterSheet!E:E)</f>
        <v>77</v>
      </c>
      <c r="F815" s="26">
        <f>SUMIFS(MasterSheet!J:J, MasterSheet!B:B, A815, MasterSheet!D:D, B815, MasterSheet!H:H, C815)</f>
        <v>1</v>
      </c>
      <c r="G815" s="26">
        <f t="shared" si="61"/>
        <v>6776</v>
      </c>
      <c r="H815" s="30">
        <f>SUMIFS(MasterSheet!K:K, MasterSheet!B:B, A815, MasterSheet!D:D, B815, MasterSheet!H:H, C815)</f>
        <v>1</v>
      </c>
      <c r="I815" s="30">
        <f t="shared" si="62"/>
        <v>6776</v>
      </c>
      <c r="J815" s="32">
        <f>SUMIFS(MasterSheet!L:L, MasterSheet!B:B, A815, MasterSheet!D:D, B815, MasterSheet!H:H, C815)</f>
        <v>0</v>
      </c>
      <c r="K815" s="32">
        <f t="shared" si="63"/>
        <v>0</v>
      </c>
      <c r="L815" s="25" t="str">
        <f>VLOOKUP(C815,MasterSheet!H:U,14,)</f>
        <v>BioLegend</v>
      </c>
      <c r="M815" s="25" t="str">
        <f>VLOOKUP(L815,'Currency Sheet'!A:C,3,)</f>
        <v>DOLLAR</v>
      </c>
      <c r="N815" s="25">
        <f t="shared" si="64"/>
        <v>88</v>
      </c>
    </row>
    <row r="816" spans="1:14" x14ac:dyDescent="0.25">
      <c r="A816" s="25" t="str">
        <v xml:space="preserve">EED116824  </v>
      </c>
      <c r="B816" s="45">
        <v>45845</v>
      </c>
      <c r="C816" s="25">
        <v>505816</v>
      </c>
      <c r="D816" s="25">
        <f t="shared" si="60"/>
        <v>5913.6</v>
      </c>
      <c r="E816" s="25">
        <f>_xlfn.XLOOKUP(C816,MasterSheet!H:H,MasterSheet!E:E)</f>
        <v>67.2</v>
      </c>
      <c r="F816" s="26">
        <f>SUMIFS(MasterSheet!J:J, MasterSheet!B:B, A816, MasterSheet!D:D, B816, MasterSheet!H:H, C816)</f>
        <v>2</v>
      </c>
      <c r="G816" s="26">
        <f t="shared" si="61"/>
        <v>11827.2</v>
      </c>
      <c r="H816" s="30">
        <f>SUMIFS(MasterSheet!K:K, MasterSheet!B:B, A816, MasterSheet!D:D, B816, MasterSheet!H:H, C816)</f>
        <v>2</v>
      </c>
      <c r="I816" s="30">
        <f t="shared" si="62"/>
        <v>11827.2</v>
      </c>
      <c r="J816" s="32">
        <f>SUMIFS(MasterSheet!L:L, MasterSheet!B:B, A816, MasterSheet!D:D, B816, MasterSheet!H:H, C816)</f>
        <v>0</v>
      </c>
      <c r="K816" s="32">
        <f t="shared" si="63"/>
        <v>0</v>
      </c>
      <c r="L816" s="25" t="str">
        <f>VLOOKUP(C816,MasterSheet!H:U,14,)</f>
        <v>BioLegend</v>
      </c>
      <c r="M816" s="25" t="str">
        <f>VLOOKUP(L816,'Currency Sheet'!A:C,3,)</f>
        <v>DOLLAR</v>
      </c>
      <c r="N816" s="25">
        <f t="shared" si="64"/>
        <v>88</v>
      </c>
    </row>
    <row r="817" spans="1:14" x14ac:dyDescent="0.25">
      <c r="A817" s="25" t="str">
        <v xml:space="preserve">EED116824  </v>
      </c>
      <c r="B817" s="45">
        <v>45845</v>
      </c>
      <c r="C817" s="25">
        <v>506507</v>
      </c>
      <c r="D817" s="25">
        <f t="shared" si="60"/>
        <v>13041.599999999999</v>
      </c>
      <c r="E817" s="25">
        <f>_xlfn.XLOOKUP(C817,MasterSheet!H:H,MasterSheet!E:E)</f>
        <v>148.19999999999999</v>
      </c>
      <c r="F817" s="26">
        <f>SUMIFS(MasterSheet!J:J, MasterSheet!B:B, A817, MasterSheet!D:D, B817, MasterSheet!H:H, C817)</f>
        <v>1</v>
      </c>
      <c r="G817" s="26">
        <f t="shared" si="61"/>
        <v>13041.599999999999</v>
      </c>
      <c r="H817" s="30">
        <f>SUMIFS(MasterSheet!K:K, MasterSheet!B:B, A817, MasterSheet!D:D, B817, MasterSheet!H:H, C817)</f>
        <v>1</v>
      </c>
      <c r="I817" s="30">
        <f t="shared" si="62"/>
        <v>13041.599999999999</v>
      </c>
      <c r="J817" s="32">
        <f>SUMIFS(MasterSheet!L:L, MasterSheet!B:B, A817, MasterSheet!D:D, B817, MasterSheet!H:H, C817)</f>
        <v>0</v>
      </c>
      <c r="K817" s="32">
        <f t="shared" si="63"/>
        <v>0</v>
      </c>
      <c r="L817" s="25" t="str">
        <f>VLOOKUP(C817,MasterSheet!H:U,14,)</f>
        <v>BioLegend</v>
      </c>
      <c r="M817" s="25" t="str">
        <f>VLOOKUP(L817,'Currency Sheet'!A:C,3,)</f>
        <v>DOLLAR</v>
      </c>
      <c r="N817" s="25">
        <f t="shared" si="64"/>
        <v>88</v>
      </c>
    </row>
    <row r="818" spans="1:14" x14ac:dyDescent="0.25">
      <c r="A818" s="25" t="str">
        <v xml:space="preserve">EED116824  </v>
      </c>
      <c r="B818" s="45">
        <v>45845</v>
      </c>
      <c r="C818" s="25">
        <v>506804</v>
      </c>
      <c r="D818" s="25">
        <f t="shared" si="60"/>
        <v>11299.2</v>
      </c>
      <c r="E818" s="25">
        <f>_xlfn.XLOOKUP(C818,MasterSheet!H:H,MasterSheet!E:E)</f>
        <v>128.4</v>
      </c>
      <c r="F818" s="26">
        <f>SUMIFS(MasterSheet!J:J, MasterSheet!B:B, A818, MasterSheet!D:D, B818, MasterSheet!H:H, C818)</f>
        <v>1</v>
      </c>
      <c r="G818" s="26">
        <f t="shared" si="61"/>
        <v>11299.2</v>
      </c>
      <c r="H818" s="30">
        <f>SUMIFS(MasterSheet!K:K, MasterSheet!B:B, A818, MasterSheet!D:D, B818, MasterSheet!H:H, C818)</f>
        <v>1</v>
      </c>
      <c r="I818" s="30">
        <f t="shared" si="62"/>
        <v>11299.2</v>
      </c>
      <c r="J818" s="32">
        <f>SUMIFS(MasterSheet!L:L, MasterSheet!B:B, A818, MasterSheet!D:D, B818, MasterSheet!H:H, C818)</f>
        <v>0</v>
      </c>
      <c r="K818" s="32">
        <f t="shared" si="63"/>
        <v>0</v>
      </c>
      <c r="L818" s="25" t="str">
        <f>VLOOKUP(C818,MasterSheet!H:U,14,)</f>
        <v>BioLegend</v>
      </c>
      <c r="M818" s="25" t="str">
        <f>VLOOKUP(L818,'Currency Sheet'!A:C,3,)</f>
        <v>DOLLAR</v>
      </c>
      <c r="N818" s="25">
        <f t="shared" si="64"/>
        <v>88</v>
      </c>
    </row>
    <row r="819" spans="1:14" x14ac:dyDescent="0.25">
      <c r="A819" s="25" t="str">
        <v xml:space="preserve">EED116824  </v>
      </c>
      <c r="B819" s="45">
        <v>45845</v>
      </c>
      <c r="C819" s="25">
        <v>506916</v>
      </c>
      <c r="D819" s="25">
        <f t="shared" si="60"/>
        <v>15628.8</v>
      </c>
      <c r="E819" s="25">
        <f>_xlfn.XLOOKUP(C819,MasterSheet!H:H,MasterSheet!E:E)</f>
        <v>177.6</v>
      </c>
      <c r="F819" s="26">
        <f>SUMIFS(MasterSheet!J:J, MasterSheet!B:B, A819, MasterSheet!D:D, B819, MasterSheet!H:H, C819)</f>
        <v>1</v>
      </c>
      <c r="G819" s="26">
        <f t="shared" si="61"/>
        <v>15628.8</v>
      </c>
      <c r="H819" s="30">
        <f>SUMIFS(MasterSheet!K:K, MasterSheet!B:B, A819, MasterSheet!D:D, B819, MasterSheet!H:H, C819)</f>
        <v>1</v>
      </c>
      <c r="I819" s="30">
        <f t="shared" si="62"/>
        <v>15628.8</v>
      </c>
      <c r="J819" s="32">
        <f>SUMIFS(MasterSheet!L:L, MasterSheet!B:B, A819, MasterSheet!D:D, B819, MasterSheet!H:H, C819)</f>
        <v>0</v>
      </c>
      <c r="K819" s="32">
        <f t="shared" si="63"/>
        <v>0</v>
      </c>
      <c r="L819" s="25" t="str">
        <f>VLOOKUP(C819,MasterSheet!H:U,14,)</f>
        <v>BioLegend</v>
      </c>
      <c r="M819" s="25" t="str">
        <f>VLOOKUP(L819,'Currency Sheet'!A:C,3,)</f>
        <v>DOLLAR</v>
      </c>
      <c r="N819" s="25">
        <f t="shared" si="64"/>
        <v>88</v>
      </c>
    </row>
    <row r="820" spans="1:14" x14ac:dyDescent="0.25">
      <c r="A820" s="25" t="str">
        <v xml:space="preserve">EED116824  </v>
      </c>
      <c r="B820" s="45">
        <v>45845</v>
      </c>
      <c r="C820" s="25">
        <v>591706</v>
      </c>
      <c r="D820" s="25">
        <f t="shared" si="60"/>
        <v>18321.599999999999</v>
      </c>
      <c r="E820" s="25">
        <f>_xlfn.XLOOKUP(C820,MasterSheet!H:H,MasterSheet!E:E)</f>
        <v>208.2</v>
      </c>
      <c r="F820" s="26">
        <f>SUMIFS(MasterSheet!J:J, MasterSheet!B:B, A820, MasterSheet!D:D, B820, MasterSheet!H:H, C820)</f>
        <v>2</v>
      </c>
      <c r="G820" s="26">
        <f t="shared" si="61"/>
        <v>36643.199999999997</v>
      </c>
      <c r="H820" s="30">
        <f>SUMIFS(MasterSheet!K:K, MasterSheet!B:B, A820, MasterSheet!D:D, B820, MasterSheet!H:H, C820)</f>
        <v>2</v>
      </c>
      <c r="I820" s="30">
        <f t="shared" si="62"/>
        <v>36643.199999999997</v>
      </c>
      <c r="J820" s="32">
        <f>SUMIFS(MasterSheet!L:L, MasterSheet!B:B, A820, MasterSheet!D:D, B820, MasterSheet!H:H, C820)</f>
        <v>0</v>
      </c>
      <c r="K820" s="32">
        <f t="shared" si="63"/>
        <v>0</v>
      </c>
      <c r="L820" s="25" t="str">
        <f>VLOOKUP(C820,MasterSheet!H:U,14,)</f>
        <v>BioLegend</v>
      </c>
      <c r="M820" s="25" t="str">
        <f>VLOOKUP(L820,'Currency Sheet'!A:C,3,)</f>
        <v>DOLLAR</v>
      </c>
      <c r="N820" s="25">
        <f t="shared" si="64"/>
        <v>88</v>
      </c>
    </row>
    <row r="821" spans="1:14" x14ac:dyDescent="0.25">
      <c r="A821" s="25" t="str">
        <v xml:space="preserve">EED116824  </v>
      </c>
      <c r="B821" s="45">
        <v>45845</v>
      </c>
      <c r="C821" s="25">
        <v>801701</v>
      </c>
      <c r="D821" s="25">
        <f t="shared" si="60"/>
        <v>14572.8</v>
      </c>
      <c r="E821" s="25">
        <f>_xlfn.XLOOKUP(C821,MasterSheet!H:H,MasterSheet!E:E)</f>
        <v>165.6</v>
      </c>
      <c r="F821" s="26">
        <f>SUMIFS(MasterSheet!J:J, MasterSheet!B:B, A821, MasterSheet!D:D, B821, MasterSheet!H:H, C821)</f>
        <v>1</v>
      </c>
      <c r="G821" s="26">
        <f t="shared" si="61"/>
        <v>14572.8</v>
      </c>
      <c r="H821" s="30">
        <f>SUMIFS(MasterSheet!K:K, MasterSheet!B:B, A821, MasterSheet!D:D, B821, MasterSheet!H:H, C821)</f>
        <v>1</v>
      </c>
      <c r="I821" s="30">
        <f t="shared" si="62"/>
        <v>14572.8</v>
      </c>
      <c r="J821" s="32">
        <f>SUMIFS(MasterSheet!L:L, MasterSheet!B:B, A821, MasterSheet!D:D, B821, MasterSheet!H:H, C821)</f>
        <v>0</v>
      </c>
      <c r="K821" s="32">
        <f t="shared" si="63"/>
        <v>0</v>
      </c>
      <c r="L821" s="25" t="str">
        <f>VLOOKUP(C821,MasterSheet!H:U,14,)</f>
        <v>BioLegend</v>
      </c>
      <c r="M821" s="25" t="str">
        <f>VLOOKUP(L821,'Currency Sheet'!A:C,3,)</f>
        <v>DOLLAR</v>
      </c>
      <c r="N821" s="25">
        <f t="shared" si="64"/>
        <v>88</v>
      </c>
    </row>
    <row r="822" spans="1:14" x14ac:dyDescent="0.25">
      <c r="A822" s="25" t="str">
        <v xml:space="preserve">EED116824  </v>
      </c>
      <c r="B822" s="45">
        <v>45845</v>
      </c>
      <c r="C822" s="25">
        <v>100236</v>
      </c>
      <c r="D822" s="25">
        <f t="shared" si="60"/>
        <v>4743.2</v>
      </c>
      <c r="E822" s="25">
        <f>_xlfn.XLOOKUP(C822,MasterSheet!H:H,MasterSheet!E:E)</f>
        <v>53.9</v>
      </c>
      <c r="F822" s="26">
        <f>SUMIFS(MasterSheet!J:J, MasterSheet!B:B, A822, MasterSheet!D:D, B822, MasterSheet!H:H, C822)</f>
        <v>1</v>
      </c>
      <c r="G822" s="26">
        <f t="shared" si="61"/>
        <v>4743.2</v>
      </c>
      <c r="H822" s="30">
        <f>SUMIFS(MasterSheet!K:K, MasterSheet!B:B, A822, MasterSheet!D:D, B822, MasterSheet!H:H, C822)</f>
        <v>1</v>
      </c>
      <c r="I822" s="30">
        <f t="shared" si="62"/>
        <v>4743.2</v>
      </c>
      <c r="J822" s="32">
        <f>SUMIFS(MasterSheet!L:L, MasterSheet!B:B, A822, MasterSheet!D:D, B822, MasterSheet!H:H, C822)</f>
        <v>0</v>
      </c>
      <c r="K822" s="32">
        <f t="shared" si="63"/>
        <v>0</v>
      </c>
      <c r="L822" s="25" t="str">
        <f>VLOOKUP(C822,MasterSheet!H:U,14,)</f>
        <v>BioLegend</v>
      </c>
      <c r="M822" s="25" t="str">
        <f>VLOOKUP(L822,'Currency Sheet'!A:C,3,)</f>
        <v>DOLLAR</v>
      </c>
      <c r="N822" s="25">
        <f t="shared" si="64"/>
        <v>88</v>
      </c>
    </row>
    <row r="823" spans="1:14" x14ac:dyDescent="0.25">
      <c r="A823" s="25" t="str">
        <v xml:space="preserve">EED116824  </v>
      </c>
      <c r="B823" s="45">
        <v>45845</v>
      </c>
      <c r="C823" s="25">
        <v>100612</v>
      </c>
      <c r="D823" s="25">
        <f t="shared" si="60"/>
        <v>12091.2</v>
      </c>
      <c r="E823" s="25">
        <f>_xlfn.XLOOKUP(C823,MasterSheet!H:H,MasterSheet!E:E)</f>
        <v>137.4</v>
      </c>
      <c r="F823" s="26">
        <f>SUMIFS(MasterSheet!J:J, MasterSheet!B:B, A823, MasterSheet!D:D, B823, MasterSheet!H:H, C823)</f>
        <v>1</v>
      </c>
      <c r="G823" s="26">
        <f t="shared" si="61"/>
        <v>12091.2</v>
      </c>
      <c r="H823" s="30">
        <f>SUMIFS(MasterSheet!K:K, MasterSheet!B:B, A823, MasterSheet!D:D, B823, MasterSheet!H:H, C823)</f>
        <v>1</v>
      </c>
      <c r="I823" s="30">
        <f t="shared" si="62"/>
        <v>12091.2</v>
      </c>
      <c r="J823" s="32">
        <f>SUMIFS(MasterSheet!L:L, MasterSheet!B:B, A823, MasterSheet!D:D, B823, MasterSheet!H:H, C823)</f>
        <v>0</v>
      </c>
      <c r="K823" s="32">
        <f t="shared" si="63"/>
        <v>0</v>
      </c>
      <c r="L823" s="25" t="str">
        <f>VLOOKUP(C823,MasterSheet!H:U,14,)</f>
        <v>BioLegend</v>
      </c>
      <c r="M823" s="25" t="str">
        <f>VLOOKUP(L823,'Currency Sheet'!A:C,3,)</f>
        <v>DOLLAR</v>
      </c>
      <c r="N823" s="25">
        <f t="shared" si="64"/>
        <v>88</v>
      </c>
    </row>
    <row r="824" spans="1:14" x14ac:dyDescent="0.25">
      <c r="A824" s="25" t="str">
        <v xml:space="preserve">EED116824  </v>
      </c>
      <c r="B824" s="45">
        <v>45845</v>
      </c>
      <c r="C824" s="25">
        <v>100708</v>
      </c>
      <c r="D824" s="25">
        <f t="shared" si="60"/>
        <v>5649.6</v>
      </c>
      <c r="E824" s="25">
        <f>_xlfn.XLOOKUP(C824,MasterSheet!H:H,MasterSheet!E:E)</f>
        <v>64.2</v>
      </c>
      <c r="F824" s="26">
        <f>SUMIFS(MasterSheet!J:J, MasterSheet!B:B, A824, MasterSheet!D:D, B824, MasterSheet!H:H, C824)</f>
        <v>1</v>
      </c>
      <c r="G824" s="26">
        <f t="shared" si="61"/>
        <v>5649.6</v>
      </c>
      <c r="H824" s="30">
        <f>SUMIFS(MasterSheet!K:K, MasterSheet!B:B, A824, MasterSheet!D:D, B824, MasterSheet!H:H, C824)</f>
        <v>1</v>
      </c>
      <c r="I824" s="30">
        <f t="shared" si="62"/>
        <v>5649.6</v>
      </c>
      <c r="J824" s="32">
        <f>SUMIFS(MasterSheet!L:L, MasterSheet!B:B, A824, MasterSheet!D:D, B824, MasterSheet!H:H, C824)</f>
        <v>0</v>
      </c>
      <c r="K824" s="32">
        <f t="shared" si="63"/>
        <v>0</v>
      </c>
      <c r="L824" s="25" t="str">
        <f>VLOOKUP(C824,MasterSheet!H:U,14,)</f>
        <v>BioLegend</v>
      </c>
      <c r="M824" s="25" t="str">
        <f>VLOOKUP(L824,'Currency Sheet'!A:C,3,)</f>
        <v>DOLLAR</v>
      </c>
      <c r="N824" s="25">
        <f t="shared" si="64"/>
        <v>88</v>
      </c>
    </row>
    <row r="825" spans="1:14" x14ac:dyDescent="0.25">
      <c r="A825" s="25" t="str">
        <v xml:space="preserve">EED116824  </v>
      </c>
      <c r="B825" s="45">
        <v>45845</v>
      </c>
      <c r="C825" s="25">
        <v>101823</v>
      </c>
      <c r="D825" s="25">
        <f t="shared" si="60"/>
        <v>7180.7999999999993</v>
      </c>
      <c r="E825" s="25">
        <f>_xlfn.XLOOKUP(C825,MasterSheet!H:H,MasterSheet!E:E)</f>
        <v>81.599999999999994</v>
      </c>
      <c r="F825" s="26">
        <f>SUMIFS(MasterSheet!J:J, MasterSheet!B:B, A825, MasterSheet!D:D, B825, MasterSheet!H:H, C825)</f>
        <v>1</v>
      </c>
      <c r="G825" s="26">
        <f t="shared" si="61"/>
        <v>7180.7999999999993</v>
      </c>
      <c r="H825" s="30">
        <f>SUMIFS(MasterSheet!K:K, MasterSheet!B:B, A825, MasterSheet!D:D, B825, MasterSheet!H:H, C825)</f>
        <v>1</v>
      </c>
      <c r="I825" s="30">
        <f t="shared" si="62"/>
        <v>7180.7999999999993</v>
      </c>
      <c r="J825" s="32">
        <f>SUMIFS(MasterSheet!L:L, MasterSheet!B:B, A825, MasterSheet!D:D, B825, MasterSheet!H:H, C825)</f>
        <v>0</v>
      </c>
      <c r="K825" s="32">
        <f t="shared" si="63"/>
        <v>0</v>
      </c>
      <c r="L825" s="25" t="str">
        <f>VLOOKUP(C825,MasterSheet!H:U,14,)</f>
        <v>BioLegend</v>
      </c>
      <c r="M825" s="25" t="str">
        <f>VLOOKUP(L825,'Currency Sheet'!A:C,3,)</f>
        <v>DOLLAR</v>
      </c>
      <c r="N825" s="25">
        <f t="shared" si="64"/>
        <v>88</v>
      </c>
    </row>
    <row r="826" spans="1:14" x14ac:dyDescent="0.25">
      <c r="A826" s="25" t="str">
        <v xml:space="preserve">EED116824  </v>
      </c>
      <c r="B826" s="45">
        <v>45845</v>
      </c>
      <c r="C826" s="25">
        <v>102116</v>
      </c>
      <c r="D826" s="25">
        <f t="shared" si="60"/>
        <v>8659.1999999999989</v>
      </c>
      <c r="E826" s="25">
        <f>_xlfn.XLOOKUP(C826,MasterSheet!H:H,MasterSheet!E:E)</f>
        <v>98.399999999999991</v>
      </c>
      <c r="F826" s="26">
        <f>SUMIFS(MasterSheet!J:J, MasterSheet!B:B, A826, MasterSheet!D:D, B826, MasterSheet!H:H, C826)</f>
        <v>3</v>
      </c>
      <c r="G826" s="26">
        <f t="shared" si="61"/>
        <v>25977.599999999999</v>
      </c>
      <c r="H826" s="30">
        <f>SUMIFS(MasterSheet!K:K, MasterSheet!B:B, A826, MasterSheet!D:D, B826, MasterSheet!H:H, C826)</f>
        <v>3</v>
      </c>
      <c r="I826" s="30">
        <f t="shared" si="62"/>
        <v>25977.599999999999</v>
      </c>
      <c r="J826" s="32">
        <f>SUMIFS(MasterSheet!L:L, MasterSheet!B:B, A826, MasterSheet!D:D, B826, MasterSheet!H:H, C826)</f>
        <v>0</v>
      </c>
      <c r="K826" s="32">
        <f t="shared" si="63"/>
        <v>0</v>
      </c>
      <c r="L826" s="25" t="str">
        <f>VLOOKUP(C826,MasterSheet!H:U,14,)</f>
        <v>BioLegend</v>
      </c>
      <c r="M826" s="25" t="str">
        <f>VLOOKUP(L826,'Currency Sheet'!A:C,3,)</f>
        <v>DOLLAR</v>
      </c>
      <c r="N826" s="25">
        <f t="shared" si="64"/>
        <v>88</v>
      </c>
    </row>
    <row r="827" spans="1:14" x14ac:dyDescent="0.25">
      <c r="A827" s="25" t="str">
        <v xml:space="preserve">EED116824  </v>
      </c>
      <c r="B827" s="45">
        <v>45845</v>
      </c>
      <c r="C827" s="25">
        <v>102720</v>
      </c>
      <c r="D827" s="25">
        <f t="shared" si="60"/>
        <v>12724.8</v>
      </c>
      <c r="E827" s="25">
        <f>_xlfn.XLOOKUP(C827,MasterSheet!H:H,MasterSheet!E:E)</f>
        <v>144.6</v>
      </c>
      <c r="F827" s="26">
        <f>SUMIFS(MasterSheet!J:J, MasterSheet!B:B, A827, MasterSheet!D:D, B827, MasterSheet!H:H, C827)</f>
        <v>1</v>
      </c>
      <c r="G827" s="26">
        <f t="shared" si="61"/>
        <v>12724.8</v>
      </c>
      <c r="H827" s="30">
        <f>SUMIFS(MasterSheet!K:K, MasterSheet!B:B, A827, MasterSheet!D:D, B827, MasterSheet!H:H, C827)</f>
        <v>1</v>
      </c>
      <c r="I827" s="30">
        <f t="shared" si="62"/>
        <v>12724.8</v>
      </c>
      <c r="J827" s="32">
        <f>SUMIFS(MasterSheet!L:L, MasterSheet!B:B, A827, MasterSheet!D:D, B827, MasterSheet!H:H, C827)</f>
        <v>0</v>
      </c>
      <c r="K827" s="32">
        <f t="shared" si="63"/>
        <v>0</v>
      </c>
      <c r="L827" s="25" t="str">
        <f>VLOOKUP(C827,MasterSheet!H:U,14,)</f>
        <v>BioLegend</v>
      </c>
      <c r="M827" s="25" t="str">
        <f>VLOOKUP(L827,'Currency Sheet'!A:C,3,)</f>
        <v>DOLLAR</v>
      </c>
      <c r="N827" s="25">
        <f t="shared" si="64"/>
        <v>88</v>
      </c>
    </row>
    <row r="828" spans="1:14" x14ac:dyDescent="0.25">
      <c r="A828" s="25" t="str">
        <v xml:space="preserve">EED116824  </v>
      </c>
      <c r="B828" s="45">
        <v>45845</v>
      </c>
      <c r="C828" s="25">
        <v>103028</v>
      </c>
      <c r="D828" s="25">
        <f t="shared" si="60"/>
        <v>13094.400000000001</v>
      </c>
      <c r="E828" s="25">
        <f>_xlfn.XLOOKUP(C828,MasterSheet!H:H,MasterSheet!E:E)</f>
        <v>148.80000000000001</v>
      </c>
      <c r="F828" s="26">
        <f>SUMIFS(MasterSheet!J:J, MasterSheet!B:B, A828, MasterSheet!D:D, B828, MasterSheet!H:H, C828)</f>
        <v>1</v>
      </c>
      <c r="G828" s="26">
        <f t="shared" si="61"/>
        <v>13094.400000000001</v>
      </c>
      <c r="H828" s="30">
        <f>SUMIFS(MasterSheet!K:K, MasterSheet!B:B, A828, MasterSheet!D:D, B828, MasterSheet!H:H, C828)</f>
        <v>1</v>
      </c>
      <c r="I828" s="30">
        <f t="shared" si="62"/>
        <v>13094.400000000001</v>
      </c>
      <c r="J828" s="32">
        <f>SUMIFS(MasterSheet!L:L, MasterSheet!B:B, A828, MasterSheet!D:D, B828, MasterSheet!H:H, C828)</f>
        <v>0</v>
      </c>
      <c r="K828" s="32">
        <f t="shared" si="63"/>
        <v>0</v>
      </c>
      <c r="L828" s="25" t="str">
        <f>VLOOKUP(C828,MasterSheet!H:U,14,)</f>
        <v>BioLegend</v>
      </c>
      <c r="M828" s="25" t="str">
        <f>VLOOKUP(L828,'Currency Sheet'!A:C,3,)</f>
        <v>DOLLAR</v>
      </c>
      <c r="N828" s="25">
        <f t="shared" si="64"/>
        <v>88</v>
      </c>
    </row>
    <row r="829" spans="1:14" x14ac:dyDescent="0.25">
      <c r="A829" s="25" t="str">
        <v xml:space="preserve">EED116824  </v>
      </c>
      <c r="B829" s="45">
        <v>45845</v>
      </c>
      <c r="C829" s="25">
        <v>103106</v>
      </c>
      <c r="D829" s="25">
        <f t="shared" si="60"/>
        <v>4540.8</v>
      </c>
      <c r="E829" s="25">
        <f>_xlfn.XLOOKUP(C829,MasterSheet!H:H,MasterSheet!E:E)</f>
        <v>51.6</v>
      </c>
      <c r="F829" s="26">
        <f>SUMIFS(MasterSheet!J:J, MasterSheet!B:B, A829, MasterSheet!D:D, B829, MasterSheet!H:H, C829)</f>
        <v>1</v>
      </c>
      <c r="G829" s="26">
        <f t="shared" si="61"/>
        <v>4540.8</v>
      </c>
      <c r="H829" s="30">
        <f>SUMIFS(MasterSheet!K:K, MasterSheet!B:B, A829, MasterSheet!D:D, B829, MasterSheet!H:H, C829)</f>
        <v>1</v>
      </c>
      <c r="I829" s="30">
        <f t="shared" si="62"/>
        <v>4540.8</v>
      </c>
      <c r="J829" s="32">
        <f>SUMIFS(MasterSheet!L:L, MasterSheet!B:B, A829, MasterSheet!D:D, B829, MasterSheet!H:H, C829)</f>
        <v>0</v>
      </c>
      <c r="K829" s="32">
        <f t="shared" si="63"/>
        <v>0</v>
      </c>
      <c r="L829" s="25" t="str">
        <f>VLOOKUP(C829,MasterSheet!H:U,14,)</f>
        <v>BioLegend</v>
      </c>
      <c r="M829" s="25" t="str">
        <f>VLOOKUP(L829,'Currency Sheet'!A:C,3,)</f>
        <v>DOLLAR</v>
      </c>
      <c r="N829" s="25">
        <f t="shared" si="64"/>
        <v>88</v>
      </c>
    </row>
    <row r="830" spans="1:14" x14ac:dyDescent="0.25">
      <c r="A830" s="25" t="str">
        <v xml:space="preserve">EED116824  </v>
      </c>
      <c r="B830" s="45">
        <v>45845</v>
      </c>
      <c r="C830" s="25">
        <v>104420</v>
      </c>
      <c r="D830" s="25">
        <f t="shared" si="60"/>
        <v>12091.2</v>
      </c>
      <c r="E830" s="25">
        <f>_xlfn.XLOOKUP(C830,MasterSheet!H:H,MasterSheet!E:E)</f>
        <v>137.4</v>
      </c>
      <c r="F830" s="26">
        <f>SUMIFS(MasterSheet!J:J, MasterSheet!B:B, A830, MasterSheet!D:D, B830, MasterSheet!H:H, C830)</f>
        <v>1</v>
      </c>
      <c r="G830" s="26">
        <f t="shared" si="61"/>
        <v>12091.2</v>
      </c>
      <c r="H830" s="30">
        <f>SUMIFS(MasterSheet!K:K, MasterSheet!B:B, A830, MasterSheet!D:D, B830, MasterSheet!H:H, C830)</f>
        <v>1</v>
      </c>
      <c r="I830" s="30">
        <f t="shared" si="62"/>
        <v>12091.2</v>
      </c>
      <c r="J830" s="32">
        <f>SUMIFS(MasterSheet!L:L, MasterSheet!B:B, A830, MasterSheet!D:D, B830, MasterSheet!H:H, C830)</f>
        <v>0</v>
      </c>
      <c r="K830" s="32">
        <f t="shared" si="63"/>
        <v>0</v>
      </c>
      <c r="L830" s="25" t="str">
        <f>VLOOKUP(C830,MasterSheet!H:U,14,)</f>
        <v>BioLegend</v>
      </c>
      <c r="M830" s="25" t="str">
        <f>VLOOKUP(L830,'Currency Sheet'!A:C,3,)</f>
        <v>DOLLAR</v>
      </c>
      <c r="N830" s="25">
        <f t="shared" si="64"/>
        <v>88</v>
      </c>
    </row>
    <row r="831" spans="1:14" x14ac:dyDescent="0.25">
      <c r="A831" s="25" t="str">
        <v xml:space="preserve">EED116824  </v>
      </c>
      <c r="B831" s="45">
        <v>45845</v>
      </c>
      <c r="C831" s="25">
        <v>104732</v>
      </c>
      <c r="D831" s="25">
        <f t="shared" si="60"/>
        <v>19338</v>
      </c>
      <c r="E831" s="25">
        <f>_xlfn.XLOOKUP(C831,MasterSheet!H:H,MasterSheet!E:E)</f>
        <v>219.75</v>
      </c>
      <c r="F831" s="26">
        <f>SUMIFS(MasterSheet!J:J, MasterSheet!B:B, A831, MasterSheet!D:D, B831, MasterSheet!H:H, C831)</f>
        <v>1</v>
      </c>
      <c r="G831" s="26">
        <f t="shared" si="61"/>
        <v>19338</v>
      </c>
      <c r="H831" s="30">
        <f>SUMIFS(MasterSheet!K:K, MasterSheet!B:B, A831, MasterSheet!D:D, B831, MasterSheet!H:H, C831)</f>
        <v>1</v>
      </c>
      <c r="I831" s="30">
        <f t="shared" si="62"/>
        <v>19338</v>
      </c>
      <c r="J831" s="32">
        <f>SUMIFS(MasterSheet!L:L, MasterSheet!B:B, A831, MasterSheet!D:D, B831, MasterSheet!H:H, C831)</f>
        <v>0</v>
      </c>
      <c r="K831" s="32">
        <f t="shared" si="63"/>
        <v>0</v>
      </c>
      <c r="L831" s="25" t="str">
        <f>VLOOKUP(C831,MasterSheet!H:U,14,)</f>
        <v>BioLegend</v>
      </c>
      <c r="M831" s="25" t="str">
        <f>VLOOKUP(L831,'Currency Sheet'!A:C,3,)</f>
        <v>DOLLAR</v>
      </c>
      <c r="N831" s="25">
        <f t="shared" si="64"/>
        <v>88</v>
      </c>
    </row>
    <row r="832" spans="1:14" x14ac:dyDescent="0.25">
      <c r="A832" s="25" t="str">
        <v xml:space="preserve">EED116824  </v>
      </c>
      <c r="B832" s="45">
        <v>45845</v>
      </c>
      <c r="C832" s="25">
        <v>105011</v>
      </c>
      <c r="D832" s="25">
        <f t="shared" si="60"/>
        <v>5068.8</v>
      </c>
      <c r="E832" s="25">
        <f>_xlfn.XLOOKUP(C832,MasterSheet!H:H,MasterSheet!E:E)</f>
        <v>57.6</v>
      </c>
      <c r="F832" s="26">
        <f>SUMIFS(MasterSheet!J:J, MasterSheet!B:B, A832, MasterSheet!D:D, B832, MasterSheet!H:H, C832)</f>
        <v>1</v>
      </c>
      <c r="G832" s="26">
        <f t="shared" si="61"/>
        <v>5068.8</v>
      </c>
      <c r="H832" s="30">
        <f>SUMIFS(MasterSheet!K:K, MasterSheet!B:B, A832, MasterSheet!D:D, B832, MasterSheet!H:H, C832)</f>
        <v>1</v>
      </c>
      <c r="I832" s="30">
        <f t="shared" si="62"/>
        <v>5068.8</v>
      </c>
      <c r="J832" s="32">
        <f>SUMIFS(MasterSheet!L:L, MasterSheet!B:B, A832, MasterSheet!D:D, B832, MasterSheet!H:H, C832)</f>
        <v>0</v>
      </c>
      <c r="K832" s="32">
        <f t="shared" si="63"/>
        <v>0</v>
      </c>
      <c r="L832" s="25" t="str">
        <f>VLOOKUP(C832,MasterSheet!H:U,14,)</f>
        <v>BioLegend</v>
      </c>
      <c r="M832" s="25" t="str">
        <f>VLOOKUP(L832,'Currency Sheet'!A:C,3,)</f>
        <v>DOLLAR</v>
      </c>
      <c r="N832" s="25">
        <f t="shared" si="64"/>
        <v>88</v>
      </c>
    </row>
    <row r="833" spans="1:14" x14ac:dyDescent="0.25">
      <c r="A833" s="25" t="str">
        <v xml:space="preserve">EED116824  </v>
      </c>
      <c r="B833" s="45">
        <v>45845</v>
      </c>
      <c r="C833" s="25">
        <v>105719</v>
      </c>
      <c r="D833" s="25">
        <f t="shared" si="60"/>
        <v>7444.7999999999993</v>
      </c>
      <c r="E833" s="25">
        <f>_xlfn.XLOOKUP(C833,MasterSheet!H:H,MasterSheet!E:E)</f>
        <v>84.6</v>
      </c>
      <c r="F833" s="26">
        <f>SUMIFS(MasterSheet!J:J, MasterSheet!B:B, A833, MasterSheet!D:D, B833, MasterSheet!H:H, C833)</f>
        <v>1</v>
      </c>
      <c r="G833" s="26">
        <f t="shared" si="61"/>
        <v>7444.7999999999993</v>
      </c>
      <c r="H833" s="30">
        <f>SUMIFS(MasterSheet!K:K, MasterSheet!B:B, A833, MasterSheet!D:D, B833, MasterSheet!H:H, C833)</f>
        <v>1</v>
      </c>
      <c r="I833" s="30">
        <f t="shared" si="62"/>
        <v>7444.7999999999993</v>
      </c>
      <c r="J833" s="32">
        <f>SUMIFS(MasterSheet!L:L, MasterSheet!B:B, A833, MasterSheet!D:D, B833, MasterSheet!H:H, C833)</f>
        <v>0</v>
      </c>
      <c r="K833" s="32">
        <f t="shared" si="63"/>
        <v>0</v>
      </c>
      <c r="L833" s="25" t="str">
        <f>VLOOKUP(C833,MasterSheet!H:U,14,)</f>
        <v>BioLegend</v>
      </c>
      <c r="M833" s="25" t="str">
        <f>VLOOKUP(L833,'Currency Sheet'!A:C,3,)</f>
        <v>DOLLAR</v>
      </c>
      <c r="N833" s="25">
        <f t="shared" si="64"/>
        <v>88</v>
      </c>
    </row>
    <row r="834" spans="1:14" x14ac:dyDescent="0.25">
      <c r="A834" s="25" t="str">
        <v xml:space="preserve">EED116824  </v>
      </c>
      <c r="B834" s="45">
        <v>45845</v>
      </c>
      <c r="C834" s="25">
        <v>106338</v>
      </c>
      <c r="D834" s="25">
        <f t="shared" si="60"/>
        <v>18902.400000000001</v>
      </c>
      <c r="E834" s="25">
        <f>_xlfn.XLOOKUP(C834,MasterSheet!H:H,MasterSheet!E:E)</f>
        <v>214.8</v>
      </c>
      <c r="F834" s="26">
        <f>SUMIFS(MasterSheet!J:J, MasterSheet!B:B, A834, MasterSheet!D:D, B834, MasterSheet!H:H, C834)</f>
        <v>1</v>
      </c>
      <c r="G834" s="26">
        <f t="shared" si="61"/>
        <v>18902.400000000001</v>
      </c>
      <c r="H834" s="30">
        <f>SUMIFS(MasterSheet!K:K, MasterSheet!B:B, A834, MasterSheet!D:D, B834, MasterSheet!H:H, C834)</f>
        <v>1</v>
      </c>
      <c r="I834" s="30">
        <f t="shared" si="62"/>
        <v>18902.400000000001</v>
      </c>
      <c r="J834" s="32">
        <f>SUMIFS(MasterSheet!L:L, MasterSheet!B:B, A834, MasterSheet!D:D, B834, MasterSheet!H:H, C834)</f>
        <v>0</v>
      </c>
      <c r="K834" s="32">
        <f t="shared" si="63"/>
        <v>0</v>
      </c>
      <c r="L834" s="25" t="str">
        <f>VLOOKUP(C834,MasterSheet!H:U,14,)</f>
        <v>BioLegend</v>
      </c>
      <c r="M834" s="25" t="str">
        <f>VLOOKUP(L834,'Currency Sheet'!A:C,3,)</f>
        <v>DOLLAR</v>
      </c>
      <c r="N834" s="25">
        <f t="shared" si="64"/>
        <v>88</v>
      </c>
    </row>
    <row r="835" spans="1:14" x14ac:dyDescent="0.25">
      <c r="A835" s="25" t="str">
        <v xml:space="preserve">EED116824  </v>
      </c>
      <c r="B835" s="45">
        <v>45845</v>
      </c>
      <c r="C835" s="25">
        <v>108111</v>
      </c>
      <c r="D835" s="25">
        <f t="shared" ref="D835:D898" si="65">E835*N835</f>
        <v>4382.3999999999996</v>
      </c>
      <c r="E835" s="25">
        <f>_xlfn.XLOOKUP(C835,MasterSheet!H:H,MasterSheet!E:E)</f>
        <v>49.8</v>
      </c>
      <c r="F835" s="26">
        <f>SUMIFS(MasterSheet!J:J, MasterSheet!B:B, A835, MasterSheet!D:D, B835, MasterSheet!H:H, C835)</f>
        <v>1</v>
      </c>
      <c r="G835" s="26">
        <f t="shared" ref="G835:G898" si="66">D835*F835</f>
        <v>4382.3999999999996</v>
      </c>
      <c r="H835" s="30">
        <f>SUMIFS(MasterSheet!K:K, MasterSheet!B:B, A835, MasterSheet!D:D, B835, MasterSheet!H:H, C835)</f>
        <v>1</v>
      </c>
      <c r="I835" s="30">
        <f t="shared" ref="I835:I898" si="67">H835*D835</f>
        <v>4382.3999999999996</v>
      </c>
      <c r="J835" s="32">
        <f>SUMIFS(MasterSheet!L:L, MasterSheet!B:B, A835, MasterSheet!D:D, B835, MasterSheet!H:H, C835)</f>
        <v>0</v>
      </c>
      <c r="K835" s="32">
        <f t="shared" ref="K835:K898" si="68">J835*D835</f>
        <v>0</v>
      </c>
      <c r="L835" s="25" t="str">
        <f>VLOOKUP(C835,MasterSheet!H:U,14,)</f>
        <v>BioLegend</v>
      </c>
      <c r="M835" s="25" t="str">
        <f>VLOOKUP(L835,'Currency Sheet'!A:C,3,)</f>
        <v>DOLLAR</v>
      </c>
      <c r="N835" s="25">
        <f t="shared" ref="N835:N898" si="69">IF(M835="DOLLAR",88,1)</f>
        <v>88</v>
      </c>
    </row>
    <row r="836" spans="1:14" x14ac:dyDescent="0.25">
      <c r="A836" s="25" t="str">
        <v xml:space="preserve">EED116824  </v>
      </c>
      <c r="B836" s="45">
        <v>45845</v>
      </c>
      <c r="C836" s="25">
        <v>113828</v>
      </c>
      <c r="D836" s="25">
        <f t="shared" si="65"/>
        <v>17688</v>
      </c>
      <c r="E836" s="25">
        <f>_xlfn.XLOOKUP(C836,MasterSheet!H:H,MasterSheet!E:E)</f>
        <v>201</v>
      </c>
      <c r="F836" s="26">
        <f>SUMIFS(MasterSheet!J:J, MasterSheet!B:B, A836, MasterSheet!D:D, B836, MasterSheet!H:H, C836)</f>
        <v>1</v>
      </c>
      <c r="G836" s="26">
        <f t="shared" si="66"/>
        <v>17688</v>
      </c>
      <c r="H836" s="30">
        <f>SUMIFS(MasterSheet!K:K, MasterSheet!B:B, A836, MasterSheet!D:D, B836, MasterSheet!H:H, C836)</f>
        <v>1</v>
      </c>
      <c r="I836" s="30">
        <f t="shared" si="67"/>
        <v>17688</v>
      </c>
      <c r="J836" s="32">
        <f>SUMIFS(MasterSheet!L:L, MasterSheet!B:B, A836, MasterSheet!D:D, B836, MasterSheet!H:H, C836)</f>
        <v>0</v>
      </c>
      <c r="K836" s="32">
        <f t="shared" si="68"/>
        <v>0</v>
      </c>
      <c r="L836" s="25" t="str">
        <f>VLOOKUP(C836,MasterSheet!H:U,14,)</f>
        <v>BioLegend</v>
      </c>
      <c r="M836" s="25" t="str">
        <f>VLOOKUP(L836,'Currency Sheet'!A:C,3,)</f>
        <v>DOLLAR</v>
      </c>
      <c r="N836" s="25">
        <f t="shared" si="69"/>
        <v>88</v>
      </c>
    </row>
    <row r="837" spans="1:14" x14ac:dyDescent="0.25">
      <c r="A837" s="25" t="str">
        <v xml:space="preserve">EED116824  </v>
      </c>
      <c r="B837" s="45">
        <v>45845</v>
      </c>
      <c r="C837" s="25">
        <v>115508</v>
      </c>
      <c r="D837" s="25">
        <f t="shared" si="65"/>
        <v>7075.2000000000007</v>
      </c>
      <c r="E837" s="25">
        <f>_xlfn.XLOOKUP(C837,MasterSheet!H:H,MasterSheet!E:E)</f>
        <v>80.400000000000006</v>
      </c>
      <c r="F837" s="26">
        <f>SUMIFS(MasterSheet!J:J, MasterSheet!B:B, A837, MasterSheet!D:D, B837, MasterSheet!H:H, C837)</f>
        <v>1</v>
      </c>
      <c r="G837" s="26">
        <f t="shared" si="66"/>
        <v>7075.2000000000007</v>
      </c>
      <c r="H837" s="30">
        <f>SUMIFS(MasterSheet!K:K, MasterSheet!B:B, A837, MasterSheet!D:D, B837, MasterSheet!H:H, C837)</f>
        <v>1</v>
      </c>
      <c r="I837" s="30">
        <f t="shared" si="67"/>
        <v>7075.2000000000007</v>
      </c>
      <c r="J837" s="32">
        <f>SUMIFS(MasterSheet!L:L, MasterSheet!B:B, A837, MasterSheet!D:D, B837, MasterSheet!H:H, C837)</f>
        <v>0</v>
      </c>
      <c r="K837" s="32">
        <f t="shared" si="68"/>
        <v>0</v>
      </c>
      <c r="L837" s="25" t="str">
        <f>VLOOKUP(C837,MasterSheet!H:U,14,)</f>
        <v>BioLegend</v>
      </c>
      <c r="M837" s="25" t="str">
        <f>VLOOKUP(L837,'Currency Sheet'!A:C,3,)</f>
        <v>DOLLAR</v>
      </c>
      <c r="N837" s="25">
        <f t="shared" si="69"/>
        <v>88</v>
      </c>
    </row>
    <row r="838" spans="1:14" x14ac:dyDescent="0.25">
      <c r="A838" s="25" t="str">
        <v xml:space="preserve">EED116824  </v>
      </c>
      <c r="B838" s="45">
        <v>45845</v>
      </c>
      <c r="C838" s="25">
        <v>115526</v>
      </c>
      <c r="D838" s="25">
        <f t="shared" si="65"/>
        <v>4963.2</v>
      </c>
      <c r="E838" s="25">
        <f>_xlfn.XLOOKUP(C838,MasterSheet!H:H,MasterSheet!E:E)</f>
        <v>56.4</v>
      </c>
      <c r="F838" s="26">
        <f>SUMIFS(MasterSheet!J:J, MasterSheet!B:B, A838, MasterSheet!D:D, B838, MasterSheet!H:H, C838)</f>
        <v>1</v>
      </c>
      <c r="G838" s="26">
        <f t="shared" si="66"/>
        <v>4963.2</v>
      </c>
      <c r="H838" s="30">
        <f>SUMIFS(MasterSheet!K:K, MasterSheet!B:B, A838, MasterSheet!D:D, B838, MasterSheet!H:H, C838)</f>
        <v>1</v>
      </c>
      <c r="I838" s="30">
        <f t="shared" si="67"/>
        <v>4963.2</v>
      </c>
      <c r="J838" s="32">
        <f>SUMIFS(MasterSheet!L:L, MasterSheet!B:B, A838, MasterSheet!D:D, B838, MasterSheet!H:H, C838)</f>
        <v>0</v>
      </c>
      <c r="K838" s="32">
        <f t="shared" si="68"/>
        <v>0</v>
      </c>
      <c r="L838" s="25" t="str">
        <f>VLOOKUP(C838,MasterSheet!H:U,14,)</f>
        <v>BioLegend</v>
      </c>
      <c r="M838" s="25" t="str">
        <f>VLOOKUP(L838,'Currency Sheet'!A:C,3,)</f>
        <v>DOLLAR</v>
      </c>
      <c r="N838" s="25">
        <f t="shared" si="69"/>
        <v>88</v>
      </c>
    </row>
    <row r="839" spans="1:14" x14ac:dyDescent="0.25">
      <c r="A839" s="25" t="str">
        <v xml:space="preserve">EED116824  </v>
      </c>
      <c r="B839" s="45">
        <v>45845</v>
      </c>
      <c r="C839" s="25">
        <v>115923</v>
      </c>
      <c r="D839" s="25">
        <f t="shared" si="65"/>
        <v>7761.6</v>
      </c>
      <c r="E839" s="25">
        <f>_xlfn.XLOOKUP(C839,MasterSheet!H:H,MasterSheet!E:E)</f>
        <v>88.2</v>
      </c>
      <c r="F839" s="26">
        <f>SUMIFS(MasterSheet!J:J, MasterSheet!B:B, A839, MasterSheet!D:D, B839, MasterSheet!H:H, C839)</f>
        <v>1</v>
      </c>
      <c r="G839" s="26">
        <f t="shared" si="66"/>
        <v>7761.6</v>
      </c>
      <c r="H839" s="30">
        <f>SUMIFS(MasterSheet!K:K, MasterSheet!B:B, A839, MasterSheet!D:D, B839, MasterSheet!H:H, C839)</f>
        <v>1</v>
      </c>
      <c r="I839" s="30">
        <f t="shared" si="67"/>
        <v>7761.6</v>
      </c>
      <c r="J839" s="32">
        <f>SUMIFS(MasterSheet!L:L, MasterSheet!B:B, A839, MasterSheet!D:D, B839, MasterSheet!H:H, C839)</f>
        <v>0</v>
      </c>
      <c r="K839" s="32">
        <f t="shared" si="68"/>
        <v>0</v>
      </c>
      <c r="L839" s="25" t="str">
        <f>VLOOKUP(C839,MasterSheet!H:U,14,)</f>
        <v>BioLegend</v>
      </c>
      <c r="M839" s="25" t="str">
        <f>VLOOKUP(L839,'Currency Sheet'!A:C,3,)</f>
        <v>DOLLAR</v>
      </c>
      <c r="N839" s="25">
        <f t="shared" si="69"/>
        <v>88</v>
      </c>
    </row>
    <row r="840" spans="1:14" x14ac:dyDescent="0.25">
      <c r="A840" s="25" t="str">
        <v xml:space="preserve">EED116824  </v>
      </c>
      <c r="B840" s="45">
        <v>45845</v>
      </c>
      <c r="C840" s="25">
        <v>118108</v>
      </c>
      <c r="D840" s="25">
        <f t="shared" si="65"/>
        <v>7603.2000000000007</v>
      </c>
      <c r="E840" s="25">
        <f>_xlfn.XLOOKUP(C840,MasterSheet!H:H,MasterSheet!E:E)</f>
        <v>86.4</v>
      </c>
      <c r="F840" s="26">
        <f>SUMIFS(MasterSheet!J:J, MasterSheet!B:B, A840, MasterSheet!D:D, B840, MasterSheet!H:H, C840)</f>
        <v>1</v>
      </c>
      <c r="G840" s="26">
        <f t="shared" si="66"/>
        <v>7603.2000000000007</v>
      </c>
      <c r="H840" s="30">
        <f>SUMIFS(MasterSheet!K:K, MasterSheet!B:B, A840, MasterSheet!D:D, B840, MasterSheet!H:H, C840)</f>
        <v>1</v>
      </c>
      <c r="I840" s="30">
        <f t="shared" si="67"/>
        <v>7603.2000000000007</v>
      </c>
      <c r="J840" s="32">
        <f>SUMIFS(MasterSheet!L:L, MasterSheet!B:B, A840, MasterSheet!D:D, B840, MasterSheet!H:H, C840)</f>
        <v>0</v>
      </c>
      <c r="K840" s="32">
        <f t="shared" si="68"/>
        <v>0</v>
      </c>
      <c r="L840" s="25" t="str">
        <f>VLOOKUP(C840,MasterSheet!H:U,14,)</f>
        <v>BioLegend</v>
      </c>
      <c r="M840" s="25" t="str">
        <f>VLOOKUP(L840,'Currency Sheet'!A:C,3,)</f>
        <v>DOLLAR</v>
      </c>
      <c r="N840" s="25">
        <f t="shared" si="69"/>
        <v>88</v>
      </c>
    </row>
    <row r="841" spans="1:14" x14ac:dyDescent="0.25">
      <c r="A841" s="25" t="str">
        <v xml:space="preserve">EED116824  </v>
      </c>
      <c r="B841" s="45">
        <v>45845</v>
      </c>
      <c r="C841" s="25">
        <v>124210</v>
      </c>
      <c r="D841" s="25">
        <f t="shared" si="65"/>
        <v>17688</v>
      </c>
      <c r="E841" s="25">
        <f>_xlfn.XLOOKUP(C841,MasterSheet!H:H,MasterSheet!E:E)</f>
        <v>201</v>
      </c>
      <c r="F841" s="26">
        <f>SUMIFS(MasterSheet!J:J, MasterSheet!B:B, A841, MasterSheet!D:D, B841, MasterSheet!H:H, C841)</f>
        <v>1</v>
      </c>
      <c r="G841" s="26">
        <f t="shared" si="66"/>
        <v>17688</v>
      </c>
      <c r="H841" s="30">
        <f>SUMIFS(MasterSheet!K:K, MasterSheet!B:B, A841, MasterSheet!D:D, B841, MasterSheet!H:H, C841)</f>
        <v>1</v>
      </c>
      <c r="I841" s="30">
        <f t="shared" si="67"/>
        <v>17688</v>
      </c>
      <c r="J841" s="32">
        <f>SUMIFS(MasterSheet!L:L, MasterSheet!B:B, A841, MasterSheet!D:D, B841, MasterSheet!H:H, C841)</f>
        <v>0</v>
      </c>
      <c r="K841" s="32">
        <f t="shared" si="68"/>
        <v>0</v>
      </c>
      <c r="L841" s="25" t="str">
        <f>VLOOKUP(C841,MasterSheet!H:U,14,)</f>
        <v>BioLegend</v>
      </c>
      <c r="M841" s="25" t="str">
        <f>VLOOKUP(L841,'Currency Sheet'!A:C,3,)</f>
        <v>DOLLAR</v>
      </c>
      <c r="N841" s="25">
        <f t="shared" si="69"/>
        <v>88</v>
      </c>
    </row>
    <row r="842" spans="1:14" x14ac:dyDescent="0.25">
      <c r="A842" s="25" t="str">
        <v xml:space="preserve">EED116824  </v>
      </c>
      <c r="B842" s="45">
        <v>45845</v>
      </c>
      <c r="C842" s="25">
        <v>124312</v>
      </c>
      <c r="D842" s="25">
        <f t="shared" si="65"/>
        <v>14256</v>
      </c>
      <c r="E842" s="25">
        <f>_xlfn.XLOOKUP(C842,MasterSheet!H:H,MasterSheet!E:E)</f>
        <v>162</v>
      </c>
      <c r="F842" s="26">
        <f>SUMIFS(MasterSheet!J:J, MasterSheet!B:B, A842, MasterSheet!D:D, B842, MasterSheet!H:H, C842)</f>
        <v>1</v>
      </c>
      <c r="G842" s="26">
        <f t="shared" si="66"/>
        <v>14256</v>
      </c>
      <c r="H842" s="30">
        <f>SUMIFS(MasterSheet!K:K, MasterSheet!B:B, A842, MasterSheet!D:D, B842, MasterSheet!H:H, C842)</f>
        <v>1</v>
      </c>
      <c r="I842" s="30">
        <f t="shared" si="67"/>
        <v>14256</v>
      </c>
      <c r="J842" s="32">
        <f>SUMIFS(MasterSheet!L:L, MasterSheet!B:B, A842, MasterSheet!D:D, B842, MasterSheet!H:H, C842)</f>
        <v>0</v>
      </c>
      <c r="K842" s="32">
        <f t="shared" si="68"/>
        <v>0</v>
      </c>
      <c r="L842" s="25" t="str">
        <f>VLOOKUP(C842,MasterSheet!H:U,14,)</f>
        <v>BioLegend</v>
      </c>
      <c r="M842" s="25" t="str">
        <f>VLOOKUP(L842,'Currency Sheet'!A:C,3,)</f>
        <v>DOLLAR</v>
      </c>
      <c r="N842" s="25">
        <f t="shared" si="69"/>
        <v>88</v>
      </c>
    </row>
    <row r="843" spans="1:14" x14ac:dyDescent="0.25">
      <c r="A843" s="25" t="str">
        <v xml:space="preserve">EED116824  </v>
      </c>
      <c r="B843" s="45">
        <v>45845</v>
      </c>
      <c r="C843" s="25">
        <v>126606</v>
      </c>
      <c r="D843" s="25">
        <f t="shared" si="65"/>
        <v>12408</v>
      </c>
      <c r="E843" s="25">
        <f>_xlfn.XLOOKUP(C843,MasterSheet!H:H,MasterSheet!E:E)</f>
        <v>141</v>
      </c>
      <c r="F843" s="26">
        <f>SUMIFS(MasterSheet!J:J, MasterSheet!B:B, A843, MasterSheet!D:D, B843, MasterSheet!H:H, C843)</f>
        <v>1</v>
      </c>
      <c r="G843" s="26">
        <f t="shared" si="66"/>
        <v>12408</v>
      </c>
      <c r="H843" s="30">
        <f>SUMIFS(MasterSheet!K:K, MasterSheet!B:B, A843, MasterSheet!D:D, B843, MasterSheet!H:H, C843)</f>
        <v>1</v>
      </c>
      <c r="I843" s="30">
        <f t="shared" si="67"/>
        <v>12408</v>
      </c>
      <c r="J843" s="32">
        <f>SUMIFS(MasterSheet!L:L, MasterSheet!B:B, A843, MasterSheet!D:D, B843, MasterSheet!H:H, C843)</f>
        <v>0</v>
      </c>
      <c r="K843" s="32">
        <f t="shared" si="68"/>
        <v>0</v>
      </c>
      <c r="L843" s="25" t="str">
        <f>VLOOKUP(C843,MasterSheet!H:U,14,)</f>
        <v>BioLegend</v>
      </c>
      <c r="M843" s="25" t="str">
        <f>VLOOKUP(L843,'Currency Sheet'!A:C,3,)</f>
        <v>DOLLAR</v>
      </c>
      <c r="N843" s="25">
        <f t="shared" si="69"/>
        <v>88</v>
      </c>
    </row>
    <row r="844" spans="1:14" x14ac:dyDescent="0.25">
      <c r="A844" s="25" t="str">
        <v xml:space="preserve">EED116824  </v>
      </c>
      <c r="B844" s="45">
        <v>45845</v>
      </c>
      <c r="C844" s="25">
        <v>126618</v>
      </c>
      <c r="D844" s="25">
        <f t="shared" si="65"/>
        <v>16420.8</v>
      </c>
      <c r="E844" s="25">
        <f>_xlfn.XLOOKUP(C844,MasterSheet!H:H,MasterSheet!E:E)</f>
        <v>186.6</v>
      </c>
      <c r="F844" s="26">
        <f>SUMIFS(MasterSheet!J:J, MasterSheet!B:B, A844, MasterSheet!D:D, B844, MasterSheet!H:H, C844)</f>
        <v>1</v>
      </c>
      <c r="G844" s="26">
        <f t="shared" si="66"/>
        <v>16420.8</v>
      </c>
      <c r="H844" s="30">
        <f>SUMIFS(MasterSheet!K:K, MasterSheet!B:B, A844, MasterSheet!D:D, B844, MasterSheet!H:H, C844)</f>
        <v>1</v>
      </c>
      <c r="I844" s="30">
        <f t="shared" si="67"/>
        <v>16420.8</v>
      </c>
      <c r="J844" s="32">
        <f>SUMIFS(MasterSheet!L:L, MasterSheet!B:B, A844, MasterSheet!D:D, B844, MasterSheet!H:H, C844)</f>
        <v>0</v>
      </c>
      <c r="K844" s="32">
        <f t="shared" si="68"/>
        <v>0</v>
      </c>
      <c r="L844" s="25" t="str">
        <f>VLOOKUP(C844,MasterSheet!H:U,14,)</f>
        <v>BioLegend</v>
      </c>
      <c r="M844" s="25" t="str">
        <f>VLOOKUP(L844,'Currency Sheet'!A:C,3,)</f>
        <v>DOLLAR</v>
      </c>
      <c r="N844" s="25">
        <f t="shared" si="69"/>
        <v>88</v>
      </c>
    </row>
    <row r="845" spans="1:14" x14ac:dyDescent="0.25">
      <c r="A845" s="25" t="str">
        <v xml:space="preserve">EED116824  </v>
      </c>
      <c r="B845" s="45">
        <v>45845</v>
      </c>
      <c r="C845" s="25">
        <v>128004</v>
      </c>
      <c r="D845" s="25">
        <f t="shared" si="65"/>
        <v>14572.8</v>
      </c>
      <c r="E845" s="25">
        <f>_xlfn.XLOOKUP(C845,MasterSheet!H:H,MasterSheet!E:E)</f>
        <v>165.6</v>
      </c>
      <c r="F845" s="26">
        <f>SUMIFS(MasterSheet!J:J, MasterSheet!B:B, A845, MasterSheet!D:D, B845, MasterSheet!H:H, C845)</f>
        <v>1</v>
      </c>
      <c r="G845" s="26">
        <f t="shared" si="66"/>
        <v>14572.8</v>
      </c>
      <c r="H845" s="30">
        <f>SUMIFS(MasterSheet!K:K, MasterSheet!B:B, A845, MasterSheet!D:D, B845, MasterSheet!H:H, C845)</f>
        <v>1</v>
      </c>
      <c r="I845" s="30">
        <f t="shared" si="67"/>
        <v>14572.8</v>
      </c>
      <c r="J845" s="32">
        <f>SUMIFS(MasterSheet!L:L, MasterSheet!B:B, A845, MasterSheet!D:D, B845, MasterSheet!H:H, C845)</f>
        <v>0</v>
      </c>
      <c r="K845" s="32">
        <f t="shared" si="68"/>
        <v>0</v>
      </c>
      <c r="L845" s="25" t="str">
        <f>VLOOKUP(C845,MasterSheet!H:U,14,)</f>
        <v>BioLegend</v>
      </c>
      <c r="M845" s="25" t="str">
        <f>VLOOKUP(L845,'Currency Sheet'!A:C,3,)</f>
        <v>DOLLAR</v>
      </c>
      <c r="N845" s="25">
        <f t="shared" si="69"/>
        <v>88</v>
      </c>
    </row>
    <row r="846" spans="1:14" x14ac:dyDescent="0.25">
      <c r="A846" s="25" t="str">
        <v xml:space="preserve">EED116824  </v>
      </c>
      <c r="B846" s="45">
        <v>45845</v>
      </c>
      <c r="C846" s="25">
        <v>133310</v>
      </c>
      <c r="D846" s="25">
        <f t="shared" si="65"/>
        <v>28828.800000000003</v>
      </c>
      <c r="E846" s="25">
        <f>_xlfn.XLOOKUP(C846,MasterSheet!H:H,MasterSheet!E:E)</f>
        <v>327.60000000000002</v>
      </c>
      <c r="F846" s="26">
        <f>SUMIFS(MasterSheet!J:J, MasterSheet!B:B, A846, MasterSheet!D:D, B846, MasterSheet!H:H, C846)</f>
        <v>1</v>
      </c>
      <c r="G846" s="26">
        <f t="shared" si="66"/>
        <v>28828.800000000003</v>
      </c>
      <c r="H846" s="30">
        <f>SUMIFS(MasterSheet!K:K, MasterSheet!B:B, A846, MasterSheet!D:D, B846, MasterSheet!H:H, C846)</f>
        <v>1</v>
      </c>
      <c r="I846" s="30">
        <f t="shared" si="67"/>
        <v>28828.800000000003</v>
      </c>
      <c r="J846" s="32">
        <f>SUMIFS(MasterSheet!L:L, MasterSheet!B:B, A846, MasterSheet!D:D, B846, MasterSheet!H:H, C846)</f>
        <v>0</v>
      </c>
      <c r="K846" s="32">
        <f t="shared" si="68"/>
        <v>0</v>
      </c>
      <c r="L846" s="25" t="str">
        <f>VLOOKUP(C846,MasterSheet!H:U,14,)</f>
        <v>BioLegend</v>
      </c>
      <c r="M846" s="25" t="str">
        <f>VLOOKUP(L846,'Currency Sheet'!A:C,3,)</f>
        <v>DOLLAR</v>
      </c>
      <c r="N846" s="25">
        <f t="shared" si="69"/>
        <v>88</v>
      </c>
    </row>
    <row r="847" spans="1:14" x14ac:dyDescent="0.25">
      <c r="A847" s="25" t="str">
        <v xml:space="preserve">EED116824  </v>
      </c>
      <c r="B847" s="45">
        <v>45845</v>
      </c>
      <c r="C847" s="25">
        <v>134019</v>
      </c>
      <c r="D847" s="25">
        <f t="shared" si="65"/>
        <v>19272</v>
      </c>
      <c r="E847" s="25">
        <f>_xlfn.XLOOKUP(C847,MasterSheet!H:H,MasterSheet!E:E)</f>
        <v>219</v>
      </c>
      <c r="F847" s="26">
        <f>SUMIFS(MasterSheet!J:J, MasterSheet!B:B, A847, MasterSheet!D:D, B847, MasterSheet!H:H, C847)</f>
        <v>1</v>
      </c>
      <c r="G847" s="26">
        <f t="shared" si="66"/>
        <v>19272</v>
      </c>
      <c r="H847" s="30">
        <f>SUMIFS(MasterSheet!K:K, MasterSheet!B:B, A847, MasterSheet!D:D, B847, MasterSheet!H:H, C847)</f>
        <v>1</v>
      </c>
      <c r="I847" s="30">
        <f t="shared" si="67"/>
        <v>19272</v>
      </c>
      <c r="J847" s="32">
        <f>SUMIFS(MasterSheet!L:L, MasterSheet!B:B, A847, MasterSheet!D:D, B847, MasterSheet!H:H, C847)</f>
        <v>0</v>
      </c>
      <c r="K847" s="32">
        <f t="shared" si="68"/>
        <v>0</v>
      </c>
      <c r="L847" s="25" t="str">
        <f>VLOOKUP(C847,MasterSheet!H:U,14,)</f>
        <v>BioLegend</v>
      </c>
      <c r="M847" s="25" t="str">
        <f>VLOOKUP(L847,'Currency Sheet'!A:C,3,)</f>
        <v>DOLLAR</v>
      </c>
      <c r="N847" s="25">
        <f t="shared" si="69"/>
        <v>88</v>
      </c>
    </row>
    <row r="848" spans="1:14" x14ac:dyDescent="0.25">
      <c r="A848" s="25" t="str">
        <v xml:space="preserve">EED116824  </v>
      </c>
      <c r="B848" s="45">
        <v>45845</v>
      </c>
      <c r="C848" s="25">
        <v>134021</v>
      </c>
      <c r="D848" s="25">
        <f t="shared" si="65"/>
        <v>19998</v>
      </c>
      <c r="E848" s="25">
        <f>_xlfn.XLOOKUP(C848,MasterSheet!H:H,MasterSheet!E:E)</f>
        <v>227.25</v>
      </c>
      <c r="F848" s="26">
        <f>SUMIFS(MasterSheet!J:J, MasterSheet!B:B, A848, MasterSheet!D:D, B848, MasterSheet!H:H, C848)</f>
        <v>1</v>
      </c>
      <c r="G848" s="26">
        <f t="shared" si="66"/>
        <v>19998</v>
      </c>
      <c r="H848" s="30">
        <f>SUMIFS(MasterSheet!K:K, MasterSheet!B:B, A848, MasterSheet!D:D, B848, MasterSheet!H:H, C848)</f>
        <v>1</v>
      </c>
      <c r="I848" s="30">
        <f t="shared" si="67"/>
        <v>19998</v>
      </c>
      <c r="J848" s="32">
        <f>SUMIFS(MasterSheet!L:L, MasterSheet!B:B, A848, MasterSheet!D:D, B848, MasterSheet!H:H, C848)</f>
        <v>0</v>
      </c>
      <c r="K848" s="32">
        <f t="shared" si="68"/>
        <v>0</v>
      </c>
      <c r="L848" s="25" t="str">
        <f>VLOOKUP(C848,MasterSheet!H:U,14,)</f>
        <v>BioLegend</v>
      </c>
      <c r="M848" s="25" t="str">
        <f>VLOOKUP(L848,'Currency Sheet'!A:C,3,)</f>
        <v>DOLLAR</v>
      </c>
      <c r="N848" s="25">
        <f t="shared" si="69"/>
        <v>88</v>
      </c>
    </row>
    <row r="849" spans="1:14" x14ac:dyDescent="0.25">
      <c r="A849" s="25" t="str">
        <v xml:space="preserve">EED116824  </v>
      </c>
      <c r="B849" s="45">
        <v>45845</v>
      </c>
      <c r="C849" s="25">
        <v>135216</v>
      </c>
      <c r="D849" s="25">
        <f t="shared" si="65"/>
        <v>18321.599999999999</v>
      </c>
      <c r="E849" s="25">
        <f>_xlfn.XLOOKUP(C849,MasterSheet!H:H,MasterSheet!E:E)</f>
        <v>208.2</v>
      </c>
      <c r="F849" s="26">
        <f>SUMIFS(MasterSheet!J:J, MasterSheet!B:B, A849, MasterSheet!D:D, B849, MasterSheet!H:H, C849)</f>
        <v>1</v>
      </c>
      <c r="G849" s="26">
        <f t="shared" si="66"/>
        <v>18321.599999999999</v>
      </c>
      <c r="H849" s="30">
        <f>SUMIFS(MasterSheet!K:K, MasterSheet!B:B, A849, MasterSheet!D:D, B849, MasterSheet!H:H, C849)</f>
        <v>1</v>
      </c>
      <c r="I849" s="30">
        <f t="shared" si="67"/>
        <v>18321.599999999999</v>
      </c>
      <c r="J849" s="32">
        <f>SUMIFS(MasterSheet!L:L, MasterSheet!B:B, A849, MasterSheet!D:D, B849, MasterSheet!H:H, C849)</f>
        <v>0</v>
      </c>
      <c r="K849" s="32">
        <f t="shared" si="68"/>
        <v>0</v>
      </c>
      <c r="L849" s="25" t="str">
        <f>VLOOKUP(C849,MasterSheet!H:U,14,)</f>
        <v>BioLegend</v>
      </c>
      <c r="M849" s="25" t="str">
        <f>VLOOKUP(L849,'Currency Sheet'!A:C,3,)</f>
        <v>DOLLAR</v>
      </c>
      <c r="N849" s="25">
        <f t="shared" si="69"/>
        <v>88</v>
      </c>
    </row>
    <row r="850" spans="1:14" x14ac:dyDescent="0.25">
      <c r="A850" s="25" t="str">
        <v xml:space="preserve">EED116824  </v>
      </c>
      <c r="B850" s="45">
        <v>45845</v>
      </c>
      <c r="C850" s="25">
        <v>140704</v>
      </c>
      <c r="D850" s="25">
        <f t="shared" si="65"/>
        <v>14150.400000000001</v>
      </c>
      <c r="E850" s="25">
        <f>_xlfn.XLOOKUP(C850,MasterSheet!H:H,MasterSheet!E:E)</f>
        <v>160.80000000000001</v>
      </c>
      <c r="F850" s="26">
        <f>SUMIFS(MasterSheet!J:J, MasterSheet!B:B, A850, MasterSheet!D:D, B850, MasterSheet!H:H, C850)</f>
        <v>1</v>
      </c>
      <c r="G850" s="26">
        <f t="shared" si="66"/>
        <v>14150.400000000001</v>
      </c>
      <c r="H850" s="30">
        <f>SUMIFS(MasterSheet!K:K, MasterSheet!B:B, A850, MasterSheet!D:D, B850, MasterSheet!H:H, C850)</f>
        <v>1</v>
      </c>
      <c r="I850" s="30">
        <f t="shared" si="67"/>
        <v>14150.400000000001</v>
      </c>
      <c r="J850" s="32">
        <f>SUMIFS(MasterSheet!L:L, MasterSheet!B:B, A850, MasterSheet!D:D, B850, MasterSheet!H:H, C850)</f>
        <v>0</v>
      </c>
      <c r="K850" s="32">
        <f t="shared" si="68"/>
        <v>0</v>
      </c>
      <c r="L850" s="25" t="str">
        <f>VLOOKUP(C850,MasterSheet!H:U,14,)</f>
        <v>BioLegend</v>
      </c>
      <c r="M850" s="25" t="str">
        <f>VLOOKUP(L850,'Currency Sheet'!A:C,3,)</f>
        <v>DOLLAR</v>
      </c>
      <c r="N850" s="25">
        <f t="shared" si="69"/>
        <v>88</v>
      </c>
    </row>
    <row r="851" spans="1:14" x14ac:dyDescent="0.25">
      <c r="A851" s="25" t="str">
        <v xml:space="preserve">EED116824  </v>
      </c>
      <c r="B851" s="45">
        <v>45845</v>
      </c>
      <c r="C851" s="25">
        <v>142506</v>
      </c>
      <c r="D851" s="25">
        <f t="shared" si="65"/>
        <v>19852.8</v>
      </c>
      <c r="E851" s="25">
        <f>_xlfn.XLOOKUP(C851,MasterSheet!H:H,MasterSheet!E:E)</f>
        <v>225.6</v>
      </c>
      <c r="F851" s="26">
        <f>SUMIFS(MasterSheet!J:J, MasterSheet!B:B, A851, MasterSheet!D:D, B851, MasterSheet!H:H, C851)</f>
        <v>1</v>
      </c>
      <c r="G851" s="26">
        <f t="shared" si="66"/>
        <v>19852.8</v>
      </c>
      <c r="H851" s="30">
        <f>SUMIFS(MasterSheet!K:K, MasterSheet!B:B, A851, MasterSheet!D:D, B851, MasterSheet!H:H, C851)</f>
        <v>1</v>
      </c>
      <c r="I851" s="30">
        <f t="shared" si="67"/>
        <v>19852.8</v>
      </c>
      <c r="J851" s="32">
        <f>SUMIFS(MasterSheet!L:L, MasterSheet!B:B, A851, MasterSheet!D:D, B851, MasterSheet!H:H, C851)</f>
        <v>0</v>
      </c>
      <c r="K851" s="32">
        <f t="shared" si="68"/>
        <v>0</v>
      </c>
      <c r="L851" s="25" t="str">
        <f>VLOOKUP(C851,MasterSheet!H:U,14,)</f>
        <v>BioLegend</v>
      </c>
      <c r="M851" s="25" t="str">
        <f>VLOOKUP(L851,'Currency Sheet'!A:C,3,)</f>
        <v>DOLLAR</v>
      </c>
      <c r="N851" s="25">
        <f t="shared" si="69"/>
        <v>88</v>
      </c>
    </row>
    <row r="852" spans="1:14" x14ac:dyDescent="0.25">
      <c r="A852" s="25" t="str">
        <v xml:space="preserve">EED116824  </v>
      </c>
      <c r="B852" s="45">
        <v>45845</v>
      </c>
      <c r="C852" s="25">
        <v>142521</v>
      </c>
      <c r="D852" s="25">
        <f t="shared" si="65"/>
        <v>17292</v>
      </c>
      <c r="E852" s="25">
        <f>_xlfn.XLOOKUP(C852,MasterSheet!H:H,MasterSheet!E:E)</f>
        <v>196.5</v>
      </c>
      <c r="F852" s="26">
        <f>SUMIFS(MasterSheet!J:J, MasterSheet!B:B, A852, MasterSheet!D:D, B852, MasterSheet!H:H, C852)</f>
        <v>1</v>
      </c>
      <c r="G852" s="26">
        <f t="shared" si="66"/>
        <v>17292</v>
      </c>
      <c r="H852" s="30">
        <f>SUMIFS(MasterSheet!K:K, MasterSheet!B:B, A852, MasterSheet!D:D, B852, MasterSheet!H:H, C852)</f>
        <v>1</v>
      </c>
      <c r="I852" s="30">
        <f t="shared" si="67"/>
        <v>17292</v>
      </c>
      <c r="J852" s="32">
        <f>SUMIFS(MasterSheet!L:L, MasterSheet!B:B, A852, MasterSheet!D:D, B852, MasterSheet!H:H, C852)</f>
        <v>0</v>
      </c>
      <c r="K852" s="32">
        <f t="shared" si="68"/>
        <v>0</v>
      </c>
      <c r="L852" s="25" t="str">
        <f>VLOOKUP(C852,MasterSheet!H:U,14,)</f>
        <v>BioLegend</v>
      </c>
      <c r="M852" s="25" t="str">
        <f>VLOOKUP(L852,'Currency Sheet'!A:C,3,)</f>
        <v>DOLLAR</v>
      </c>
      <c r="N852" s="25">
        <f t="shared" si="69"/>
        <v>88</v>
      </c>
    </row>
    <row r="853" spans="1:14" x14ac:dyDescent="0.25">
      <c r="A853" s="25" t="str">
        <v xml:space="preserve">EED116824  </v>
      </c>
      <c r="B853" s="45">
        <v>45845</v>
      </c>
      <c r="C853" s="25">
        <v>150408</v>
      </c>
      <c r="D853" s="25">
        <f t="shared" si="65"/>
        <v>16420.8</v>
      </c>
      <c r="E853" s="25">
        <f>_xlfn.XLOOKUP(C853,MasterSheet!H:H,MasterSheet!E:E)</f>
        <v>186.6</v>
      </c>
      <c r="F853" s="26">
        <f>SUMIFS(MasterSheet!J:J, MasterSheet!B:B, A853, MasterSheet!D:D, B853, MasterSheet!H:H, C853)</f>
        <v>1</v>
      </c>
      <c r="G853" s="26">
        <f t="shared" si="66"/>
        <v>16420.8</v>
      </c>
      <c r="H853" s="30">
        <f>SUMIFS(MasterSheet!K:K, MasterSheet!B:B, A853, MasterSheet!D:D, B853, MasterSheet!H:H, C853)</f>
        <v>1</v>
      </c>
      <c r="I853" s="30">
        <f t="shared" si="67"/>
        <v>16420.8</v>
      </c>
      <c r="J853" s="32">
        <f>SUMIFS(MasterSheet!L:L, MasterSheet!B:B, A853, MasterSheet!D:D, B853, MasterSheet!H:H, C853)</f>
        <v>0</v>
      </c>
      <c r="K853" s="32">
        <f t="shared" si="68"/>
        <v>0</v>
      </c>
      <c r="L853" s="25" t="str">
        <f>VLOOKUP(C853,MasterSheet!H:U,14,)</f>
        <v>BioLegend</v>
      </c>
      <c r="M853" s="25" t="str">
        <f>VLOOKUP(L853,'Currency Sheet'!A:C,3,)</f>
        <v>DOLLAR</v>
      </c>
      <c r="N853" s="25">
        <f t="shared" si="69"/>
        <v>88</v>
      </c>
    </row>
    <row r="854" spans="1:14" x14ac:dyDescent="0.25">
      <c r="A854" s="25" t="str">
        <v xml:space="preserve">EED116824  </v>
      </c>
      <c r="B854" s="45">
        <v>45845</v>
      </c>
      <c r="C854" s="25">
        <v>158015</v>
      </c>
      <c r="D854" s="25">
        <f t="shared" si="65"/>
        <v>4963.2</v>
      </c>
      <c r="E854" s="25">
        <f>_xlfn.XLOOKUP(C854,MasterSheet!H:H,MasterSheet!E:E)</f>
        <v>56.4</v>
      </c>
      <c r="F854" s="26">
        <f>SUMIFS(MasterSheet!J:J, MasterSheet!B:B, A854, MasterSheet!D:D, B854, MasterSheet!H:H, C854)</f>
        <v>1</v>
      </c>
      <c r="G854" s="26">
        <f t="shared" si="66"/>
        <v>4963.2</v>
      </c>
      <c r="H854" s="30">
        <f>SUMIFS(MasterSheet!K:K, MasterSheet!B:B, A854, MasterSheet!D:D, B854, MasterSheet!H:H, C854)</f>
        <v>1</v>
      </c>
      <c r="I854" s="30">
        <f t="shared" si="67"/>
        <v>4963.2</v>
      </c>
      <c r="J854" s="32">
        <f>SUMIFS(MasterSheet!L:L, MasterSheet!B:B, A854, MasterSheet!D:D, B854, MasterSheet!H:H, C854)</f>
        <v>0</v>
      </c>
      <c r="K854" s="32">
        <f t="shared" si="68"/>
        <v>0</v>
      </c>
      <c r="L854" s="25" t="str">
        <f>VLOOKUP(C854,MasterSheet!H:U,14,)</f>
        <v>BioLegend</v>
      </c>
      <c r="M854" s="25" t="str">
        <f>VLOOKUP(L854,'Currency Sheet'!A:C,3,)</f>
        <v>DOLLAR</v>
      </c>
      <c r="N854" s="25">
        <f t="shared" si="69"/>
        <v>88</v>
      </c>
    </row>
    <row r="855" spans="1:14" x14ac:dyDescent="0.25">
      <c r="A855" s="25" t="str">
        <v xml:space="preserve">EED116824  </v>
      </c>
      <c r="B855" s="45">
        <v>45845</v>
      </c>
      <c r="C855" s="25">
        <v>160903</v>
      </c>
      <c r="D855" s="25">
        <f t="shared" si="65"/>
        <v>4118.3999999999996</v>
      </c>
      <c r="E855" s="25">
        <f>_xlfn.XLOOKUP(C855,MasterSheet!H:H,MasterSheet!E:E)</f>
        <v>46.8</v>
      </c>
      <c r="F855" s="26">
        <f>SUMIFS(MasterSheet!J:J, MasterSheet!B:B, A855, MasterSheet!D:D, B855, MasterSheet!H:H, C855)</f>
        <v>1</v>
      </c>
      <c r="G855" s="26">
        <f t="shared" si="66"/>
        <v>4118.3999999999996</v>
      </c>
      <c r="H855" s="30">
        <f>SUMIFS(MasterSheet!K:K, MasterSheet!B:B, A855, MasterSheet!D:D, B855, MasterSheet!H:H, C855)</f>
        <v>1</v>
      </c>
      <c r="I855" s="30">
        <f t="shared" si="67"/>
        <v>4118.3999999999996</v>
      </c>
      <c r="J855" s="32">
        <f>SUMIFS(MasterSheet!L:L, MasterSheet!B:B, A855, MasterSheet!D:D, B855, MasterSheet!H:H, C855)</f>
        <v>0</v>
      </c>
      <c r="K855" s="32">
        <f t="shared" si="68"/>
        <v>0</v>
      </c>
      <c r="L855" s="25" t="str">
        <f>VLOOKUP(C855,MasterSheet!H:U,14,)</f>
        <v>BioLegend</v>
      </c>
      <c r="M855" s="25" t="str">
        <f>VLOOKUP(L855,'Currency Sheet'!A:C,3,)</f>
        <v>DOLLAR</v>
      </c>
      <c r="N855" s="25">
        <f t="shared" si="69"/>
        <v>88</v>
      </c>
    </row>
    <row r="856" spans="1:14" x14ac:dyDescent="0.25">
      <c r="A856" s="25" t="str">
        <v xml:space="preserve">EED116824  </v>
      </c>
      <c r="B856" s="45">
        <v>45845</v>
      </c>
      <c r="C856" s="25">
        <v>166403</v>
      </c>
      <c r="D856" s="25">
        <f t="shared" si="65"/>
        <v>4224</v>
      </c>
      <c r="E856" s="25">
        <f>_xlfn.XLOOKUP(C856,MasterSheet!H:H,MasterSheet!E:E)</f>
        <v>48</v>
      </c>
      <c r="F856" s="26">
        <f>SUMIFS(MasterSheet!J:J, MasterSheet!B:B, A856, MasterSheet!D:D, B856, MasterSheet!H:H, C856)</f>
        <v>1</v>
      </c>
      <c r="G856" s="26">
        <f t="shared" si="66"/>
        <v>4224</v>
      </c>
      <c r="H856" s="30">
        <f>SUMIFS(MasterSheet!K:K, MasterSheet!B:B, A856, MasterSheet!D:D, B856, MasterSheet!H:H, C856)</f>
        <v>1</v>
      </c>
      <c r="I856" s="30">
        <f t="shared" si="67"/>
        <v>4224</v>
      </c>
      <c r="J856" s="32">
        <f>SUMIFS(MasterSheet!L:L, MasterSheet!B:B, A856, MasterSheet!D:D, B856, MasterSheet!H:H, C856)</f>
        <v>0</v>
      </c>
      <c r="K856" s="32">
        <f t="shared" si="68"/>
        <v>0</v>
      </c>
      <c r="L856" s="25" t="str">
        <f>VLOOKUP(C856,MasterSheet!H:U,14,)</f>
        <v>BioLegend</v>
      </c>
      <c r="M856" s="25" t="str">
        <f>VLOOKUP(L856,'Currency Sheet'!A:C,3,)</f>
        <v>DOLLAR</v>
      </c>
      <c r="N856" s="25">
        <f t="shared" si="69"/>
        <v>88</v>
      </c>
    </row>
    <row r="857" spans="1:14" x14ac:dyDescent="0.25">
      <c r="A857" s="25" t="str">
        <v xml:space="preserve">EED116824  </v>
      </c>
      <c r="B857" s="45">
        <v>45845</v>
      </c>
      <c r="C857" s="25">
        <v>300006</v>
      </c>
      <c r="D857" s="25">
        <f t="shared" si="65"/>
        <v>18480</v>
      </c>
      <c r="E857" s="25">
        <f>_xlfn.XLOOKUP(C857,MasterSheet!H:H,MasterSheet!E:E)</f>
        <v>210</v>
      </c>
      <c r="F857" s="26">
        <f>SUMIFS(MasterSheet!J:J, MasterSheet!B:B, A857, MasterSheet!D:D, B857, MasterSheet!H:H, C857)</f>
        <v>1</v>
      </c>
      <c r="G857" s="26">
        <f t="shared" si="66"/>
        <v>18480</v>
      </c>
      <c r="H857" s="30">
        <f>SUMIFS(MasterSheet!K:K, MasterSheet!B:B, A857, MasterSheet!D:D, B857, MasterSheet!H:H, C857)</f>
        <v>1</v>
      </c>
      <c r="I857" s="30">
        <f t="shared" si="67"/>
        <v>18480</v>
      </c>
      <c r="J857" s="32">
        <f>SUMIFS(MasterSheet!L:L, MasterSheet!B:B, A857, MasterSheet!D:D, B857, MasterSheet!H:H, C857)</f>
        <v>0</v>
      </c>
      <c r="K857" s="32">
        <f t="shared" si="68"/>
        <v>0</v>
      </c>
      <c r="L857" s="25" t="str">
        <f>VLOOKUP(C857,MasterSheet!H:U,14,)</f>
        <v>BioLegend</v>
      </c>
      <c r="M857" s="25" t="str">
        <f>VLOOKUP(L857,'Currency Sheet'!A:C,3,)</f>
        <v>DOLLAR</v>
      </c>
      <c r="N857" s="25">
        <f t="shared" si="69"/>
        <v>88</v>
      </c>
    </row>
    <row r="858" spans="1:14" x14ac:dyDescent="0.25">
      <c r="A858" s="25" t="str">
        <v xml:space="preserve">EED116824  </v>
      </c>
      <c r="B858" s="45">
        <v>45845</v>
      </c>
      <c r="C858" s="25">
        <v>300308</v>
      </c>
      <c r="D858" s="25">
        <f t="shared" si="65"/>
        <v>3220.8</v>
      </c>
      <c r="E858" s="25">
        <f>_xlfn.XLOOKUP(C858,MasterSheet!H:H,MasterSheet!E:E)</f>
        <v>36.6</v>
      </c>
      <c r="F858" s="26">
        <f>SUMIFS(MasterSheet!J:J, MasterSheet!B:B, A858, MasterSheet!D:D, B858, MasterSheet!H:H, C858)</f>
        <v>2</v>
      </c>
      <c r="G858" s="26">
        <f t="shared" si="66"/>
        <v>6441.6</v>
      </c>
      <c r="H858" s="30">
        <f>SUMIFS(MasterSheet!K:K, MasterSheet!B:B, A858, MasterSheet!D:D, B858, MasterSheet!H:H, C858)</f>
        <v>2</v>
      </c>
      <c r="I858" s="30">
        <f t="shared" si="67"/>
        <v>6441.6</v>
      </c>
      <c r="J858" s="32">
        <f>SUMIFS(MasterSheet!L:L, MasterSheet!B:B, A858, MasterSheet!D:D, B858, MasterSheet!H:H, C858)</f>
        <v>0</v>
      </c>
      <c r="K858" s="32">
        <f t="shared" si="68"/>
        <v>0</v>
      </c>
      <c r="L858" s="25" t="str">
        <f>VLOOKUP(C858,MasterSheet!H:U,14,)</f>
        <v>BioLegend</v>
      </c>
      <c r="M858" s="25" t="str">
        <f>VLOOKUP(L858,'Currency Sheet'!A:C,3,)</f>
        <v>DOLLAR</v>
      </c>
      <c r="N858" s="25">
        <f t="shared" si="69"/>
        <v>88</v>
      </c>
    </row>
    <row r="859" spans="1:14" x14ac:dyDescent="0.25">
      <c r="A859" s="25" t="str">
        <v xml:space="preserve">EED116824  </v>
      </c>
      <c r="B859" s="45">
        <v>45845</v>
      </c>
      <c r="C859" s="25">
        <v>300312</v>
      </c>
      <c r="D859" s="25">
        <f t="shared" si="65"/>
        <v>4382.3999999999996</v>
      </c>
      <c r="E859" s="25">
        <f>_xlfn.XLOOKUP(C859,MasterSheet!H:H,MasterSheet!E:E)</f>
        <v>49.8</v>
      </c>
      <c r="F859" s="26">
        <f>SUMIFS(MasterSheet!J:J, MasterSheet!B:B, A859, MasterSheet!D:D, B859, MasterSheet!H:H, C859)</f>
        <v>5</v>
      </c>
      <c r="G859" s="26">
        <f t="shared" si="66"/>
        <v>21912</v>
      </c>
      <c r="H859" s="30">
        <f>SUMIFS(MasterSheet!K:K, MasterSheet!B:B, A859, MasterSheet!D:D, B859, MasterSheet!H:H, C859)</f>
        <v>5</v>
      </c>
      <c r="I859" s="30">
        <f t="shared" si="67"/>
        <v>21912</v>
      </c>
      <c r="J859" s="32">
        <f>SUMIFS(MasterSheet!L:L, MasterSheet!B:B, A859, MasterSheet!D:D, B859, MasterSheet!H:H, C859)</f>
        <v>0</v>
      </c>
      <c r="K859" s="32">
        <f t="shared" si="68"/>
        <v>0</v>
      </c>
      <c r="L859" s="25" t="str">
        <f>VLOOKUP(C859,MasterSheet!H:U,14,)</f>
        <v>BioLegend</v>
      </c>
      <c r="M859" s="25" t="str">
        <f>VLOOKUP(L859,'Currency Sheet'!A:C,3,)</f>
        <v>DOLLAR</v>
      </c>
      <c r="N859" s="25">
        <f t="shared" si="69"/>
        <v>88</v>
      </c>
    </row>
    <row r="860" spans="1:14" x14ac:dyDescent="0.25">
      <c r="A860" s="25" t="str">
        <v xml:space="preserve">EED116824  </v>
      </c>
      <c r="B860" s="45">
        <v>45845</v>
      </c>
      <c r="C860" s="25">
        <v>300406</v>
      </c>
      <c r="D860" s="25">
        <f t="shared" si="65"/>
        <v>3080</v>
      </c>
      <c r="E860" s="25">
        <f>_xlfn.XLOOKUP(C860,MasterSheet!H:H,MasterSheet!E:E)</f>
        <v>35</v>
      </c>
      <c r="F860" s="26">
        <f>SUMIFS(MasterSheet!J:J, MasterSheet!B:B, A860, MasterSheet!D:D, B860, MasterSheet!H:H, C860)</f>
        <v>4</v>
      </c>
      <c r="G860" s="26">
        <f t="shared" si="66"/>
        <v>12320</v>
      </c>
      <c r="H860" s="30">
        <f>SUMIFS(MasterSheet!K:K, MasterSheet!B:B, A860, MasterSheet!D:D, B860, MasterSheet!H:H, C860)</f>
        <v>4</v>
      </c>
      <c r="I860" s="30">
        <f t="shared" si="67"/>
        <v>12320</v>
      </c>
      <c r="J860" s="32">
        <f>SUMIFS(MasterSheet!L:L, MasterSheet!B:B, A860, MasterSheet!D:D, B860, MasterSheet!H:H, C860)</f>
        <v>0</v>
      </c>
      <c r="K860" s="32">
        <f t="shared" si="68"/>
        <v>0</v>
      </c>
      <c r="L860" s="25" t="str">
        <f>VLOOKUP(C860,MasterSheet!H:U,14,)</f>
        <v>BioLegend</v>
      </c>
      <c r="M860" s="25" t="str">
        <f>VLOOKUP(L860,'Currency Sheet'!A:C,3,)</f>
        <v>DOLLAR</v>
      </c>
      <c r="N860" s="25">
        <f t="shared" si="69"/>
        <v>88</v>
      </c>
    </row>
    <row r="861" spans="1:14" x14ac:dyDescent="0.25">
      <c r="A861" s="25" t="str">
        <v xml:space="preserve">EED116824  </v>
      </c>
      <c r="B861" s="45">
        <v>45845</v>
      </c>
      <c r="C861" s="25">
        <v>300428</v>
      </c>
      <c r="D861" s="25">
        <f t="shared" si="65"/>
        <v>17688</v>
      </c>
      <c r="E861" s="25">
        <f>_xlfn.XLOOKUP(C861,MasterSheet!H:H,MasterSheet!E:E)</f>
        <v>201</v>
      </c>
      <c r="F861" s="26">
        <f>SUMIFS(MasterSheet!J:J, MasterSheet!B:B, A861, MasterSheet!D:D, B861, MasterSheet!H:H, C861)</f>
        <v>1</v>
      </c>
      <c r="G861" s="26">
        <f t="shared" si="66"/>
        <v>17688</v>
      </c>
      <c r="H861" s="30">
        <f>SUMIFS(MasterSheet!K:K, MasterSheet!B:B, A861, MasterSheet!D:D, B861, MasterSheet!H:H, C861)</f>
        <v>1</v>
      </c>
      <c r="I861" s="30">
        <f t="shared" si="67"/>
        <v>17688</v>
      </c>
      <c r="J861" s="32">
        <f>SUMIFS(MasterSheet!L:L, MasterSheet!B:B, A861, MasterSheet!D:D, B861, MasterSheet!H:H, C861)</f>
        <v>0</v>
      </c>
      <c r="K861" s="32">
        <f t="shared" si="68"/>
        <v>0</v>
      </c>
      <c r="L861" s="25" t="str">
        <f>VLOOKUP(C861,MasterSheet!H:U,14,)</f>
        <v>BioLegend</v>
      </c>
      <c r="M861" s="25" t="str">
        <f>VLOOKUP(L861,'Currency Sheet'!A:C,3,)</f>
        <v>DOLLAR</v>
      </c>
      <c r="N861" s="25">
        <f t="shared" si="69"/>
        <v>88</v>
      </c>
    </row>
    <row r="862" spans="1:14" x14ac:dyDescent="0.25">
      <c r="A862" s="25" t="str">
        <v xml:space="preserve">EED116824  </v>
      </c>
      <c r="B862" s="45">
        <v>45845</v>
      </c>
      <c r="C862" s="25">
        <v>302077</v>
      </c>
      <c r="D862" s="25">
        <f t="shared" si="65"/>
        <v>10032</v>
      </c>
      <c r="E862" s="25">
        <f>_xlfn.XLOOKUP(C862,MasterSheet!H:H,MasterSheet!E:E)</f>
        <v>114</v>
      </c>
      <c r="F862" s="26">
        <f>SUMIFS(MasterSheet!J:J, MasterSheet!B:B, A862, MasterSheet!D:D, B862, MasterSheet!H:H, C862)</f>
        <v>1</v>
      </c>
      <c r="G862" s="26">
        <f t="shared" si="66"/>
        <v>10032</v>
      </c>
      <c r="H862" s="30">
        <f>SUMIFS(MasterSheet!K:K, MasterSheet!B:B, A862, MasterSheet!D:D, B862, MasterSheet!H:H, C862)</f>
        <v>1</v>
      </c>
      <c r="I862" s="30">
        <f t="shared" si="67"/>
        <v>10032</v>
      </c>
      <c r="J862" s="32">
        <f>SUMIFS(MasterSheet!L:L, MasterSheet!B:B, A862, MasterSheet!D:D, B862, MasterSheet!H:H, C862)</f>
        <v>0</v>
      </c>
      <c r="K862" s="32">
        <f t="shared" si="68"/>
        <v>0</v>
      </c>
      <c r="L862" s="25" t="str">
        <f>VLOOKUP(C862,MasterSheet!H:U,14,)</f>
        <v>BioLegend</v>
      </c>
      <c r="M862" s="25" t="str">
        <f>VLOOKUP(L862,'Currency Sheet'!A:C,3,)</f>
        <v>DOLLAR</v>
      </c>
      <c r="N862" s="25">
        <f t="shared" si="69"/>
        <v>88</v>
      </c>
    </row>
    <row r="863" spans="1:14" x14ac:dyDescent="0.25">
      <c r="A863" s="25" t="str">
        <v xml:space="preserve">EED116824  </v>
      </c>
      <c r="B863" s="45">
        <v>45845</v>
      </c>
      <c r="C863" s="25">
        <v>302109</v>
      </c>
      <c r="D863" s="25">
        <f t="shared" si="65"/>
        <v>6811.2000000000007</v>
      </c>
      <c r="E863" s="25">
        <f>_xlfn.XLOOKUP(C863,MasterSheet!H:H,MasterSheet!E:E)</f>
        <v>77.400000000000006</v>
      </c>
      <c r="F863" s="26">
        <f>SUMIFS(MasterSheet!J:J, MasterSheet!B:B, A863, MasterSheet!D:D, B863, MasterSheet!H:H, C863)</f>
        <v>2</v>
      </c>
      <c r="G863" s="26">
        <f t="shared" si="66"/>
        <v>13622.400000000001</v>
      </c>
      <c r="H863" s="30">
        <f>SUMIFS(MasterSheet!K:K, MasterSheet!B:B, A863, MasterSheet!D:D, B863, MasterSheet!H:H, C863)</f>
        <v>2</v>
      </c>
      <c r="I863" s="30">
        <f t="shared" si="67"/>
        <v>13622.400000000001</v>
      </c>
      <c r="J863" s="32">
        <f>SUMIFS(MasterSheet!L:L, MasterSheet!B:B, A863, MasterSheet!D:D, B863, MasterSheet!H:H, C863)</f>
        <v>0</v>
      </c>
      <c r="K863" s="32">
        <f t="shared" si="68"/>
        <v>0</v>
      </c>
      <c r="L863" s="25" t="str">
        <f>VLOOKUP(C863,MasterSheet!H:U,14,)</f>
        <v>BioLegend</v>
      </c>
      <c r="M863" s="25" t="str">
        <f>VLOOKUP(L863,'Currency Sheet'!A:C,3,)</f>
        <v>DOLLAR</v>
      </c>
      <c r="N863" s="25">
        <f t="shared" si="69"/>
        <v>88</v>
      </c>
    </row>
    <row r="864" spans="1:14" x14ac:dyDescent="0.25">
      <c r="A864" s="25" t="str">
        <v xml:space="preserve">EED116824  </v>
      </c>
      <c r="B864" s="45">
        <v>45845</v>
      </c>
      <c r="C864" s="25">
        <v>302630</v>
      </c>
      <c r="D864" s="25">
        <f t="shared" si="65"/>
        <v>25146</v>
      </c>
      <c r="E864" s="25">
        <f>_xlfn.XLOOKUP(C864,MasterSheet!H:H,MasterSheet!E:E)</f>
        <v>285.75</v>
      </c>
      <c r="F864" s="26">
        <f>SUMIFS(MasterSheet!J:J, MasterSheet!B:B, A864, MasterSheet!D:D, B864, MasterSheet!H:H, C864)</f>
        <v>1</v>
      </c>
      <c r="G864" s="26">
        <f t="shared" si="66"/>
        <v>25146</v>
      </c>
      <c r="H864" s="30">
        <f>SUMIFS(MasterSheet!K:K, MasterSheet!B:B, A864, MasterSheet!D:D, B864, MasterSheet!H:H, C864)</f>
        <v>1</v>
      </c>
      <c r="I864" s="30">
        <f t="shared" si="67"/>
        <v>25146</v>
      </c>
      <c r="J864" s="32">
        <f>SUMIFS(MasterSheet!L:L, MasterSheet!B:B, A864, MasterSheet!D:D, B864, MasterSheet!H:H, C864)</f>
        <v>0</v>
      </c>
      <c r="K864" s="32">
        <f t="shared" si="68"/>
        <v>0</v>
      </c>
      <c r="L864" s="25" t="str">
        <f>VLOOKUP(C864,MasterSheet!H:U,14,)</f>
        <v>BioLegend</v>
      </c>
      <c r="M864" s="25" t="str">
        <f>VLOOKUP(L864,'Currency Sheet'!A:C,3,)</f>
        <v>DOLLAR</v>
      </c>
      <c r="N864" s="25">
        <f t="shared" si="69"/>
        <v>88</v>
      </c>
    </row>
    <row r="865" spans="1:14" x14ac:dyDescent="0.25">
      <c r="A865" s="25" t="str">
        <v xml:space="preserve">EED116824  </v>
      </c>
      <c r="B865" s="45">
        <v>45845</v>
      </c>
      <c r="C865" s="25">
        <v>303706</v>
      </c>
      <c r="D865" s="25">
        <f t="shared" si="65"/>
        <v>13305.599999999999</v>
      </c>
      <c r="E865" s="25">
        <f>_xlfn.XLOOKUP(C865,MasterSheet!H:H,MasterSheet!E:E)</f>
        <v>151.19999999999999</v>
      </c>
      <c r="F865" s="26">
        <f>SUMIFS(MasterSheet!J:J, MasterSheet!B:B, A865, MasterSheet!D:D, B865, MasterSheet!H:H, C865)</f>
        <v>1</v>
      </c>
      <c r="G865" s="26">
        <f t="shared" si="66"/>
        <v>13305.599999999999</v>
      </c>
      <c r="H865" s="30">
        <f>SUMIFS(MasterSheet!K:K, MasterSheet!B:B, A865, MasterSheet!D:D, B865, MasterSheet!H:H, C865)</f>
        <v>0</v>
      </c>
      <c r="I865" s="30">
        <f t="shared" si="67"/>
        <v>0</v>
      </c>
      <c r="J865" s="32">
        <f>SUMIFS(MasterSheet!L:L, MasterSheet!B:B, A865, MasterSheet!D:D, B865, MasterSheet!H:H, C865)</f>
        <v>1</v>
      </c>
      <c r="K865" s="32">
        <f t="shared" si="68"/>
        <v>13305.599999999999</v>
      </c>
      <c r="L865" s="25" t="str">
        <f>VLOOKUP(C865,MasterSheet!H:U,14,)</f>
        <v>BioLegend</v>
      </c>
      <c r="M865" s="25" t="str">
        <f>VLOOKUP(L865,'Currency Sheet'!A:C,3,)</f>
        <v>DOLLAR</v>
      </c>
      <c r="N865" s="25">
        <f t="shared" si="69"/>
        <v>88</v>
      </c>
    </row>
    <row r="866" spans="1:14" x14ac:dyDescent="0.25">
      <c r="A866" s="25" t="str">
        <v xml:space="preserve">EED116824  </v>
      </c>
      <c r="B866" s="45">
        <v>45845</v>
      </c>
      <c r="C866" s="25">
        <v>304024</v>
      </c>
      <c r="D866" s="25">
        <f t="shared" si="65"/>
        <v>13992</v>
      </c>
      <c r="E866" s="25">
        <f>_xlfn.XLOOKUP(C866,MasterSheet!H:H,MasterSheet!E:E)</f>
        <v>159</v>
      </c>
      <c r="F866" s="26">
        <f>SUMIFS(MasterSheet!J:J, MasterSheet!B:B, A866, MasterSheet!D:D, B866, MasterSheet!H:H, C866)</f>
        <v>1</v>
      </c>
      <c r="G866" s="26">
        <f t="shared" si="66"/>
        <v>13992</v>
      </c>
      <c r="H866" s="30">
        <f>SUMIFS(MasterSheet!K:K, MasterSheet!B:B, A866, MasterSheet!D:D, B866, MasterSheet!H:H, C866)</f>
        <v>1</v>
      </c>
      <c r="I866" s="30">
        <f t="shared" si="67"/>
        <v>13992</v>
      </c>
      <c r="J866" s="32">
        <f>SUMIFS(MasterSheet!L:L, MasterSheet!B:B, A866, MasterSheet!D:D, B866, MasterSheet!H:H, C866)</f>
        <v>0</v>
      </c>
      <c r="K866" s="32">
        <f t="shared" si="68"/>
        <v>0</v>
      </c>
      <c r="L866" s="25" t="str">
        <f>VLOOKUP(C866,MasterSheet!H:U,14,)</f>
        <v>BioLegend</v>
      </c>
      <c r="M866" s="25" t="str">
        <f>VLOOKUP(L866,'Currency Sheet'!A:C,3,)</f>
        <v>DOLLAR</v>
      </c>
      <c r="N866" s="25">
        <f t="shared" si="69"/>
        <v>88</v>
      </c>
    </row>
    <row r="867" spans="1:14" x14ac:dyDescent="0.25">
      <c r="A867" s="25" t="str">
        <v xml:space="preserve">EED116824  </v>
      </c>
      <c r="B867" s="45">
        <v>45845</v>
      </c>
      <c r="C867" s="25">
        <v>304105</v>
      </c>
      <c r="D867" s="25">
        <f t="shared" si="65"/>
        <v>1478.4</v>
      </c>
      <c r="E867" s="25">
        <f>_xlfn.XLOOKUP(C867,MasterSheet!H:H,MasterSheet!E:E)</f>
        <v>16.8</v>
      </c>
      <c r="F867" s="26">
        <f>SUMIFS(MasterSheet!J:J, MasterSheet!B:B, A867, MasterSheet!D:D, B867, MasterSheet!H:H, C867)</f>
        <v>1</v>
      </c>
      <c r="G867" s="26">
        <f t="shared" si="66"/>
        <v>1478.4</v>
      </c>
      <c r="H867" s="30">
        <f>SUMIFS(MasterSheet!K:K, MasterSheet!B:B, A867, MasterSheet!D:D, B867, MasterSheet!H:H, C867)</f>
        <v>1</v>
      </c>
      <c r="I867" s="30">
        <f t="shared" si="67"/>
        <v>1478.4</v>
      </c>
      <c r="J867" s="32">
        <f>SUMIFS(MasterSheet!L:L, MasterSheet!B:B, A867, MasterSheet!D:D, B867, MasterSheet!H:H, C867)</f>
        <v>0</v>
      </c>
      <c r="K867" s="32">
        <f t="shared" si="68"/>
        <v>0</v>
      </c>
      <c r="L867" s="25" t="str">
        <f>VLOOKUP(C867,MasterSheet!H:U,14,)</f>
        <v>BioLegend</v>
      </c>
      <c r="M867" s="25" t="str">
        <f>VLOOKUP(L867,'Currency Sheet'!A:C,3,)</f>
        <v>DOLLAR</v>
      </c>
      <c r="N867" s="25">
        <f t="shared" si="69"/>
        <v>88</v>
      </c>
    </row>
    <row r="868" spans="1:14" x14ac:dyDescent="0.25">
      <c r="A868" s="25" t="str">
        <v xml:space="preserve">EED116824  </v>
      </c>
      <c r="B868" s="45">
        <v>45845</v>
      </c>
      <c r="C868" s="25">
        <v>305227</v>
      </c>
      <c r="D868" s="25">
        <f t="shared" si="65"/>
        <v>16368</v>
      </c>
      <c r="E868" s="25">
        <f>_xlfn.XLOOKUP(C868,MasterSheet!H:H,MasterSheet!E:E)</f>
        <v>186</v>
      </c>
      <c r="F868" s="26">
        <f>SUMIFS(MasterSheet!J:J, MasterSheet!B:B, A868, MasterSheet!D:D, B868, MasterSheet!H:H, C868)</f>
        <v>1</v>
      </c>
      <c r="G868" s="26">
        <f t="shared" si="66"/>
        <v>16368</v>
      </c>
      <c r="H868" s="30">
        <f>SUMIFS(MasterSheet!K:K, MasterSheet!B:B, A868, MasterSheet!D:D, B868, MasterSheet!H:H, C868)</f>
        <v>1</v>
      </c>
      <c r="I868" s="30">
        <f t="shared" si="67"/>
        <v>16368</v>
      </c>
      <c r="J868" s="32">
        <f>SUMIFS(MasterSheet!L:L, MasterSheet!B:B, A868, MasterSheet!D:D, B868, MasterSheet!H:H, C868)</f>
        <v>0</v>
      </c>
      <c r="K868" s="32">
        <f t="shared" si="68"/>
        <v>0</v>
      </c>
      <c r="L868" s="25" t="str">
        <f>VLOOKUP(C868,MasterSheet!H:U,14,)</f>
        <v>BioLegend</v>
      </c>
      <c r="M868" s="25" t="str">
        <f>VLOOKUP(L868,'Currency Sheet'!A:C,3,)</f>
        <v>DOLLAR</v>
      </c>
      <c r="N868" s="25">
        <f t="shared" si="69"/>
        <v>88</v>
      </c>
    </row>
    <row r="869" spans="1:14" x14ac:dyDescent="0.25">
      <c r="A869" s="25" t="str">
        <v xml:space="preserve">EED116824  </v>
      </c>
      <c r="B869" s="45">
        <v>45845</v>
      </c>
      <c r="C869" s="25">
        <v>305461</v>
      </c>
      <c r="D869" s="25">
        <f t="shared" si="65"/>
        <v>9292.7999999999993</v>
      </c>
      <c r="E869" s="25">
        <f>_xlfn.XLOOKUP(C869,MasterSheet!H:H,MasterSheet!E:E)</f>
        <v>105.6</v>
      </c>
      <c r="F869" s="26">
        <f>SUMIFS(MasterSheet!J:J, MasterSheet!B:B, A869, MasterSheet!D:D, B869, MasterSheet!H:H, C869)</f>
        <v>1</v>
      </c>
      <c r="G869" s="26">
        <f t="shared" si="66"/>
        <v>9292.7999999999993</v>
      </c>
      <c r="H869" s="30">
        <f>SUMIFS(MasterSheet!K:K, MasterSheet!B:B, A869, MasterSheet!D:D, B869, MasterSheet!H:H, C869)</f>
        <v>1</v>
      </c>
      <c r="I869" s="30">
        <f t="shared" si="67"/>
        <v>9292.7999999999993</v>
      </c>
      <c r="J869" s="32">
        <f>SUMIFS(MasterSheet!L:L, MasterSheet!B:B, A869, MasterSheet!D:D, B869, MasterSheet!H:H, C869)</f>
        <v>0</v>
      </c>
      <c r="K869" s="32">
        <f t="shared" si="68"/>
        <v>0</v>
      </c>
      <c r="L869" s="25" t="str">
        <f>VLOOKUP(C869,MasterSheet!H:U,14,)</f>
        <v>BioLegend</v>
      </c>
      <c r="M869" s="25" t="str">
        <f>VLOOKUP(L869,'Currency Sheet'!A:C,3,)</f>
        <v>DOLLAR</v>
      </c>
      <c r="N869" s="25">
        <f t="shared" si="69"/>
        <v>88</v>
      </c>
    </row>
    <row r="870" spans="1:14" x14ac:dyDescent="0.25">
      <c r="A870" s="25" t="str">
        <v xml:space="preserve">EED116824  </v>
      </c>
      <c r="B870" s="45">
        <v>45845</v>
      </c>
      <c r="C870" s="25">
        <v>306505</v>
      </c>
      <c r="D870" s="25">
        <f t="shared" si="65"/>
        <v>6811.2000000000007</v>
      </c>
      <c r="E870" s="25">
        <f>_xlfn.XLOOKUP(C870,MasterSheet!H:H,MasterSheet!E:E)</f>
        <v>77.400000000000006</v>
      </c>
      <c r="F870" s="26">
        <f>SUMIFS(MasterSheet!J:J, MasterSheet!B:B, A870, MasterSheet!D:D, B870, MasterSheet!H:H, C870)</f>
        <v>1</v>
      </c>
      <c r="G870" s="26">
        <f t="shared" si="66"/>
        <v>6811.2000000000007</v>
      </c>
      <c r="H870" s="30">
        <f>SUMIFS(MasterSheet!K:K, MasterSheet!B:B, A870, MasterSheet!D:D, B870, MasterSheet!H:H, C870)</f>
        <v>1</v>
      </c>
      <c r="I870" s="30">
        <f t="shared" si="67"/>
        <v>6811.2000000000007</v>
      </c>
      <c r="J870" s="32">
        <f>SUMIFS(MasterSheet!L:L, MasterSheet!B:B, A870, MasterSheet!D:D, B870, MasterSheet!H:H, C870)</f>
        <v>0</v>
      </c>
      <c r="K870" s="32">
        <f t="shared" si="68"/>
        <v>0</v>
      </c>
      <c r="L870" s="25" t="str">
        <f>VLOOKUP(C870,MasterSheet!H:U,14,)</f>
        <v>BioLegend</v>
      </c>
      <c r="M870" s="25" t="str">
        <f>VLOOKUP(L870,'Currency Sheet'!A:C,3,)</f>
        <v>DOLLAR</v>
      </c>
      <c r="N870" s="25">
        <f t="shared" si="69"/>
        <v>88</v>
      </c>
    </row>
    <row r="871" spans="1:14" x14ac:dyDescent="0.25">
      <c r="A871" s="25" t="str">
        <v xml:space="preserve">EED116824  </v>
      </c>
      <c r="B871" s="45">
        <v>45845</v>
      </c>
      <c r="C871" s="25">
        <v>307626</v>
      </c>
      <c r="D871" s="25">
        <f t="shared" si="65"/>
        <v>13992</v>
      </c>
      <c r="E871" s="25">
        <f>_xlfn.XLOOKUP(C871,MasterSheet!H:H,MasterSheet!E:E)</f>
        <v>159</v>
      </c>
      <c r="F871" s="26">
        <f>SUMIFS(MasterSheet!J:J, MasterSheet!B:B, A871, MasterSheet!D:D, B871, MasterSheet!H:H, C871)</f>
        <v>1</v>
      </c>
      <c r="G871" s="26">
        <f t="shared" si="66"/>
        <v>13992</v>
      </c>
      <c r="H871" s="30">
        <f>SUMIFS(MasterSheet!K:K, MasterSheet!B:B, A871, MasterSheet!D:D, B871, MasterSheet!H:H, C871)</f>
        <v>1</v>
      </c>
      <c r="I871" s="30">
        <f t="shared" si="67"/>
        <v>13992</v>
      </c>
      <c r="J871" s="32">
        <f>SUMIFS(MasterSheet!L:L, MasterSheet!B:B, A871, MasterSheet!D:D, B871, MasterSheet!H:H, C871)</f>
        <v>0</v>
      </c>
      <c r="K871" s="32">
        <f t="shared" si="68"/>
        <v>0</v>
      </c>
      <c r="L871" s="25" t="str">
        <f>VLOOKUP(C871,MasterSheet!H:U,14,)</f>
        <v>BioLegend</v>
      </c>
      <c r="M871" s="25" t="str">
        <f>VLOOKUP(L871,'Currency Sheet'!A:C,3,)</f>
        <v>DOLLAR</v>
      </c>
      <c r="N871" s="25">
        <f t="shared" si="69"/>
        <v>88</v>
      </c>
    </row>
    <row r="872" spans="1:14" x14ac:dyDescent="0.25">
      <c r="A872" s="25" t="str">
        <v xml:space="preserve">EED116824  </v>
      </c>
      <c r="B872" s="45">
        <v>45845</v>
      </c>
      <c r="C872" s="25">
        <v>307673</v>
      </c>
      <c r="D872" s="25">
        <f t="shared" si="65"/>
        <v>9292.7999999999993</v>
      </c>
      <c r="E872" s="25">
        <f>_xlfn.XLOOKUP(C872,MasterSheet!H:H,MasterSheet!E:E)</f>
        <v>105.6</v>
      </c>
      <c r="F872" s="26">
        <f>SUMIFS(MasterSheet!J:J, MasterSheet!B:B, A872, MasterSheet!D:D, B872, MasterSheet!H:H, C872)</f>
        <v>1</v>
      </c>
      <c r="G872" s="26">
        <f t="shared" si="66"/>
        <v>9292.7999999999993</v>
      </c>
      <c r="H872" s="30">
        <f>SUMIFS(MasterSheet!K:K, MasterSheet!B:B, A872, MasterSheet!D:D, B872, MasterSheet!H:H, C872)</f>
        <v>1</v>
      </c>
      <c r="I872" s="30">
        <f t="shared" si="67"/>
        <v>9292.7999999999993</v>
      </c>
      <c r="J872" s="32">
        <f>SUMIFS(MasterSheet!L:L, MasterSheet!B:B, A872, MasterSheet!D:D, B872, MasterSheet!H:H, C872)</f>
        <v>0</v>
      </c>
      <c r="K872" s="32">
        <f t="shared" si="68"/>
        <v>0</v>
      </c>
      <c r="L872" s="25" t="str">
        <f>VLOOKUP(C872,MasterSheet!H:U,14,)</f>
        <v>BioLegend</v>
      </c>
      <c r="M872" s="25" t="str">
        <f>VLOOKUP(L872,'Currency Sheet'!A:C,3,)</f>
        <v>DOLLAR</v>
      </c>
      <c r="N872" s="25">
        <f t="shared" si="69"/>
        <v>88</v>
      </c>
    </row>
    <row r="873" spans="1:14" x14ac:dyDescent="0.25">
      <c r="A873" s="25" t="str">
        <v xml:space="preserve">EED116824  </v>
      </c>
      <c r="B873" s="45">
        <v>45845</v>
      </c>
      <c r="C873" s="25">
        <v>308119</v>
      </c>
      <c r="D873" s="25">
        <f t="shared" si="65"/>
        <v>12738</v>
      </c>
      <c r="E873" s="25">
        <f>_xlfn.XLOOKUP(C873,MasterSheet!H:H,MasterSheet!E:E)</f>
        <v>144.75</v>
      </c>
      <c r="F873" s="26">
        <f>SUMIFS(MasterSheet!J:J, MasterSheet!B:B, A873, MasterSheet!D:D, B873, MasterSheet!H:H, C873)</f>
        <v>1</v>
      </c>
      <c r="G873" s="26">
        <f t="shared" si="66"/>
        <v>12738</v>
      </c>
      <c r="H873" s="30">
        <f>SUMIFS(MasterSheet!K:K, MasterSheet!B:B, A873, MasterSheet!D:D, B873, MasterSheet!H:H, C873)</f>
        <v>1</v>
      </c>
      <c r="I873" s="30">
        <f t="shared" si="67"/>
        <v>12738</v>
      </c>
      <c r="J873" s="32">
        <f>SUMIFS(MasterSheet!L:L, MasterSheet!B:B, A873, MasterSheet!D:D, B873, MasterSheet!H:H, C873)</f>
        <v>0</v>
      </c>
      <c r="K873" s="32">
        <f t="shared" si="68"/>
        <v>0</v>
      </c>
      <c r="L873" s="25" t="str">
        <f>VLOOKUP(C873,MasterSheet!H:U,14,)</f>
        <v>BioLegend</v>
      </c>
      <c r="M873" s="25" t="str">
        <f>VLOOKUP(L873,'Currency Sheet'!A:C,3,)</f>
        <v>DOLLAR</v>
      </c>
      <c r="N873" s="25">
        <f t="shared" si="69"/>
        <v>88</v>
      </c>
    </row>
    <row r="874" spans="1:14" x14ac:dyDescent="0.25">
      <c r="A874" s="25" t="str">
        <v xml:space="preserve">EED116824  </v>
      </c>
      <c r="B874" s="45">
        <v>45845</v>
      </c>
      <c r="C874" s="25">
        <v>310918</v>
      </c>
      <c r="D874" s="25">
        <f t="shared" si="65"/>
        <v>13992</v>
      </c>
      <c r="E874" s="25">
        <f>_xlfn.XLOOKUP(C874,MasterSheet!H:H,MasterSheet!E:E)</f>
        <v>159</v>
      </c>
      <c r="F874" s="26">
        <f>SUMIFS(MasterSheet!J:J, MasterSheet!B:B, A874, MasterSheet!D:D, B874, MasterSheet!H:H, C874)</f>
        <v>1</v>
      </c>
      <c r="G874" s="26">
        <f t="shared" si="66"/>
        <v>13992</v>
      </c>
      <c r="H874" s="30">
        <f>SUMIFS(MasterSheet!K:K, MasterSheet!B:B, A874, MasterSheet!D:D, B874, MasterSheet!H:H, C874)</f>
        <v>1</v>
      </c>
      <c r="I874" s="30">
        <f t="shared" si="67"/>
        <v>13992</v>
      </c>
      <c r="J874" s="32">
        <f>SUMIFS(MasterSheet!L:L, MasterSheet!B:B, A874, MasterSheet!D:D, B874, MasterSheet!H:H, C874)</f>
        <v>0</v>
      </c>
      <c r="K874" s="32">
        <f t="shared" si="68"/>
        <v>0</v>
      </c>
      <c r="L874" s="25" t="str">
        <f>VLOOKUP(C874,MasterSheet!H:U,14,)</f>
        <v>BioLegend</v>
      </c>
      <c r="M874" s="25" t="str">
        <f>VLOOKUP(L874,'Currency Sheet'!A:C,3,)</f>
        <v>DOLLAR</v>
      </c>
      <c r="N874" s="25">
        <f t="shared" si="69"/>
        <v>88</v>
      </c>
    </row>
    <row r="875" spans="1:14" x14ac:dyDescent="0.25">
      <c r="A875" s="25" t="str">
        <v xml:space="preserve">EED116824  </v>
      </c>
      <c r="B875" s="45">
        <v>45845</v>
      </c>
      <c r="C875" s="25">
        <v>311115</v>
      </c>
      <c r="D875" s="25">
        <f t="shared" si="65"/>
        <v>9292.7999999999993</v>
      </c>
      <c r="E875" s="25">
        <f>_xlfn.XLOOKUP(C875,MasterSheet!H:H,MasterSheet!E:E)</f>
        <v>105.6</v>
      </c>
      <c r="F875" s="26">
        <f>SUMIFS(MasterSheet!J:J, MasterSheet!B:B, A875, MasterSheet!D:D, B875, MasterSheet!H:H, C875)</f>
        <v>1</v>
      </c>
      <c r="G875" s="26">
        <f t="shared" si="66"/>
        <v>9292.7999999999993</v>
      </c>
      <c r="H875" s="30">
        <f>SUMIFS(MasterSheet!K:K, MasterSheet!B:B, A875, MasterSheet!D:D, B875, MasterSheet!H:H, C875)</f>
        <v>1</v>
      </c>
      <c r="I875" s="30">
        <f t="shared" si="67"/>
        <v>9292.7999999999993</v>
      </c>
      <c r="J875" s="32">
        <f>SUMIFS(MasterSheet!L:L, MasterSheet!B:B, A875, MasterSheet!D:D, B875, MasterSheet!H:H, C875)</f>
        <v>0</v>
      </c>
      <c r="K875" s="32">
        <f t="shared" si="68"/>
        <v>0</v>
      </c>
      <c r="L875" s="25" t="str">
        <f>VLOOKUP(C875,MasterSheet!H:U,14,)</f>
        <v>BioLegend</v>
      </c>
      <c r="M875" s="25" t="str">
        <f>VLOOKUP(L875,'Currency Sheet'!A:C,3,)</f>
        <v>DOLLAR</v>
      </c>
      <c r="N875" s="25">
        <f t="shared" si="69"/>
        <v>88</v>
      </c>
    </row>
    <row r="876" spans="1:14" x14ac:dyDescent="0.25">
      <c r="A876" s="25" t="str">
        <v xml:space="preserve">EED116824  </v>
      </c>
      <c r="B876" s="45">
        <v>45845</v>
      </c>
      <c r="C876" s="25">
        <v>311430</v>
      </c>
      <c r="D876" s="25">
        <f t="shared" si="65"/>
        <v>15206.400000000001</v>
      </c>
      <c r="E876" s="25">
        <f>_xlfn.XLOOKUP(C876,MasterSheet!H:H,MasterSheet!E:E)</f>
        <v>172.8</v>
      </c>
      <c r="F876" s="26">
        <f>SUMIFS(MasterSheet!J:J, MasterSheet!B:B, A876, MasterSheet!D:D, B876, MasterSheet!H:H, C876)</f>
        <v>1</v>
      </c>
      <c r="G876" s="26">
        <f t="shared" si="66"/>
        <v>15206.400000000001</v>
      </c>
      <c r="H876" s="30">
        <f>SUMIFS(MasterSheet!K:K, MasterSheet!B:B, A876, MasterSheet!D:D, B876, MasterSheet!H:H, C876)</f>
        <v>1</v>
      </c>
      <c r="I876" s="30">
        <f t="shared" si="67"/>
        <v>15206.400000000001</v>
      </c>
      <c r="J876" s="32">
        <f>SUMIFS(MasterSheet!L:L, MasterSheet!B:B, A876, MasterSheet!D:D, B876, MasterSheet!H:H, C876)</f>
        <v>0</v>
      </c>
      <c r="K876" s="32">
        <f t="shared" si="68"/>
        <v>0</v>
      </c>
      <c r="L876" s="25" t="str">
        <f>VLOOKUP(C876,MasterSheet!H:U,14,)</f>
        <v>BioLegend</v>
      </c>
      <c r="M876" s="25" t="str">
        <f>VLOOKUP(L876,'Currency Sheet'!A:C,3,)</f>
        <v>DOLLAR</v>
      </c>
      <c r="N876" s="25">
        <f t="shared" si="69"/>
        <v>88</v>
      </c>
    </row>
    <row r="877" spans="1:14" x14ac:dyDescent="0.25">
      <c r="A877" s="25" t="str">
        <v xml:space="preserve">EED116824  </v>
      </c>
      <c r="B877" s="45">
        <v>45845</v>
      </c>
      <c r="C877" s="25">
        <v>311504</v>
      </c>
      <c r="D877" s="25">
        <f t="shared" si="65"/>
        <v>17248</v>
      </c>
      <c r="E877" s="25">
        <f>_xlfn.XLOOKUP(C877,MasterSheet!H:H,MasterSheet!E:E)</f>
        <v>196</v>
      </c>
      <c r="F877" s="26">
        <f>SUMIFS(MasterSheet!J:J, MasterSheet!B:B, A877, MasterSheet!D:D, B877, MasterSheet!H:H, C877)</f>
        <v>1</v>
      </c>
      <c r="G877" s="26">
        <f t="shared" si="66"/>
        <v>17248</v>
      </c>
      <c r="H877" s="30">
        <f>SUMIFS(MasterSheet!K:K, MasterSheet!B:B, A877, MasterSheet!D:D, B877, MasterSheet!H:H, C877)</f>
        <v>1</v>
      </c>
      <c r="I877" s="30">
        <f t="shared" si="67"/>
        <v>17248</v>
      </c>
      <c r="J877" s="32">
        <f>SUMIFS(MasterSheet!L:L, MasterSheet!B:B, A877, MasterSheet!D:D, B877, MasterSheet!H:H, C877)</f>
        <v>0</v>
      </c>
      <c r="K877" s="32">
        <f t="shared" si="68"/>
        <v>0</v>
      </c>
      <c r="L877" s="25" t="str">
        <f>VLOOKUP(C877,MasterSheet!H:U,14,)</f>
        <v>BioLegend</v>
      </c>
      <c r="M877" s="25" t="str">
        <f>VLOOKUP(L877,'Currency Sheet'!A:C,3,)</f>
        <v>DOLLAR</v>
      </c>
      <c r="N877" s="25">
        <f t="shared" si="69"/>
        <v>88</v>
      </c>
    </row>
    <row r="878" spans="1:14" x14ac:dyDescent="0.25">
      <c r="A878" s="25" t="str">
        <v xml:space="preserve">EED116824  </v>
      </c>
      <c r="B878" s="45">
        <v>45845</v>
      </c>
      <c r="C878" s="25">
        <v>314520</v>
      </c>
      <c r="D878" s="25">
        <f t="shared" si="65"/>
        <v>18321.599999999999</v>
      </c>
      <c r="E878" s="25">
        <f>_xlfn.XLOOKUP(C878,MasterSheet!H:H,MasterSheet!E:E)</f>
        <v>208.2</v>
      </c>
      <c r="F878" s="26">
        <f>SUMIFS(MasterSheet!J:J, MasterSheet!B:B, A878, MasterSheet!D:D, B878, MasterSheet!H:H, C878)</f>
        <v>1</v>
      </c>
      <c r="G878" s="26">
        <f t="shared" si="66"/>
        <v>18321.599999999999</v>
      </c>
      <c r="H878" s="30">
        <f>SUMIFS(MasterSheet!K:K, MasterSheet!B:B, A878, MasterSheet!D:D, B878, MasterSheet!H:H, C878)</f>
        <v>1</v>
      </c>
      <c r="I878" s="30">
        <f t="shared" si="67"/>
        <v>18321.599999999999</v>
      </c>
      <c r="J878" s="32">
        <f>SUMIFS(MasterSheet!L:L, MasterSheet!B:B, A878, MasterSheet!D:D, B878, MasterSheet!H:H, C878)</f>
        <v>0</v>
      </c>
      <c r="K878" s="32">
        <f t="shared" si="68"/>
        <v>0</v>
      </c>
      <c r="L878" s="25" t="str">
        <f>VLOOKUP(C878,MasterSheet!H:U,14,)</f>
        <v>BioLegend</v>
      </c>
      <c r="M878" s="25" t="str">
        <f>VLOOKUP(L878,'Currency Sheet'!A:C,3,)</f>
        <v>DOLLAR</v>
      </c>
      <c r="N878" s="25">
        <f t="shared" si="69"/>
        <v>88</v>
      </c>
    </row>
    <row r="879" spans="1:14" x14ac:dyDescent="0.25">
      <c r="A879" s="25" t="str">
        <v xml:space="preserve">EED116824  </v>
      </c>
      <c r="B879" s="45">
        <v>45845</v>
      </c>
      <c r="C879" s="25">
        <v>317307</v>
      </c>
      <c r="D879" s="25">
        <f t="shared" si="65"/>
        <v>1478.4</v>
      </c>
      <c r="E879" s="25">
        <f>_xlfn.XLOOKUP(C879,MasterSheet!H:H,MasterSheet!E:E)</f>
        <v>16.8</v>
      </c>
      <c r="F879" s="26">
        <f>SUMIFS(MasterSheet!J:J, MasterSheet!B:B, A879, MasterSheet!D:D, B879, MasterSheet!H:H, C879)</f>
        <v>2</v>
      </c>
      <c r="G879" s="26">
        <f t="shared" si="66"/>
        <v>2956.8</v>
      </c>
      <c r="H879" s="30">
        <f>SUMIFS(MasterSheet!K:K, MasterSheet!B:B, A879, MasterSheet!D:D, B879, MasterSheet!H:H, C879)</f>
        <v>2</v>
      </c>
      <c r="I879" s="30">
        <f t="shared" si="67"/>
        <v>2956.8</v>
      </c>
      <c r="J879" s="32">
        <f>SUMIFS(MasterSheet!L:L, MasterSheet!B:B, A879, MasterSheet!D:D, B879, MasterSheet!H:H, C879)</f>
        <v>0</v>
      </c>
      <c r="K879" s="32">
        <f t="shared" si="68"/>
        <v>0</v>
      </c>
      <c r="L879" s="25" t="str">
        <f>VLOOKUP(C879,MasterSheet!H:U,14,)</f>
        <v>BioLegend</v>
      </c>
      <c r="M879" s="25" t="str">
        <f>VLOOKUP(L879,'Currency Sheet'!A:C,3,)</f>
        <v>DOLLAR</v>
      </c>
      <c r="N879" s="25">
        <f t="shared" si="69"/>
        <v>88</v>
      </c>
    </row>
    <row r="880" spans="1:14" x14ac:dyDescent="0.25">
      <c r="A880" s="25" t="str">
        <v xml:space="preserve">EED116824  </v>
      </c>
      <c r="B880" s="45">
        <v>45845</v>
      </c>
      <c r="C880" s="25">
        <v>317332</v>
      </c>
      <c r="D880" s="25">
        <f t="shared" si="65"/>
        <v>24090</v>
      </c>
      <c r="E880" s="25">
        <f>_xlfn.XLOOKUP(C880,MasterSheet!H:H,MasterSheet!E:E)</f>
        <v>273.75</v>
      </c>
      <c r="F880" s="26">
        <f>SUMIFS(MasterSheet!J:J, MasterSheet!B:B, A880, MasterSheet!D:D, B880, MasterSheet!H:H, C880)</f>
        <v>1</v>
      </c>
      <c r="G880" s="26">
        <f t="shared" si="66"/>
        <v>24090</v>
      </c>
      <c r="H880" s="30">
        <f>SUMIFS(MasterSheet!K:K, MasterSheet!B:B, A880, MasterSheet!D:D, B880, MasterSheet!H:H, C880)</f>
        <v>1</v>
      </c>
      <c r="I880" s="30">
        <f t="shared" si="67"/>
        <v>24090</v>
      </c>
      <c r="J880" s="32">
        <f>SUMIFS(MasterSheet!L:L, MasterSheet!B:B, A880, MasterSheet!D:D, B880, MasterSheet!H:H, C880)</f>
        <v>0</v>
      </c>
      <c r="K880" s="32">
        <f t="shared" si="68"/>
        <v>0</v>
      </c>
      <c r="L880" s="25" t="str">
        <f>VLOOKUP(C880,MasterSheet!H:U,14,)</f>
        <v>BioLegend</v>
      </c>
      <c r="M880" s="25" t="str">
        <f>VLOOKUP(L880,'Currency Sheet'!A:C,3,)</f>
        <v>DOLLAR</v>
      </c>
      <c r="N880" s="25">
        <f t="shared" si="69"/>
        <v>88</v>
      </c>
    </row>
    <row r="881" spans="1:14" x14ac:dyDescent="0.25">
      <c r="A881" s="25" t="str">
        <v xml:space="preserve">EED116824  </v>
      </c>
      <c r="B881" s="45">
        <v>45845</v>
      </c>
      <c r="C881" s="25">
        <v>317409</v>
      </c>
      <c r="D881" s="25">
        <f t="shared" si="65"/>
        <v>1478.4</v>
      </c>
      <c r="E881" s="25">
        <f>_xlfn.XLOOKUP(C881,MasterSheet!H:H,MasterSheet!E:E)</f>
        <v>16.8</v>
      </c>
      <c r="F881" s="26">
        <f>SUMIFS(MasterSheet!J:J, MasterSheet!B:B, A881, MasterSheet!D:D, B881, MasterSheet!H:H, C881)</f>
        <v>1</v>
      </c>
      <c r="G881" s="26">
        <f t="shared" si="66"/>
        <v>1478.4</v>
      </c>
      <c r="H881" s="30">
        <f>SUMIFS(MasterSheet!K:K, MasterSheet!B:B, A881, MasterSheet!D:D, B881, MasterSheet!H:H, C881)</f>
        <v>1</v>
      </c>
      <c r="I881" s="30">
        <f t="shared" si="67"/>
        <v>1478.4</v>
      </c>
      <c r="J881" s="32">
        <f>SUMIFS(MasterSheet!L:L, MasterSheet!B:B, A881, MasterSheet!D:D, B881, MasterSheet!H:H, C881)</f>
        <v>0</v>
      </c>
      <c r="K881" s="32">
        <f t="shared" si="68"/>
        <v>0</v>
      </c>
      <c r="L881" s="25" t="str">
        <f>VLOOKUP(C881,MasterSheet!H:U,14,)</f>
        <v>BioLegend</v>
      </c>
      <c r="M881" s="25" t="str">
        <f>VLOOKUP(L881,'Currency Sheet'!A:C,3,)</f>
        <v>DOLLAR</v>
      </c>
      <c r="N881" s="25">
        <f t="shared" si="69"/>
        <v>88</v>
      </c>
    </row>
    <row r="882" spans="1:14" x14ac:dyDescent="0.25">
      <c r="A882" s="25" t="str">
        <v xml:space="preserve">EED116824  </v>
      </c>
      <c r="B882" s="45">
        <v>45845</v>
      </c>
      <c r="C882" s="25">
        <v>317438</v>
      </c>
      <c r="D882" s="25">
        <f t="shared" si="65"/>
        <v>27984</v>
      </c>
      <c r="E882" s="25">
        <f>_xlfn.XLOOKUP(C882,MasterSheet!H:H,MasterSheet!E:E)</f>
        <v>318</v>
      </c>
      <c r="F882" s="26">
        <f>SUMIFS(MasterSheet!J:J, MasterSheet!B:B, A882, MasterSheet!D:D, B882, MasterSheet!H:H, C882)</f>
        <v>1</v>
      </c>
      <c r="G882" s="26">
        <f t="shared" si="66"/>
        <v>27984</v>
      </c>
      <c r="H882" s="30">
        <f>SUMIFS(MasterSheet!K:K, MasterSheet!B:B, A882, MasterSheet!D:D, B882, MasterSheet!H:H, C882)</f>
        <v>1</v>
      </c>
      <c r="I882" s="30">
        <f t="shared" si="67"/>
        <v>27984</v>
      </c>
      <c r="J882" s="32">
        <f>SUMIFS(MasterSheet!L:L, MasterSheet!B:B, A882, MasterSheet!D:D, B882, MasterSheet!H:H, C882)</f>
        <v>0</v>
      </c>
      <c r="K882" s="32">
        <f t="shared" si="68"/>
        <v>0</v>
      </c>
      <c r="L882" s="25" t="str">
        <f>VLOOKUP(C882,MasterSheet!H:U,14,)</f>
        <v>BioLegend</v>
      </c>
      <c r="M882" s="25" t="str">
        <f>VLOOKUP(L882,'Currency Sheet'!A:C,3,)</f>
        <v>DOLLAR</v>
      </c>
      <c r="N882" s="25">
        <f t="shared" si="69"/>
        <v>88</v>
      </c>
    </row>
    <row r="883" spans="1:14" x14ac:dyDescent="0.25">
      <c r="A883" s="25" t="str">
        <v xml:space="preserve">EED116824  </v>
      </c>
      <c r="B883" s="45">
        <v>45845</v>
      </c>
      <c r="C883" s="25">
        <v>318306</v>
      </c>
      <c r="D883" s="25">
        <f t="shared" si="65"/>
        <v>14150.400000000001</v>
      </c>
      <c r="E883" s="25">
        <f>_xlfn.XLOOKUP(C883,MasterSheet!H:H,MasterSheet!E:E)</f>
        <v>160.80000000000001</v>
      </c>
      <c r="F883" s="26">
        <f>SUMIFS(MasterSheet!J:J, MasterSheet!B:B, A883, MasterSheet!D:D, B883, MasterSheet!H:H, C883)</f>
        <v>1</v>
      </c>
      <c r="G883" s="26">
        <f t="shared" si="66"/>
        <v>14150.400000000001</v>
      </c>
      <c r="H883" s="30">
        <f>SUMIFS(MasterSheet!K:K, MasterSheet!B:B, A883, MasterSheet!D:D, B883, MasterSheet!H:H, C883)</f>
        <v>1</v>
      </c>
      <c r="I883" s="30">
        <f t="shared" si="67"/>
        <v>14150.400000000001</v>
      </c>
      <c r="J883" s="32">
        <f>SUMIFS(MasterSheet!L:L, MasterSheet!B:B, A883, MasterSheet!D:D, B883, MasterSheet!H:H, C883)</f>
        <v>0</v>
      </c>
      <c r="K883" s="32">
        <f t="shared" si="68"/>
        <v>0</v>
      </c>
      <c r="L883" s="25" t="str">
        <f>VLOOKUP(C883,MasterSheet!H:U,14,)</f>
        <v>BioLegend</v>
      </c>
      <c r="M883" s="25" t="str">
        <f>VLOOKUP(L883,'Currency Sheet'!A:C,3,)</f>
        <v>DOLLAR</v>
      </c>
      <c r="N883" s="25">
        <f t="shared" si="69"/>
        <v>88</v>
      </c>
    </row>
    <row r="884" spans="1:14" x14ac:dyDescent="0.25">
      <c r="A884" s="25" t="str">
        <v xml:space="preserve">EED116824  </v>
      </c>
      <c r="B884" s="45">
        <v>45845</v>
      </c>
      <c r="C884" s="25">
        <v>320114</v>
      </c>
      <c r="D884" s="25">
        <f t="shared" si="65"/>
        <v>19536</v>
      </c>
      <c r="E884" s="25">
        <f>_xlfn.XLOOKUP(C884,MasterSheet!H:H,MasterSheet!E:E)</f>
        <v>222</v>
      </c>
      <c r="F884" s="26">
        <f>SUMIFS(MasterSheet!J:J, MasterSheet!B:B, A884, MasterSheet!D:D, B884, MasterSheet!H:H, C884)</f>
        <v>1</v>
      </c>
      <c r="G884" s="26">
        <f t="shared" si="66"/>
        <v>19536</v>
      </c>
      <c r="H884" s="30">
        <f>SUMIFS(MasterSheet!K:K, MasterSheet!B:B, A884, MasterSheet!D:D, B884, MasterSheet!H:H, C884)</f>
        <v>1</v>
      </c>
      <c r="I884" s="30">
        <f t="shared" si="67"/>
        <v>19536</v>
      </c>
      <c r="J884" s="32">
        <f>SUMIFS(MasterSheet!L:L, MasterSheet!B:B, A884, MasterSheet!D:D, B884, MasterSheet!H:H, C884)</f>
        <v>0</v>
      </c>
      <c r="K884" s="32">
        <f t="shared" si="68"/>
        <v>0</v>
      </c>
      <c r="L884" s="25" t="str">
        <f>VLOOKUP(C884,MasterSheet!H:U,14,)</f>
        <v>BioLegend</v>
      </c>
      <c r="M884" s="25" t="str">
        <f>VLOOKUP(L884,'Currency Sheet'!A:C,3,)</f>
        <v>DOLLAR</v>
      </c>
      <c r="N884" s="25">
        <f t="shared" si="69"/>
        <v>88</v>
      </c>
    </row>
    <row r="885" spans="1:14" x14ac:dyDescent="0.25">
      <c r="A885" s="25" t="str">
        <v xml:space="preserve">EED116824  </v>
      </c>
      <c r="B885" s="45">
        <v>45845</v>
      </c>
      <c r="C885" s="25">
        <v>321120</v>
      </c>
      <c r="D885" s="25">
        <f t="shared" si="65"/>
        <v>16104</v>
      </c>
      <c r="E885" s="25">
        <f>_xlfn.XLOOKUP(C885,MasterSheet!H:H,MasterSheet!E:E)</f>
        <v>183</v>
      </c>
      <c r="F885" s="26">
        <f>SUMIFS(MasterSheet!J:J, MasterSheet!B:B, A885, MasterSheet!D:D, B885, MasterSheet!H:H, C885)</f>
        <v>1</v>
      </c>
      <c r="G885" s="26">
        <f t="shared" si="66"/>
        <v>16104</v>
      </c>
      <c r="H885" s="30">
        <f>SUMIFS(MasterSheet!K:K, MasterSheet!B:B, A885, MasterSheet!D:D, B885, MasterSheet!H:H, C885)</f>
        <v>1</v>
      </c>
      <c r="I885" s="30">
        <f t="shared" si="67"/>
        <v>16104</v>
      </c>
      <c r="J885" s="32">
        <f>SUMIFS(MasterSheet!L:L, MasterSheet!B:B, A885, MasterSheet!D:D, B885, MasterSheet!H:H, C885)</f>
        <v>0</v>
      </c>
      <c r="K885" s="32">
        <f t="shared" si="68"/>
        <v>0</v>
      </c>
      <c r="L885" s="25" t="str">
        <f>VLOOKUP(C885,MasterSheet!H:U,14,)</f>
        <v>BioLegend</v>
      </c>
      <c r="M885" s="25" t="str">
        <f>VLOOKUP(L885,'Currency Sheet'!A:C,3,)</f>
        <v>DOLLAR</v>
      </c>
      <c r="N885" s="25">
        <f t="shared" si="69"/>
        <v>88</v>
      </c>
    </row>
    <row r="886" spans="1:14" x14ac:dyDescent="0.25">
      <c r="A886" s="25" t="str">
        <v xml:space="preserve">EED116824  </v>
      </c>
      <c r="B886" s="45">
        <v>45845</v>
      </c>
      <c r="C886" s="25">
        <v>321122</v>
      </c>
      <c r="D886" s="25">
        <f t="shared" si="65"/>
        <v>20169.599999999999</v>
      </c>
      <c r="E886" s="25">
        <f>_xlfn.XLOOKUP(C886,MasterSheet!H:H,MasterSheet!E:E)</f>
        <v>229.2</v>
      </c>
      <c r="F886" s="26">
        <f>SUMIFS(MasterSheet!J:J, MasterSheet!B:B, A886, MasterSheet!D:D, B886, MasterSheet!H:H, C886)</f>
        <v>1</v>
      </c>
      <c r="G886" s="26">
        <f t="shared" si="66"/>
        <v>20169.599999999999</v>
      </c>
      <c r="H886" s="30">
        <f>SUMIFS(MasterSheet!K:K, MasterSheet!B:B, A886, MasterSheet!D:D, B886, MasterSheet!H:H, C886)</f>
        <v>1</v>
      </c>
      <c r="I886" s="30">
        <f t="shared" si="67"/>
        <v>20169.599999999999</v>
      </c>
      <c r="J886" s="32">
        <f>SUMIFS(MasterSheet!L:L, MasterSheet!B:B, A886, MasterSheet!D:D, B886, MasterSheet!H:H, C886)</f>
        <v>0</v>
      </c>
      <c r="K886" s="32">
        <f t="shared" si="68"/>
        <v>0</v>
      </c>
      <c r="L886" s="25" t="str">
        <f>VLOOKUP(C886,MasterSheet!H:U,14,)</f>
        <v>BioLegend</v>
      </c>
      <c r="M886" s="25" t="str">
        <f>VLOOKUP(L886,'Currency Sheet'!A:C,3,)</f>
        <v>DOLLAR</v>
      </c>
      <c r="N886" s="25">
        <f t="shared" si="69"/>
        <v>88</v>
      </c>
    </row>
    <row r="887" spans="1:14" x14ac:dyDescent="0.25">
      <c r="A887" s="25" t="str">
        <v xml:space="preserve">EED116824  </v>
      </c>
      <c r="B887" s="45">
        <v>45845</v>
      </c>
      <c r="C887" s="25">
        <v>324217</v>
      </c>
      <c r="D887" s="25">
        <f t="shared" si="65"/>
        <v>7761.6</v>
      </c>
      <c r="E887" s="25">
        <f>_xlfn.XLOOKUP(C887,MasterSheet!H:H,MasterSheet!E:E)</f>
        <v>88.2</v>
      </c>
      <c r="F887" s="26">
        <f>SUMIFS(MasterSheet!J:J, MasterSheet!B:B, A887, MasterSheet!D:D, B887, MasterSheet!H:H, C887)</f>
        <v>1</v>
      </c>
      <c r="G887" s="26">
        <f t="shared" si="66"/>
        <v>7761.6</v>
      </c>
      <c r="H887" s="30">
        <f>SUMIFS(MasterSheet!K:K, MasterSheet!B:B, A887, MasterSheet!D:D, B887, MasterSheet!H:H, C887)</f>
        <v>1</v>
      </c>
      <c r="I887" s="30">
        <f t="shared" si="67"/>
        <v>7761.6</v>
      </c>
      <c r="J887" s="32">
        <f>SUMIFS(MasterSheet!L:L, MasterSheet!B:B, A887, MasterSheet!D:D, B887, MasterSheet!H:H, C887)</f>
        <v>0</v>
      </c>
      <c r="K887" s="32">
        <f t="shared" si="68"/>
        <v>0</v>
      </c>
      <c r="L887" s="25" t="str">
        <f>VLOOKUP(C887,MasterSheet!H:U,14,)</f>
        <v>BioLegend</v>
      </c>
      <c r="M887" s="25" t="str">
        <f>VLOOKUP(L887,'Currency Sheet'!A:C,3,)</f>
        <v>DOLLAR</v>
      </c>
      <c r="N887" s="25">
        <f t="shared" si="69"/>
        <v>88</v>
      </c>
    </row>
    <row r="888" spans="1:14" x14ac:dyDescent="0.25">
      <c r="A888" s="25" t="str">
        <v xml:space="preserve">EED116824  </v>
      </c>
      <c r="B888" s="45">
        <v>45845</v>
      </c>
      <c r="C888" s="25">
        <v>328239</v>
      </c>
      <c r="D888" s="25">
        <f t="shared" si="65"/>
        <v>15246</v>
      </c>
      <c r="E888" s="25">
        <f>_xlfn.XLOOKUP(C888,MasterSheet!H:H,MasterSheet!E:E)</f>
        <v>173.25</v>
      </c>
      <c r="F888" s="26">
        <f>SUMIFS(MasterSheet!J:J, MasterSheet!B:B, A888, MasterSheet!D:D, B888, MasterSheet!H:H, C888)</f>
        <v>1</v>
      </c>
      <c r="G888" s="26">
        <f t="shared" si="66"/>
        <v>15246</v>
      </c>
      <c r="H888" s="30">
        <f>SUMIFS(MasterSheet!K:K, MasterSheet!B:B, A888, MasterSheet!D:D, B888, MasterSheet!H:H, C888)</f>
        <v>1</v>
      </c>
      <c r="I888" s="30">
        <f t="shared" si="67"/>
        <v>15246</v>
      </c>
      <c r="J888" s="32">
        <f>SUMIFS(MasterSheet!L:L, MasterSheet!B:B, A888, MasterSheet!D:D, B888, MasterSheet!H:H, C888)</f>
        <v>0</v>
      </c>
      <c r="K888" s="32">
        <f t="shared" si="68"/>
        <v>0</v>
      </c>
      <c r="L888" s="25" t="str">
        <f>VLOOKUP(C888,MasterSheet!H:U,14,)</f>
        <v>BioLegend</v>
      </c>
      <c r="M888" s="25" t="str">
        <f>VLOOKUP(L888,'Currency Sheet'!A:C,3,)</f>
        <v>DOLLAR</v>
      </c>
      <c r="N888" s="25">
        <f t="shared" si="69"/>
        <v>88</v>
      </c>
    </row>
    <row r="889" spans="1:14" x14ac:dyDescent="0.25">
      <c r="A889" s="25" t="str">
        <v xml:space="preserve">EED116824  </v>
      </c>
      <c r="B889" s="45">
        <v>45845</v>
      </c>
      <c r="C889" s="25">
        <v>328629</v>
      </c>
      <c r="D889" s="25">
        <f t="shared" si="65"/>
        <v>8395.2000000000007</v>
      </c>
      <c r="E889" s="25">
        <f>_xlfn.XLOOKUP(C889,MasterSheet!H:H,MasterSheet!E:E)</f>
        <v>95.4</v>
      </c>
      <c r="F889" s="26">
        <f>SUMIFS(MasterSheet!J:J, MasterSheet!B:B, A889, MasterSheet!D:D, B889, MasterSheet!H:H, C889)</f>
        <v>1</v>
      </c>
      <c r="G889" s="26">
        <f t="shared" si="66"/>
        <v>8395.2000000000007</v>
      </c>
      <c r="H889" s="30">
        <f>SUMIFS(MasterSheet!K:K, MasterSheet!B:B, A889, MasterSheet!D:D, B889, MasterSheet!H:H, C889)</f>
        <v>1</v>
      </c>
      <c r="I889" s="30">
        <f t="shared" si="67"/>
        <v>8395.2000000000007</v>
      </c>
      <c r="J889" s="32">
        <f>SUMIFS(MasterSheet!L:L, MasterSheet!B:B, A889, MasterSheet!D:D, B889, MasterSheet!H:H, C889)</f>
        <v>0</v>
      </c>
      <c r="K889" s="32">
        <f t="shared" si="68"/>
        <v>0</v>
      </c>
      <c r="L889" s="25" t="str">
        <f>VLOOKUP(C889,MasterSheet!H:U,14,)</f>
        <v>BioLegend</v>
      </c>
      <c r="M889" s="25" t="str">
        <f>VLOOKUP(L889,'Currency Sheet'!A:C,3,)</f>
        <v>DOLLAR</v>
      </c>
      <c r="N889" s="25">
        <f t="shared" si="69"/>
        <v>88</v>
      </c>
    </row>
    <row r="890" spans="1:14" x14ac:dyDescent="0.25">
      <c r="A890" s="25" t="str">
        <v xml:space="preserve">EED116824  </v>
      </c>
      <c r="B890" s="45">
        <v>45845</v>
      </c>
      <c r="C890" s="25">
        <v>329740</v>
      </c>
      <c r="D890" s="25">
        <f t="shared" si="65"/>
        <v>27984</v>
      </c>
      <c r="E890" s="25">
        <f>_xlfn.XLOOKUP(C890,MasterSheet!H:H,MasterSheet!E:E)</f>
        <v>318</v>
      </c>
      <c r="F890" s="26">
        <f>SUMIFS(MasterSheet!J:J, MasterSheet!B:B, A890, MasterSheet!D:D, B890, MasterSheet!H:H, C890)</f>
        <v>1</v>
      </c>
      <c r="G890" s="26">
        <f t="shared" si="66"/>
        <v>27984</v>
      </c>
      <c r="H890" s="30">
        <f>SUMIFS(MasterSheet!K:K, MasterSheet!B:B, A890, MasterSheet!D:D, B890, MasterSheet!H:H, C890)</f>
        <v>1</v>
      </c>
      <c r="I890" s="30">
        <f t="shared" si="67"/>
        <v>27984</v>
      </c>
      <c r="J890" s="32">
        <f>SUMIFS(MasterSheet!L:L, MasterSheet!B:B, A890, MasterSheet!D:D, B890, MasterSheet!H:H, C890)</f>
        <v>0</v>
      </c>
      <c r="K890" s="32">
        <f t="shared" si="68"/>
        <v>0</v>
      </c>
      <c r="L890" s="25" t="str">
        <f>VLOOKUP(C890,MasterSheet!H:U,14,)</f>
        <v>BioLegend</v>
      </c>
      <c r="M890" s="25" t="str">
        <f>VLOOKUP(L890,'Currency Sheet'!A:C,3,)</f>
        <v>DOLLAR</v>
      </c>
      <c r="N890" s="25">
        <f t="shared" si="69"/>
        <v>88</v>
      </c>
    </row>
    <row r="891" spans="1:14" x14ac:dyDescent="0.25">
      <c r="A891" s="25" t="str">
        <v xml:space="preserve">EED116824  </v>
      </c>
      <c r="B891" s="45">
        <v>45845</v>
      </c>
      <c r="C891" s="25">
        <v>329920</v>
      </c>
      <c r="D891" s="25">
        <f t="shared" si="65"/>
        <v>26532</v>
      </c>
      <c r="E891" s="25">
        <f>_xlfn.XLOOKUP(C891,MasterSheet!H:H,MasterSheet!E:E)</f>
        <v>301.5</v>
      </c>
      <c r="F891" s="26">
        <f>SUMIFS(MasterSheet!J:J, MasterSheet!B:B, A891, MasterSheet!D:D, B891, MasterSheet!H:H, C891)</f>
        <v>1</v>
      </c>
      <c r="G891" s="26">
        <f t="shared" si="66"/>
        <v>26532</v>
      </c>
      <c r="H891" s="30">
        <f>SUMIFS(MasterSheet!K:K, MasterSheet!B:B, A891, MasterSheet!D:D, B891, MasterSheet!H:H, C891)</f>
        <v>1</v>
      </c>
      <c r="I891" s="30">
        <f t="shared" si="67"/>
        <v>26532</v>
      </c>
      <c r="J891" s="32">
        <f>SUMIFS(MasterSheet!L:L, MasterSheet!B:B, A891, MasterSheet!D:D, B891, MasterSheet!H:H, C891)</f>
        <v>0</v>
      </c>
      <c r="K891" s="32">
        <f t="shared" si="68"/>
        <v>0</v>
      </c>
      <c r="L891" s="25" t="str">
        <f>VLOOKUP(C891,MasterSheet!H:U,14,)</f>
        <v>BioLegend</v>
      </c>
      <c r="M891" s="25" t="str">
        <f>VLOOKUP(L891,'Currency Sheet'!A:C,3,)</f>
        <v>DOLLAR</v>
      </c>
      <c r="N891" s="25">
        <f t="shared" si="69"/>
        <v>88</v>
      </c>
    </row>
    <row r="892" spans="1:14" x14ac:dyDescent="0.25">
      <c r="A892" s="25" t="str">
        <v xml:space="preserve">EED116824  </v>
      </c>
      <c r="B892" s="45">
        <v>45845</v>
      </c>
      <c r="C892" s="25">
        <v>333614</v>
      </c>
      <c r="D892" s="25">
        <f t="shared" si="65"/>
        <v>20169.599999999999</v>
      </c>
      <c r="E892" s="25">
        <f>_xlfn.XLOOKUP(C892,MasterSheet!H:H,MasterSheet!E:E)</f>
        <v>229.2</v>
      </c>
      <c r="F892" s="26">
        <f>SUMIFS(MasterSheet!J:J, MasterSheet!B:B, A892, MasterSheet!D:D, B892, MasterSheet!H:H, C892)</f>
        <v>1</v>
      </c>
      <c r="G892" s="26">
        <f t="shared" si="66"/>
        <v>20169.599999999999</v>
      </c>
      <c r="H892" s="30">
        <f>SUMIFS(MasterSheet!K:K, MasterSheet!B:B, A892, MasterSheet!D:D, B892, MasterSheet!H:H, C892)</f>
        <v>1</v>
      </c>
      <c r="I892" s="30">
        <f t="shared" si="67"/>
        <v>20169.599999999999</v>
      </c>
      <c r="J892" s="32">
        <f>SUMIFS(MasterSheet!L:L, MasterSheet!B:B, A892, MasterSheet!D:D, B892, MasterSheet!H:H, C892)</f>
        <v>0</v>
      </c>
      <c r="K892" s="32">
        <f t="shared" si="68"/>
        <v>0</v>
      </c>
      <c r="L892" s="25" t="str">
        <f>VLOOKUP(C892,MasterSheet!H:U,14,)</f>
        <v>BioLegend</v>
      </c>
      <c r="M892" s="25" t="str">
        <f>VLOOKUP(L892,'Currency Sheet'!A:C,3,)</f>
        <v>DOLLAR</v>
      </c>
      <c r="N892" s="25">
        <f t="shared" si="69"/>
        <v>88</v>
      </c>
    </row>
    <row r="893" spans="1:14" x14ac:dyDescent="0.25">
      <c r="A893" s="25" t="str">
        <v xml:space="preserve">EED116824  </v>
      </c>
      <c r="B893" s="45">
        <v>45845</v>
      </c>
      <c r="C893" s="25">
        <v>334110</v>
      </c>
      <c r="D893" s="25">
        <f t="shared" si="65"/>
        <v>12091.2</v>
      </c>
      <c r="E893" s="25">
        <f>_xlfn.XLOOKUP(C893,MasterSheet!H:H,MasterSheet!E:E)</f>
        <v>137.4</v>
      </c>
      <c r="F893" s="26">
        <f>SUMIFS(MasterSheet!J:J, MasterSheet!B:B, A893, MasterSheet!D:D, B893, MasterSheet!H:H, C893)</f>
        <v>1</v>
      </c>
      <c r="G893" s="26">
        <f t="shared" si="66"/>
        <v>12091.2</v>
      </c>
      <c r="H893" s="30">
        <f>SUMIFS(MasterSheet!K:K, MasterSheet!B:B, A893, MasterSheet!D:D, B893, MasterSheet!H:H, C893)</f>
        <v>1</v>
      </c>
      <c r="I893" s="30">
        <f t="shared" si="67"/>
        <v>12091.2</v>
      </c>
      <c r="J893" s="32">
        <f>SUMIFS(MasterSheet!L:L, MasterSheet!B:B, A893, MasterSheet!D:D, B893, MasterSheet!H:H, C893)</f>
        <v>0</v>
      </c>
      <c r="K893" s="32">
        <f t="shared" si="68"/>
        <v>0</v>
      </c>
      <c r="L893" s="25" t="str">
        <f>VLOOKUP(C893,MasterSheet!H:U,14,)</f>
        <v>BioLegend</v>
      </c>
      <c r="M893" s="25" t="str">
        <f>VLOOKUP(L893,'Currency Sheet'!A:C,3,)</f>
        <v>DOLLAR</v>
      </c>
      <c r="N893" s="25">
        <f t="shared" si="69"/>
        <v>88</v>
      </c>
    </row>
    <row r="894" spans="1:14" x14ac:dyDescent="0.25">
      <c r="A894" s="25" t="str">
        <v xml:space="preserve">EED116824  </v>
      </c>
      <c r="B894" s="45">
        <v>45845</v>
      </c>
      <c r="C894" s="25">
        <v>334338</v>
      </c>
      <c r="D894" s="25">
        <f t="shared" si="65"/>
        <v>28710</v>
      </c>
      <c r="E894" s="25">
        <f>_xlfn.XLOOKUP(C894,MasterSheet!H:H,MasterSheet!E:E)</f>
        <v>326.25</v>
      </c>
      <c r="F894" s="26">
        <f>SUMIFS(MasterSheet!J:J, MasterSheet!B:B, A894, MasterSheet!D:D, B894, MasterSheet!H:H, C894)</f>
        <v>1</v>
      </c>
      <c r="G894" s="26">
        <f t="shared" si="66"/>
        <v>28710</v>
      </c>
      <c r="H894" s="30">
        <f>SUMIFS(MasterSheet!K:K, MasterSheet!B:B, A894, MasterSheet!D:D, B894, MasterSheet!H:H, C894)</f>
        <v>1</v>
      </c>
      <c r="I894" s="30">
        <f t="shared" si="67"/>
        <v>28710</v>
      </c>
      <c r="J894" s="32">
        <f>SUMIFS(MasterSheet!L:L, MasterSheet!B:B, A894, MasterSheet!D:D, B894, MasterSheet!H:H, C894)</f>
        <v>0</v>
      </c>
      <c r="K894" s="32">
        <f t="shared" si="68"/>
        <v>0</v>
      </c>
      <c r="L894" s="25" t="str">
        <f>VLOOKUP(C894,MasterSheet!H:U,14,)</f>
        <v>BioLegend</v>
      </c>
      <c r="M894" s="25" t="str">
        <f>VLOOKUP(L894,'Currency Sheet'!A:C,3,)</f>
        <v>DOLLAR</v>
      </c>
      <c r="N894" s="25">
        <f t="shared" si="69"/>
        <v>88</v>
      </c>
    </row>
    <row r="895" spans="1:14" x14ac:dyDescent="0.25">
      <c r="A895" s="25" t="str">
        <v xml:space="preserve">EED116824  </v>
      </c>
      <c r="B895" s="45">
        <v>45845</v>
      </c>
      <c r="C895" s="25">
        <v>344133</v>
      </c>
      <c r="D895" s="25">
        <f t="shared" si="65"/>
        <v>9926.4</v>
      </c>
      <c r="E895" s="25">
        <f>_xlfn.XLOOKUP(C895,MasterSheet!H:H,MasterSheet!E:E)</f>
        <v>112.8</v>
      </c>
      <c r="F895" s="26">
        <f>SUMIFS(MasterSheet!J:J, MasterSheet!B:B, A895, MasterSheet!D:D, B895, MasterSheet!H:H, C895)</f>
        <v>1</v>
      </c>
      <c r="G895" s="26">
        <f t="shared" si="66"/>
        <v>9926.4</v>
      </c>
      <c r="H895" s="30">
        <f>SUMIFS(MasterSheet!K:K, MasterSheet!B:B, A895, MasterSheet!D:D, B895, MasterSheet!H:H, C895)</f>
        <v>1</v>
      </c>
      <c r="I895" s="30">
        <f t="shared" si="67"/>
        <v>9926.4</v>
      </c>
      <c r="J895" s="32">
        <f>SUMIFS(MasterSheet!L:L, MasterSheet!B:B, A895, MasterSheet!D:D, B895, MasterSheet!H:H, C895)</f>
        <v>0</v>
      </c>
      <c r="K895" s="32">
        <f t="shared" si="68"/>
        <v>0</v>
      </c>
      <c r="L895" s="25" t="str">
        <f>VLOOKUP(C895,MasterSheet!H:U,14,)</f>
        <v>BioLegend</v>
      </c>
      <c r="M895" s="25" t="str">
        <f>VLOOKUP(L895,'Currency Sheet'!A:C,3,)</f>
        <v>DOLLAR</v>
      </c>
      <c r="N895" s="25">
        <f t="shared" si="69"/>
        <v>88</v>
      </c>
    </row>
    <row r="896" spans="1:14" x14ac:dyDescent="0.25">
      <c r="A896" s="25" t="str">
        <v xml:space="preserve">EED116824  </v>
      </c>
      <c r="B896" s="45">
        <v>45845</v>
      </c>
      <c r="C896" s="25">
        <v>344622</v>
      </c>
      <c r="D896" s="25">
        <f t="shared" si="65"/>
        <v>12513.599999999999</v>
      </c>
      <c r="E896" s="25">
        <f>_xlfn.XLOOKUP(C896,MasterSheet!H:H,MasterSheet!E:E)</f>
        <v>142.19999999999999</v>
      </c>
      <c r="F896" s="26">
        <f>SUMIFS(MasterSheet!J:J, MasterSheet!B:B, A896, MasterSheet!D:D, B896, MasterSheet!H:H, C896)</f>
        <v>1</v>
      </c>
      <c r="G896" s="26">
        <f t="shared" si="66"/>
        <v>12513.599999999999</v>
      </c>
      <c r="H896" s="30">
        <f>SUMIFS(MasterSheet!K:K, MasterSheet!B:B, A896, MasterSheet!D:D, B896, MasterSheet!H:H, C896)</f>
        <v>1</v>
      </c>
      <c r="I896" s="30">
        <f t="shared" si="67"/>
        <v>12513.599999999999</v>
      </c>
      <c r="J896" s="32">
        <f>SUMIFS(MasterSheet!L:L, MasterSheet!B:B, A896, MasterSheet!D:D, B896, MasterSheet!H:H, C896)</f>
        <v>0</v>
      </c>
      <c r="K896" s="32">
        <f t="shared" si="68"/>
        <v>0</v>
      </c>
      <c r="L896" s="25" t="str">
        <f>VLOOKUP(C896,MasterSheet!H:U,14,)</f>
        <v>BioLegend</v>
      </c>
      <c r="M896" s="25" t="str">
        <f>VLOOKUP(L896,'Currency Sheet'!A:C,3,)</f>
        <v>DOLLAR</v>
      </c>
      <c r="N896" s="25">
        <f t="shared" si="69"/>
        <v>88</v>
      </c>
    </row>
    <row r="897" spans="1:14" x14ac:dyDescent="0.25">
      <c r="A897" s="25" t="str">
        <v xml:space="preserve">EED116824  </v>
      </c>
      <c r="B897" s="45">
        <v>45845</v>
      </c>
      <c r="C897" s="25">
        <v>344747</v>
      </c>
      <c r="D897" s="25">
        <f t="shared" si="65"/>
        <v>12738</v>
      </c>
      <c r="E897" s="25">
        <f>_xlfn.XLOOKUP(C897,MasterSheet!H:H,MasterSheet!E:E)</f>
        <v>144.75</v>
      </c>
      <c r="F897" s="26">
        <f>SUMIFS(MasterSheet!J:J, MasterSheet!B:B, A897, MasterSheet!D:D, B897, MasterSheet!H:H, C897)</f>
        <v>1</v>
      </c>
      <c r="G897" s="26">
        <f t="shared" si="66"/>
        <v>12738</v>
      </c>
      <c r="H897" s="30">
        <f>SUMIFS(MasterSheet!K:K, MasterSheet!B:B, A897, MasterSheet!D:D, B897, MasterSheet!H:H, C897)</f>
        <v>1</v>
      </c>
      <c r="I897" s="30">
        <f t="shared" si="67"/>
        <v>12738</v>
      </c>
      <c r="J897" s="32">
        <f>SUMIFS(MasterSheet!L:L, MasterSheet!B:B, A897, MasterSheet!D:D, B897, MasterSheet!H:H, C897)</f>
        <v>0</v>
      </c>
      <c r="K897" s="32">
        <f t="shared" si="68"/>
        <v>0</v>
      </c>
      <c r="L897" s="25" t="str">
        <f>VLOOKUP(C897,MasterSheet!H:U,14,)</f>
        <v>BioLegend</v>
      </c>
      <c r="M897" s="25" t="str">
        <f>VLOOKUP(L897,'Currency Sheet'!A:C,3,)</f>
        <v>DOLLAR</v>
      </c>
      <c r="N897" s="25">
        <f t="shared" si="69"/>
        <v>88</v>
      </c>
    </row>
    <row r="898" spans="1:14" x14ac:dyDescent="0.25">
      <c r="A898" s="25" t="str">
        <v xml:space="preserve">EED116824  </v>
      </c>
      <c r="B898" s="45">
        <v>45845</v>
      </c>
      <c r="C898" s="25">
        <v>344769</v>
      </c>
      <c r="D898" s="25">
        <f t="shared" si="65"/>
        <v>6547.2000000000007</v>
      </c>
      <c r="E898" s="25">
        <f>_xlfn.XLOOKUP(C898,MasterSheet!H:H,MasterSheet!E:E)</f>
        <v>74.400000000000006</v>
      </c>
      <c r="F898" s="26">
        <f>SUMIFS(MasterSheet!J:J, MasterSheet!B:B, A898, MasterSheet!D:D, B898, MasterSheet!H:H, C898)</f>
        <v>1</v>
      </c>
      <c r="G898" s="26">
        <f t="shared" si="66"/>
        <v>6547.2000000000007</v>
      </c>
      <c r="H898" s="30">
        <f>SUMIFS(MasterSheet!K:K, MasterSheet!B:B, A898, MasterSheet!D:D, B898, MasterSheet!H:H, C898)</f>
        <v>1</v>
      </c>
      <c r="I898" s="30">
        <f t="shared" si="67"/>
        <v>6547.2000000000007</v>
      </c>
      <c r="J898" s="32">
        <f>SUMIFS(MasterSheet!L:L, MasterSheet!B:B, A898, MasterSheet!D:D, B898, MasterSheet!H:H, C898)</f>
        <v>0</v>
      </c>
      <c r="K898" s="32">
        <f t="shared" si="68"/>
        <v>0</v>
      </c>
      <c r="L898" s="25" t="str">
        <f>VLOOKUP(C898,MasterSheet!H:U,14,)</f>
        <v>BioLegend</v>
      </c>
      <c r="M898" s="25" t="str">
        <f>VLOOKUP(L898,'Currency Sheet'!A:C,3,)</f>
        <v>DOLLAR</v>
      </c>
      <c r="N898" s="25">
        <f t="shared" si="69"/>
        <v>88</v>
      </c>
    </row>
    <row r="899" spans="1:14" x14ac:dyDescent="0.25">
      <c r="A899" s="25" t="str">
        <v xml:space="preserve">EED116824  </v>
      </c>
      <c r="B899" s="45">
        <v>45845</v>
      </c>
      <c r="C899" s="25">
        <v>345024</v>
      </c>
      <c r="D899" s="25">
        <f t="shared" ref="D899:D962" si="70">E899*N899</f>
        <v>29436</v>
      </c>
      <c r="E899" s="25">
        <f>_xlfn.XLOOKUP(C899,MasterSheet!H:H,MasterSheet!E:E)</f>
        <v>334.5</v>
      </c>
      <c r="F899" s="26">
        <f>SUMIFS(MasterSheet!J:J, MasterSheet!B:B, A899, MasterSheet!D:D, B899, MasterSheet!H:H, C899)</f>
        <v>1</v>
      </c>
      <c r="G899" s="26">
        <f t="shared" ref="G899:G962" si="71">D899*F899</f>
        <v>29436</v>
      </c>
      <c r="H899" s="30">
        <f>SUMIFS(MasterSheet!K:K, MasterSheet!B:B, A899, MasterSheet!D:D, B899, MasterSheet!H:H, C899)</f>
        <v>1</v>
      </c>
      <c r="I899" s="30">
        <f t="shared" ref="I899:I962" si="72">H899*D899</f>
        <v>29436</v>
      </c>
      <c r="J899" s="32">
        <f>SUMIFS(MasterSheet!L:L, MasterSheet!B:B, A899, MasterSheet!D:D, B899, MasterSheet!H:H, C899)</f>
        <v>0</v>
      </c>
      <c r="K899" s="32">
        <f t="shared" ref="K899:K962" si="73">J899*D899</f>
        <v>0</v>
      </c>
      <c r="L899" s="25" t="str">
        <f>VLOOKUP(C899,MasterSheet!H:U,14,)</f>
        <v>BioLegend</v>
      </c>
      <c r="M899" s="25" t="str">
        <f>VLOOKUP(L899,'Currency Sheet'!A:C,3,)</f>
        <v>DOLLAR</v>
      </c>
      <c r="N899" s="25">
        <f t="shared" ref="N899:N962" si="74">IF(M899="DOLLAR",88,1)</f>
        <v>88</v>
      </c>
    </row>
    <row r="900" spans="1:14" x14ac:dyDescent="0.25">
      <c r="A900" s="25" t="str">
        <v xml:space="preserve">EED116824  </v>
      </c>
      <c r="B900" s="45">
        <v>45845</v>
      </c>
      <c r="C900" s="25">
        <v>345108</v>
      </c>
      <c r="D900" s="25">
        <f t="shared" si="70"/>
        <v>17212.8</v>
      </c>
      <c r="E900" s="25">
        <f>_xlfn.XLOOKUP(C900,MasterSheet!H:H,MasterSheet!E:E)</f>
        <v>195.6</v>
      </c>
      <c r="F900" s="26">
        <f>SUMIFS(MasterSheet!J:J, MasterSheet!B:B, A900, MasterSheet!D:D, B900, MasterSheet!H:H, C900)</f>
        <v>1</v>
      </c>
      <c r="G900" s="26">
        <f t="shared" si="71"/>
        <v>17212.8</v>
      </c>
      <c r="H900" s="30">
        <f>SUMIFS(MasterSheet!K:K, MasterSheet!B:B, A900, MasterSheet!D:D, B900, MasterSheet!H:H, C900)</f>
        <v>1</v>
      </c>
      <c r="I900" s="30">
        <f t="shared" si="72"/>
        <v>17212.8</v>
      </c>
      <c r="J900" s="32">
        <f>SUMIFS(MasterSheet!L:L, MasterSheet!B:B, A900, MasterSheet!D:D, B900, MasterSheet!H:H, C900)</f>
        <v>0</v>
      </c>
      <c r="K900" s="32">
        <f t="shared" si="73"/>
        <v>0</v>
      </c>
      <c r="L900" s="25" t="str">
        <f>VLOOKUP(C900,MasterSheet!H:U,14,)</f>
        <v>BioLegend</v>
      </c>
      <c r="M900" s="25" t="str">
        <f>VLOOKUP(L900,'Currency Sheet'!A:C,3,)</f>
        <v>DOLLAR</v>
      </c>
      <c r="N900" s="25">
        <f t="shared" si="74"/>
        <v>88</v>
      </c>
    </row>
    <row r="901" spans="1:14" x14ac:dyDescent="0.25">
      <c r="A901" s="25" t="str">
        <v xml:space="preserve">EED116824  </v>
      </c>
      <c r="B901" s="45">
        <v>45845</v>
      </c>
      <c r="C901" s="25">
        <v>346109</v>
      </c>
      <c r="D901" s="25">
        <f t="shared" si="70"/>
        <v>7761.6</v>
      </c>
      <c r="E901" s="25">
        <f>_xlfn.XLOOKUP(C901,MasterSheet!H:H,MasterSheet!E:E)</f>
        <v>88.2</v>
      </c>
      <c r="F901" s="26">
        <f>SUMIFS(MasterSheet!J:J, MasterSheet!B:B, A901, MasterSheet!D:D, B901, MasterSheet!H:H, C901)</f>
        <v>1</v>
      </c>
      <c r="G901" s="26">
        <f t="shared" si="71"/>
        <v>7761.6</v>
      </c>
      <c r="H901" s="30">
        <f>SUMIFS(MasterSheet!K:K, MasterSheet!B:B, A901, MasterSheet!D:D, B901, MasterSheet!H:H, C901)</f>
        <v>1</v>
      </c>
      <c r="I901" s="30">
        <f t="shared" si="72"/>
        <v>7761.6</v>
      </c>
      <c r="J901" s="32">
        <f>SUMIFS(MasterSheet!L:L, MasterSheet!B:B, A901, MasterSheet!D:D, B901, MasterSheet!H:H, C901)</f>
        <v>0</v>
      </c>
      <c r="K901" s="32">
        <f t="shared" si="73"/>
        <v>0</v>
      </c>
      <c r="L901" s="25" t="str">
        <f>VLOOKUP(C901,MasterSheet!H:U,14,)</f>
        <v>BioLegend</v>
      </c>
      <c r="M901" s="25" t="str">
        <f>VLOOKUP(L901,'Currency Sheet'!A:C,3,)</f>
        <v>DOLLAR</v>
      </c>
      <c r="N901" s="25">
        <f t="shared" si="74"/>
        <v>88</v>
      </c>
    </row>
    <row r="902" spans="1:14" x14ac:dyDescent="0.25">
      <c r="A902" s="25" t="str">
        <v xml:space="preserve">EED116824  </v>
      </c>
      <c r="B902" s="45">
        <v>45845</v>
      </c>
      <c r="C902" s="25">
        <v>348211</v>
      </c>
      <c r="D902" s="25">
        <f t="shared" si="70"/>
        <v>3748.8</v>
      </c>
      <c r="E902" s="25">
        <f>_xlfn.XLOOKUP(C902,MasterSheet!H:H,MasterSheet!E:E)</f>
        <v>42.6</v>
      </c>
      <c r="F902" s="26">
        <f>SUMIFS(MasterSheet!J:J, MasterSheet!B:B, A902, MasterSheet!D:D, B902, MasterSheet!H:H, C902)</f>
        <v>1</v>
      </c>
      <c r="G902" s="26">
        <f t="shared" si="71"/>
        <v>3748.8</v>
      </c>
      <c r="H902" s="30">
        <f>SUMIFS(MasterSheet!K:K, MasterSheet!B:B, A902, MasterSheet!D:D, B902, MasterSheet!H:H, C902)</f>
        <v>1</v>
      </c>
      <c r="I902" s="30">
        <f t="shared" si="72"/>
        <v>3748.8</v>
      </c>
      <c r="J902" s="32">
        <f>SUMIFS(MasterSheet!L:L, MasterSheet!B:B, A902, MasterSheet!D:D, B902, MasterSheet!H:H, C902)</f>
        <v>0</v>
      </c>
      <c r="K902" s="32">
        <f t="shared" si="73"/>
        <v>0</v>
      </c>
      <c r="L902" s="25" t="str">
        <f>VLOOKUP(C902,MasterSheet!H:U,14,)</f>
        <v>BioLegend</v>
      </c>
      <c r="M902" s="25" t="str">
        <f>VLOOKUP(L902,'Currency Sheet'!A:C,3,)</f>
        <v>DOLLAR</v>
      </c>
      <c r="N902" s="25">
        <f t="shared" si="74"/>
        <v>88</v>
      </c>
    </row>
    <row r="903" spans="1:14" x14ac:dyDescent="0.25">
      <c r="A903" s="25" t="str">
        <v xml:space="preserve">EED116824  </v>
      </c>
      <c r="B903" s="45">
        <v>45845</v>
      </c>
      <c r="C903" s="25">
        <v>353218</v>
      </c>
      <c r="D903" s="25">
        <f t="shared" si="70"/>
        <v>17054.400000000001</v>
      </c>
      <c r="E903" s="25">
        <f>_xlfn.XLOOKUP(C903,MasterSheet!H:H,MasterSheet!E:E)</f>
        <v>193.8</v>
      </c>
      <c r="F903" s="26">
        <f>SUMIFS(MasterSheet!J:J, MasterSheet!B:B, A903, MasterSheet!D:D, B903, MasterSheet!H:H, C903)</f>
        <v>4</v>
      </c>
      <c r="G903" s="26">
        <f t="shared" si="71"/>
        <v>68217.600000000006</v>
      </c>
      <c r="H903" s="30">
        <f>SUMIFS(MasterSheet!K:K, MasterSheet!B:B, A903, MasterSheet!D:D, B903, MasterSheet!H:H, C903)</f>
        <v>4</v>
      </c>
      <c r="I903" s="30">
        <f t="shared" si="72"/>
        <v>68217.600000000006</v>
      </c>
      <c r="J903" s="32">
        <f>SUMIFS(MasterSheet!L:L, MasterSheet!B:B, A903, MasterSheet!D:D, B903, MasterSheet!H:H, C903)</f>
        <v>0</v>
      </c>
      <c r="K903" s="32">
        <f t="shared" si="73"/>
        <v>0</v>
      </c>
      <c r="L903" s="25" t="str">
        <f>VLOOKUP(C903,MasterSheet!H:U,14,)</f>
        <v>BioLegend</v>
      </c>
      <c r="M903" s="25" t="str">
        <f>VLOOKUP(L903,'Currency Sheet'!A:C,3,)</f>
        <v>DOLLAR</v>
      </c>
      <c r="N903" s="25">
        <f t="shared" si="74"/>
        <v>88</v>
      </c>
    </row>
    <row r="904" spans="1:14" x14ac:dyDescent="0.25">
      <c r="A904" s="25" t="str">
        <v xml:space="preserve">EED116824  </v>
      </c>
      <c r="B904" s="45">
        <v>45845</v>
      </c>
      <c r="C904" s="25">
        <v>356518</v>
      </c>
      <c r="D904" s="25">
        <f t="shared" si="70"/>
        <v>27258</v>
      </c>
      <c r="E904" s="25">
        <f>_xlfn.XLOOKUP(C904,MasterSheet!H:H,MasterSheet!E:E)</f>
        <v>309.75</v>
      </c>
      <c r="F904" s="26">
        <f>SUMIFS(MasterSheet!J:J, MasterSheet!B:B, A904, MasterSheet!D:D, B904, MasterSheet!H:H, C904)</f>
        <v>1</v>
      </c>
      <c r="G904" s="26">
        <f t="shared" si="71"/>
        <v>27258</v>
      </c>
      <c r="H904" s="30">
        <f>SUMIFS(MasterSheet!K:K, MasterSheet!B:B, A904, MasterSheet!D:D, B904, MasterSheet!H:H, C904)</f>
        <v>1</v>
      </c>
      <c r="I904" s="30">
        <f t="shared" si="72"/>
        <v>27258</v>
      </c>
      <c r="J904" s="32">
        <f>SUMIFS(MasterSheet!L:L, MasterSheet!B:B, A904, MasterSheet!D:D, B904, MasterSheet!H:H, C904)</f>
        <v>0</v>
      </c>
      <c r="K904" s="32">
        <f t="shared" si="73"/>
        <v>0</v>
      </c>
      <c r="L904" s="25" t="str">
        <f>VLOOKUP(C904,MasterSheet!H:U,14,)</f>
        <v>BioLegend</v>
      </c>
      <c r="M904" s="25" t="str">
        <f>VLOOKUP(L904,'Currency Sheet'!A:C,3,)</f>
        <v>DOLLAR</v>
      </c>
      <c r="N904" s="25">
        <f t="shared" si="74"/>
        <v>88</v>
      </c>
    </row>
    <row r="905" spans="1:14" x14ac:dyDescent="0.25">
      <c r="A905" s="25" t="str">
        <v xml:space="preserve">EED116824  </v>
      </c>
      <c r="B905" s="45">
        <v>45845</v>
      </c>
      <c r="C905" s="25">
        <v>356930</v>
      </c>
      <c r="D905" s="25">
        <f t="shared" si="70"/>
        <v>28710</v>
      </c>
      <c r="E905" s="25">
        <f>_xlfn.XLOOKUP(C905,MasterSheet!H:H,MasterSheet!E:E)</f>
        <v>326.25</v>
      </c>
      <c r="F905" s="26">
        <f>SUMIFS(MasterSheet!J:J, MasterSheet!B:B, A905, MasterSheet!D:D, B905, MasterSheet!H:H, C905)</f>
        <v>1</v>
      </c>
      <c r="G905" s="26">
        <f t="shared" si="71"/>
        <v>28710</v>
      </c>
      <c r="H905" s="30">
        <f>SUMIFS(MasterSheet!K:K, MasterSheet!B:B, A905, MasterSheet!D:D, B905, MasterSheet!H:H, C905)</f>
        <v>1</v>
      </c>
      <c r="I905" s="30">
        <f t="shared" si="72"/>
        <v>28710</v>
      </c>
      <c r="J905" s="32">
        <f>SUMIFS(MasterSheet!L:L, MasterSheet!B:B, A905, MasterSheet!D:D, B905, MasterSheet!H:H, C905)</f>
        <v>0</v>
      </c>
      <c r="K905" s="32">
        <f t="shared" si="73"/>
        <v>0</v>
      </c>
      <c r="L905" s="25" t="str">
        <f>VLOOKUP(C905,MasterSheet!H:U,14,)</f>
        <v>BioLegend</v>
      </c>
      <c r="M905" s="25" t="str">
        <f>VLOOKUP(L905,'Currency Sheet'!A:C,3,)</f>
        <v>DOLLAR</v>
      </c>
      <c r="N905" s="25">
        <f t="shared" si="74"/>
        <v>88</v>
      </c>
    </row>
    <row r="906" spans="1:14" x14ac:dyDescent="0.25">
      <c r="A906" s="25" t="str">
        <v xml:space="preserve">EED116824  </v>
      </c>
      <c r="B906" s="45">
        <v>45845</v>
      </c>
      <c r="C906" s="25">
        <v>357504</v>
      </c>
      <c r="D906" s="25">
        <f t="shared" si="70"/>
        <v>19008</v>
      </c>
      <c r="E906" s="25">
        <f>_xlfn.XLOOKUP(C906,MasterSheet!H:H,MasterSheet!E:E)</f>
        <v>216</v>
      </c>
      <c r="F906" s="26">
        <f>SUMIFS(MasterSheet!J:J, MasterSheet!B:B, A906, MasterSheet!D:D, B906, MasterSheet!H:H, C906)</f>
        <v>2</v>
      </c>
      <c r="G906" s="26">
        <f t="shared" si="71"/>
        <v>38016</v>
      </c>
      <c r="H906" s="30">
        <f>SUMIFS(MasterSheet!K:K, MasterSheet!B:B, A906, MasterSheet!D:D, B906, MasterSheet!H:H, C906)</f>
        <v>2</v>
      </c>
      <c r="I906" s="30">
        <f t="shared" si="72"/>
        <v>38016</v>
      </c>
      <c r="J906" s="32">
        <f>SUMIFS(MasterSheet!L:L, MasterSheet!B:B, A906, MasterSheet!D:D, B906, MasterSheet!H:H, C906)</f>
        <v>0</v>
      </c>
      <c r="K906" s="32">
        <f t="shared" si="73"/>
        <v>0</v>
      </c>
      <c r="L906" s="25" t="str">
        <f>VLOOKUP(C906,MasterSheet!H:U,14,)</f>
        <v>BioLegend</v>
      </c>
      <c r="M906" s="25" t="str">
        <f>VLOOKUP(L906,'Currency Sheet'!A:C,3,)</f>
        <v>DOLLAR</v>
      </c>
      <c r="N906" s="25">
        <f t="shared" si="74"/>
        <v>88</v>
      </c>
    </row>
    <row r="907" spans="1:14" x14ac:dyDescent="0.25">
      <c r="A907" s="25" t="str">
        <v xml:space="preserve">EED116824  </v>
      </c>
      <c r="B907" s="45">
        <v>45845</v>
      </c>
      <c r="C907" s="25">
        <v>357905</v>
      </c>
      <c r="D907" s="25">
        <f t="shared" si="70"/>
        <v>7867.2000000000007</v>
      </c>
      <c r="E907" s="25">
        <f>_xlfn.XLOOKUP(C907,MasterSheet!H:H,MasterSheet!E:E)</f>
        <v>89.4</v>
      </c>
      <c r="F907" s="26">
        <f>SUMIFS(MasterSheet!J:J, MasterSheet!B:B, A907, MasterSheet!D:D, B907, MasterSheet!H:H, C907)</f>
        <v>1</v>
      </c>
      <c r="G907" s="26">
        <f t="shared" si="71"/>
        <v>7867.2000000000007</v>
      </c>
      <c r="H907" s="30">
        <f>SUMIFS(MasterSheet!K:K, MasterSheet!B:B, A907, MasterSheet!D:D, B907, MasterSheet!H:H, C907)</f>
        <v>1</v>
      </c>
      <c r="I907" s="30">
        <f t="shared" si="72"/>
        <v>7867.2000000000007</v>
      </c>
      <c r="J907" s="32">
        <f>SUMIFS(MasterSheet!L:L, MasterSheet!B:B, A907, MasterSheet!D:D, B907, MasterSheet!H:H, C907)</f>
        <v>0</v>
      </c>
      <c r="K907" s="32">
        <f t="shared" si="73"/>
        <v>0</v>
      </c>
      <c r="L907" s="25" t="str">
        <f>VLOOKUP(C907,MasterSheet!H:U,14,)</f>
        <v>BioLegend</v>
      </c>
      <c r="M907" s="25" t="str">
        <f>VLOOKUP(L907,'Currency Sheet'!A:C,3,)</f>
        <v>DOLLAR</v>
      </c>
      <c r="N907" s="25">
        <f t="shared" si="74"/>
        <v>88</v>
      </c>
    </row>
    <row r="908" spans="1:14" x14ac:dyDescent="0.25">
      <c r="A908" s="25" t="str">
        <v xml:space="preserve">EED116824  </v>
      </c>
      <c r="B908" s="45">
        <v>45845</v>
      </c>
      <c r="C908" s="25">
        <v>360707</v>
      </c>
      <c r="D908" s="25">
        <f t="shared" si="70"/>
        <v>8395.2000000000007</v>
      </c>
      <c r="E908" s="25">
        <f>_xlfn.XLOOKUP(C908,MasterSheet!H:H,MasterSheet!E:E)</f>
        <v>95.4</v>
      </c>
      <c r="F908" s="26">
        <f>SUMIFS(MasterSheet!J:J, MasterSheet!B:B, A908, MasterSheet!D:D, B908, MasterSheet!H:H, C908)</f>
        <v>1</v>
      </c>
      <c r="G908" s="26">
        <f t="shared" si="71"/>
        <v>8395.2000000000007</v>
      </c>
      <c r="H908" s="30">
        <f>SUMIFS(MasterSheet!K:K, MasterSheet!B:B, A908, MasterSheet!D:D, B908, MasterSheet!H:H, C908)</f>
        <v>1</v>
      </c>
      <c r="I908" s="30">
        <f t="shared" si="72"/>
        <v>8395.2000000000007</v>
      </c>
      <c r="J908" s="32">
        <f>SUMIFS(MasterSheet!L:L, MasterSheet!B:B, A908, MasterSheet!D:D, B908, MasterSheet!H:H, C908)</f>
        <v>0</v>
      </c>
      <c r="K908" s="32">
        <f t="shared" si="73"/>
        <v>0</v>
      </c>
      <c r="L908" s="25" t="str">
        <f>VLOOKUP(C908,MasterSheet!H:U,14,)</f>
        <v>BioLegend</v>
      </c>
      <c r="M908" s="25" t="str">
        <f>VLOOKUP(L908,'Currency Sheet'!A:C,3,)</f>
        <v>DOLLAR</v>
      </c>
      <c r="N908" s="25">
        <f t="shared" si="74"/>
        <v>88</v>
      </c>
    </row>
    <row r="909" spans="1:14" x14ac:dyDescent="0.25">
      <c r="A909" s="25" t="str">
        <v xml:space="preserve">EED116824  </v>
      </c>
      <c r="B909" s="45">
        <v>45845</v>
      </c>
      <c r="C909" s="25">
        <v>361710</v>
      </c>
      <c r="D909" s="25">
        <f t="shared" si="70"/>
        <v>20169.599999999999</v>
      </c>
      <c r="E909" s="25">
        <f>_xlfn.XLOOKUP(C909,MasterSheet!H:H,MasterSheet!E:E)</f>
        <v>229.2</v>
      </c>
      <c r="F909" s="26">
        <f>SUMIFS(MasterSheet!J:J, MasterSheet!B:B, A909, MasterSheet!D:D, B909, MasterSheet!H:H, C909)</f>
        <v>1</v>
      </c>
      <c r="G909" s="26">
        <f t="shared" si="71"/>
        <v>20169.599999999999</v>
      </c>
      <c r="H909" s="30">
        <f>SUMIFS(MasterSheet!K:K, MasterSheet!B:B, A909, MasterSheet!D:D, B909, MasterSheet!H:H, C909)</f>
        <v>1</v>
      </c>
      <c r="I909" s="30">
        <f t="shared" si="72"/>
        <v>20169.599999999999</v>
      </c>
      <c r="J909" s="32">
        <f>SUMIFS(MasterSheet!L:L, MasterSheet!B:B, A909, MasterSheet!D:D, B909, MasterSheet!H:H, C909)</f>
        <v>0</v>
      </c>
      <c r="K909" s="32">
        <f t="shared" si="73"/>
        <v>0</v>
      </c>
      <c r="L909" s="25" t="str">
        <f>VLOOKUP(C909,MasterSheet!H:U,14,)</f>
        <v>BioLegend</v>
      </c>
      <c r="M909" s="25" t="str">
        <f>VLOOKUP(L909,'Currency Sheet'!A:C,3,)</f>
        <v>DOLLAR</v>
      </c>
      <c r="N909" s="25">
        <f t="shared" si="74"/>
        <v>88</v>
      </c>
    </row>
    <row r="910" spans="1:14" x14ac:dyDescent="0.25">
      <c r="A910" s="25" t="str">
        <v xml:space="preserve">EED116824  </v>
      </c>
      <c r="B910" s="45">
        <v>45845</v>
      </c>
      <c r="C910" s="25">
        <v>362503</v>
      </c>
      <c r="D910" s="25">
        <f t="shared" si="70"/>
        <v>6600</v>
      </c>
      <c r="E910" s="25">
        <f>_xlfn.XLOOKUP(C910,MasterSheet!H:H,MasterSheet!E:E)</f>
        <v>75</v>
      </c>
      <c r="F910" s="26">
        <f>SUMIFS(MasterSheet!J:J, MasterSheet!B:B, A910, MasterSheet!D:D, B910, MasterSheet!H:H, C910)</f>
        <v>1</v>
      </c>
      <c r="G910" s="26">
        <f t="shared" si="71"/>
        <v>6600</v>
      </c>
      <c r="H910" s="30">
        <f>SUMIFS(MasterSheet!K:K, MasterSheet!B:B, A910, MasterSheet!D:D, B910, MasterSheet!H:H, C910)</f>
        <v>1</v>
      </c>
      <c r="I910" s="30">
        <f t="shared" si="72"/>
        <v>6600</v>
      </c>
      <c r="J910" s="32">
        <f>SUMIFS(MasterSheet!L:L, MasterSheet!B:B, A910, MasterSheet!D:D, B910, MasterSheet!H:H, C910)</f>
        <v>0</v>
      </c>
      <c r="K910" s="32">
        <f t="shared" si="73"/>
        <v>0</v>
      </c>
      <c r="L910" s="25" t="str">
        <f>VLOOKUP(C910,MasterSheet!H:U,14,)</f>
        <v>BioLegend</v>
      </c>
      <c r="M910" s="25" t="str">
        <f>VLOOKUP(L910,'Currency Sheet'!A:C,3,)</f>
        <v>DOLLAR</v>
      </c>
      <c r="N910" s="25">
        <f t="shared" si="74"/>
        <v>88</v>
      </c>
    </row>
    <row r="911" spans="1:14" x14ac:dyDescent="0.25">
      <c r="A911" s="25" t="str">
        <v xml:space="preserve">EED116824  </v>
      </c>
      <c r="B911" s="45">
        <v>45845</v>
      </c>
      <c r="C911" s="25">
        <v>369314</v>
      </c>
      <c r="D911" s="25">
        <f t="shared" si="70"/>
        <v>26532</v>
      </c>
      <c r="E911" s="25">
        <f>_xlfn.XLOOKUP(C911,MasterSheet!H:H,MasterSheet!E:E)</f>
        <v>301.5</v>
      </c>
      <c r="F911" s="26">
        <f>SUMIFS(MasterSheet!J:J, MasterSheet!B:B, A911, MasterSheet!D:D, B911, MasterSheet!H:H, C911)</f>
        <v>1</v>
      </c>
      <c r="G911" s="26">
        <f t="shared" si="71"/>
        <v>26532</v>
      </c>
      <c r="H911" s="30">
        <f>SUMIFS(MasterSheet!K:K, MasterSheet!B:B, A911, MasterSheet!D:D, B911, MasterSheet!H:H, C911)</f>
        <v>1</v>
      </c>
      <c r="I911" s="30">
        <f t="shared" si="72"/>
        <v>26532</v>
      </c>
      <c r="J911" s="32">
        <f>SUMIFS(MasterSheet!L:L, MasterSheet!B:B, A911, MasterSheet!D:D, B911, MasterSheet!H:H, C911)</f>
        <v>0</v>
      </c>
      <c r="K911" s="32">
        <f t="shared" si="73"/>
        <v>0</v>
      </c>
      <c r="L911" s="25" t="str">
        <f>VLOOKUP(C911,MasterSheet!H:U,14,)</f>
        <v>BioLegend</v>
      </c>
      <c r="M911" s="25" t="str">
        <f>VLOOKUP(L911,'Currency Sheet'!A:C,3,)</f>
        <v>DOLLAR</v>
      </c>
      <c r="N911" s="25">
        <f t="shared" si="74"/>
        <v>88</v>
      </c>
    </row>
    <row r="912" spans="1:14" x14ac:dyDescent="0.25">
      <c r="A912" s="25" t="str">
        <v xml:space="preserve">EED116824  </v>
      </c>
      <c r="B912" s="45">
        <v>45845</v>
      </c>
      <c r="C912" s="25">
        <v>369604</v>
      </c>
      <c r="D912" s="25">
        <f t="shared" si="70"/>
        <v>15153.599999999999</v>
      </c>
      <c r="E912" s="25">
        <f>_xlfn.XLOOKUP(C912,MasterSheet!H:H,MasterSheet!E:E)</f>
        <v>172.2</v>
      </c>
      <c r="F912" s="26">
        <f>SUMIFS(MasterSheet!J:J, MasterSheet!B:B, A912, MasterSheet!D:D, B912, MasterSheet!H:H, C912)</f>
        <v>1</v>
      </c>
      <c r="G912" s="26">
        <f t="shared" si="71"/>
        <v>15153.599999999999</v>
      </c>
      <c r="H912" s="30">
        <f>SUMIFS(MasterSheet!K:K, MasterSheet!B:B, A912, MasterSheet!D:D, B912, MasterSheet!H:H, C912)</f>
        <v>1</v>
      </c>
      <c r="I912" s="30">
        <f t="shared" si="72"/>
        <v>15153.599999999999</v>
      </c>
      <c r="J912" s="32">
        <f>SUMIFS(MasterSheet!L:L, MasterSheet!B:B, A912, MasterSheet!D:D, B912, MasterSheet!H:H, C912)</f>
        <v>0</v>
      </c>
      <c r="K912" s="32">
        <f t="shared" si="73"/>
        <v>0</v>
      </c>
      <c r="L912" s="25" t="str">
        <f>VLOOKUP(C912,MasterSheet!H:U,14,)</f>
        <v>BioLegend</v>
      </c>
      <c r="M912" s="25" t="str">
        <f>VLOOKUP(L912,'Currency Sheet'!A:C,3,)</f>
        <v>DOLLAR</v>
      </c>
      <c r="N912" s="25">
        <f t="shared" si="74"/>
        <v>88</v>
      </c>
    </row>
    <row r="913" spans="1:14" x14ac:dyDescent="0.25">
      <c r="A913" s="25" t="str">
        <v xml:space="preserve">EED116824  </v>
      </c>
      <c r="B913" s="45">
        <v>45845</v>
      </c>
      <c r="C913" s="25">
        <v>374208</v>
      </c>
      <c r="D913" s="25">
        <f t="shared" si="70"/>
        <v>15364.8</v>
      </c>
      <c r="E913" s="25">
        <f>_xlfn.XLOOKUP(C913,MasterSheet!H:H,MasterSheet!E:E)</f>
        <v>174.6</v>
      </c>
      <c r="F913" s="26">
        <f>SUMIFS(MasterSheet!J:J, MasterSheet!B:B, A913, MasterSheet!D:D, B913, MasterSheet!H:H, C913)</f>
        <v>1</v>
      </c>
      <c r="G913" s="26">
        <f t="shared" si="71"/>
        <v>15364.8</v>
      </c>
      <c r="H913" s="30">
        <f>SUMIFS(MasterSheet!K:K, MasterSheet!B:B, A913, MasterSheet!D:D, B913, MasterSheet!H:H, C913)</f>
        <v>1</v>
      </c>
      <c r="I913" s="30">
        <f t="shared" si="72"/>
        <v>15364.8</v>
      </c>
      <c r="J913" s="32">
        <f>SUMIFS(MasterSheet!L:L, MasterSheet!B:B, A913, MasterSheet!D:D, B913, MasterSheet!H:H, C913)</f>
        <v>0</v>
      </c>
      <c r="K913" s="32">
        <f t="shared" si="73"/>
        <v>0</v>
      </c>
      <c r="L913" s="25" t="str">
        <f>VLOOKUP(C913,MasterSheet!H:U,14,)</f>
        <v>BioLegend</v>
      </c>
      <c r="M913" s="25" t="str">
        <f>VLOOKUP(L913,'Currency Sheet'!A:C,3,)</f>
        <v>DOLLAR</v>
      </c>
      <c r="N913" s="25">
        <f t="shared" si="74"/>
        <v>88</v>
      </c>
    </row>
    <row r="914" spans="1:14" x14ac:dyDescent="0.25">
      <c r="A914" s="25" t="str">
        <v xml:space="preserve">EED116824  </v>
      </c>
      <c r="B914" s="45">
        <v>45845</v>
      </c>
      <c r="C914" s="25">
        <v>375406</v>
      </c>
      <c r="D914" s="25">
        <f t="shared" si="70"/>
        <v>9662.4</v>
      </c>
      <c r="E914" s="25">
        <f>_xlfn.XLOOKUP(C914,MasterSheet!H:H,MasterSheet!E:E)</f>
        <v>109.8</v>
      </c>
      <c r="F914" s="26">
        <f>SUMIFS(MasterSheet!J:J, MasterSheet!B:B, A914, MasterSheet!D:D, B914, MasterSheet!H:H, C914)</f>
        <v>1</v>
      </c>
      <c r="G914" s="26">
        <f t="shared" si="71"/>
        <v>9662.4</v>
      </c>
      <c r="H914" s="30">
        <f>SUMIFS(MasterSheet!K:K, MasterSheet!B:B, A914, MasterSheet!D:D, B914, MasterSheet!H:H, C914)</f>
        <v>1</v>
      </c>
      <c r="I914" s="30">
        <f t="shared" si="72"/>
        <v>9662.4</v>
      </c>
      <c r="J914" s="32">
        <f>SUMIFS(MasterSheet!L:L, MasterSheet!B:B, A914, MasterSheet!D:D, B914, MasterSheet!H:H, C914)</f>
        <v>0</v>
      </c>
      <c r="K914" s="32">
        <f t="shared" si="73"/>
        <v>0</v>
      </c>
      <c r="L914" s="25" t="str">
        <f>VLOOKUP(C914,MasterSheet!H:U,14,)</f>
        <v>BioLegend</v>
      </c>
      <c r="M914" s="25" t="str">
        <f>VLOOKUP(L914,'Currency Sheet'!A:C,3,)</f>
        <v>DOLLAR</v>
      </c>
      <c r="N914" s="25">
        <f t="shared" si="74"/>
        <v>88</v>
      </c>
    </row>
    <row r="915" spans="1:14" x14ac:dyDescent="0.25">
      <c r="A915" s="25" t="str">
        <v xml:space="preserve">EED116824  </v>
      </c>
      <c r="B915" s="45">
        <v>45845</v>
      </c>
      <c r="C915" s="25">
        <v>379206</v>
      </c>
      <c r="D915" s="25">
        <f t="shared" si="70"/>
        <v>13622.400000000001</v>
      </c>
      <c r="E915" s="25">
        <f>_xlfn.XLOOKUP(C915,MasterSheet!H:H,MasterSheet!E:E)</f>
        <v>154.80000000000001</v>
      </c>
      <c r="F915" s="26">
        <f>SUMIFS(MasterSheet!J:J, MasterSheet!B:B, A915, MasterSheet!D:D, B915, MasterSheet!H:H, C915)</f>
        <v>1</v>
      </c>
      <c r="G915" s="26">
        <f t="shared" si="71"/>
        <v>13622.400000000001</v>
      </c>
      <c r="H915" s="30">
        <f>SUMIFS(MasterSheet!K:K, MasterSheet!B:B, A915, MasterSheet!D:D, B915, MasterSheet!H:H, C915)</f>
        <v>1</v>
      </c>
      <c r="I915" s="30">
        <f t="shared" si="72"/>
        <v>13622.400000000001</v>
      </c>
      <c r="J915" s="32">
        <f>SUMIFS(MasterSheet!L:L, MasterSheet!B:B, A915, MasterSheet!D:D, B915, MasterSheet!H:H, C915)</f>
        <v>0</v>
      </c>
      <c r="K915" s="32">
        <f t="shared" si="73"/>
        <v>0</v>
      </c>
      <c r="L915" s="25" t="str">
        <f>VLOOKUP(C915,MasterSheet!H:U,14,)</f>
        <v>BioLegend</v>
      </c>
      <c r="M915" s="25" t="str">
        <f>VLOOKUP(L915,'Currency Sheet'!A:C,3,)</f>
        <v>DOLLAR</v>
      </c>
      <c r="N915" s="25">
        <f t="shared" si="74"/>
        <v>88</v>
      </c>
    </row>
    <row r="916" spans="1:14" x14ac:dyDescent="0.25">
      <c r="A916" s="25" t="str">
        <v xml:space="preserve">EED116824  </v>
      </c>
      <c r="B916" s="45">
        <v>45845</v>
      </c>
      <c r="C916" s="25">
        <v>381504</v>
      </c>
      <c r="D916" s="25">
        <f t="shared" si="70"/>
        <v>19483.2</v>
      </c>
      <c r="E916" s="25">
        <f>_xlfn.XLOOKUP(C916,MasterSheet!H:H,MasterSheet!E:E)</f>
        <v>221.4</v>
      </c>
      <c r="F916" s="26">
        <f>SUMIFS(MasterSheet!J:J, MasterSheet!B:B, A916, MasterSheet!D:D, B916, MasterSheet!H:H, C916)</f>
        <v>1</v>
      </c>
      <c r="G916" s="26">
        <f t="shared" si="71"/>
        <v>19483.2</v>
      </c>
      <c r="H916" s="30">
        <f>SUMIFS(MasterSheet!K:K, MasterSheet!B:B, A916, MasterSheet!D:D, B916, MasterSheet!H:H, C916)</f>
        <v>1</v>
      </c>
      <c r="I916" s="30">
        <f t="shared" si="72"/>
        <v>19483.2</v>
      </c>
      <c r="J916" s="32">
        <f>SUMIFS(MasterSheet!L:L, MasterSheet!B:B, A916, MasterSheet!D:D, B916, MasterSheet!H:H, C916)</f>
        <v>0</v>
      </c>
      <c r="K916" s="32">
        <f t="shared" si="73"/>
        <v>0</v>
      </c>
      <c r="L916" s="25" t="str">
        <f>VLOOKUP(C916,MasterSheet!H:U,14,)</f>
        <v>BioLegend</v>
      </c>
      <c r="M916" s="25" t="str">
        <f>VLOOKUP(L916,'Currency Sheet'!A:C,3,)</f>
        <v>DOLLAR</v>
      </c>
      <c r="N916" s="25">
        <f t="shared" si="74"/>
        <v>88</v>
      </c>
    </row>
    <row r="917" spans="1:14" x14ac:dyDescent="0.25">
      <c r="A917" s="25" t="str">
        <v xml:space="preserve">EED116824  </v>
      </c>
      <c r="B917" s="45">
        <v>45845</v>
      </c>
      <c r="C917" s="25">
        <v>389212</v>
      </c>
      <c r="D917" s="25">
        <f t="shared" si="70"/>
        <v>20169.599999999999</v>
      </c>
      <c r="E917" s="25">
        <f>_xlfn.XLOOKUP(C917,MasterSheet!H:H,MasterSheet!E:E)</f>
        <v>229.2</v>
      </c>
      <c r="F917" s="26">
        <f>SUMIFS(MasterSheet!J:J, MasterSheet!B:B, A917, MasterSheet!D:D, B917, MasterSheet!H:H, C917)</f>
        <v>1</v>
      </c>
      <c r="G917" s="26">
        <f t="shared" si="71"/>
        <v>20169.599999999999</v>
      </c>
      <c r="H917" s="30">
        <f>SUMIFS(MasterSheet!K:K, MasterSheet!B:B, A917, MasterSheet!D:D, B917, MasterSheet!H:H, C917)</f>
        <v>1</v>
      </c>
      <c r="I917" s="30">
        <f t="shared" si="72"/>
        <v>20169.599999999999</v>
      </c>
      <c r="J917" s="32">
        <f>SUMIFS(MasterSheet!L:L, MasterSheet!B:B, A917, MasterSheet!D:D, B917, MasterSheet!H:H, C917)</f>
        <v>0</v>
      </c>
      <c r="K917" s="32">
        <f t="shared" si="73"/>
        <v>0</v>
      </c>
      <c r="L917" s="25" t="str">
        <f>VLOOKUP(C917,MasterSheet!H:U,14,)</f>
        <v>BioLegend</v>
      </c>
      <c r="M917" s="25" t="str">
        <f>VLOOKUP(L917,'Currency Sheet'!A:C,3,)</f>
        <v>DOLLAR</v>
      </c>
      <c r="N917" s="25">
        <f t="shared" si="74"/>
        <v>88</v>
      </c>
    </row>
    <row r="918" spans="1:14" x14ac:dyDescent="0.25">
      <c r="A918" s="25" t="str">
        <v xml:space="preserve">EED116824  </v>
      </c>
      <c r="B918" s="45">
        <v>45845</v>
      </c>
      <c r="C918" s="25">
        <v>398315</v>
      </c>
      <c r="D918" s="25">
        <f t="shared" si="70"/>
        <v>10560</v>
      </c>
      <c r="E918" s="25">
        <f>_xlfn.XLOOKUP(C918,MasterSheet!H:H,MasterSheet!E:E)</f>
        <v>120</v>
      </c>
      <c r="F918" s="26">
        <f>SUMIFS(MasterSheet!J:J, MasterSheet!B:B, A918, MasterSheet!D:D, B918, MasterSheet!H:H, C918)</f>
        <v>1</v>
      </c>
      <c r="G918" s="26">
        <f t="shared" si="71"/>
        <v>10560</v>
      </c>
      <c r="H918" s="30">
        <f>SUMIFS(MasterSheet!K:K, MasterSheet!B:B, A918, MasterSheet!D:D, B918, MasterSheet!H:H, C918)</f>
        <v>1</v>
      </c>
      <c r="I918" s="30">
        <f t="shared" si="72"/>
        <v>10560</v>
      </c>
      <c r="J918" s="32">
        <f>SUMIFS(MasterSheet!L:L, MasterSheet!B:B, A918, MasterSheet!D:D, B918, MasterSheet!H:H, C918)</f>
        <v>0</v>
      </c>
      <c r="K918" s="32">
        <f t="shared" si="73"/>
        <v>0</v>
      </c>
      <c r="L918" s="25" t="str">
        <f>VLOOKUP(C918,MasterSheet!H:U,14,)</f>
        <v>BioLegend</v>
      </c>
      <c r="M918" s="25" t="str">
        <f>VLOOKUP(L918,'Currency Sheet'!A:C,3,)</f>
        <v>DOLLAR</v>
      </c>
      <c r="N918" s="25">
        <f t="shared" si="74"/>
        <v>88</v>
      </c>
    </row>
    <row r="919" spans="1:14" x14ac:dyDescent="0.25">
      <c r="A919" s="25" t="str">
        <v xml:space="preserve">EED116824  </v>
      </c>
      <c r="B919" s="45">
        <v>45845</v>
      </c>
      <c r="C919" s="25">
        <v>400107</v>
      </c>
      <c r="D919" s="25">
        <f t="shared" si="70"/>
        <v>1584</v>
      </c>
      <c r="E919" s="25">
        <f>_xlfn.XLOOKUP(C919,MasterSheet!H:H,MasterSheet!E:E)</f>
        <v>18</v>
      </c>
      <c r="F919" s="26">
        <f>SUMIFS(MasterSheet!J:J, MasterSheet!B:B, A919, MasterSheet!D:D, B919, MasterSheet!H:H, C919)</f>
        <v>1</v>
      </c>
      <c r="G919" s="26">
        <f t="shared" si="71"/>
        <v>1584</v>
      </c>
      <c r="H919" s="30">
        <f>SUMIFS(MasterSheet!K:K, MasterSheet!B:B, A919, MasterSheet!D:D, B919, MasterSheet!H:H, C919)</f>
        <v>1</v>
      </c>
      <c r="I919" s="30">
        <f t="shared" si="72"/>
        <v>1584</v>
      </c>
      <c r="J919" s="32">
        <f>SUMIFS(MasterSheet!L:L, MasterSheet!B:B, A919, MasterSheet!D:D, B919, MasterSheet!H:H, C919)</f>
        <v>0</v>
      </c>
      <c r="K919" s="32">
        <f t="shared" si="73"/>
        <v>0</v>
      </c>
      <c r="L919" s="25" t="str">
        <f>VLOOKUP(C919,MasterSheet!H:U,14,)</f>
        <v>BioLegend</v>
      </c>
      <c r="M919" s="25" t="str">
        <f>VLOOKUP(L919,'Currency Sheet'!A:C,3,)</f>
        <v>DOLLAR</v>
      </c>
      <c r="N919" s="25">
        <f t="shared" si="74"/>
        <v>88</v>
      </c>
    </row>
    <row r="920" spans="1:14" x14ac:dyDescent="0.25">
      <c r="A920" s="25" t="str">
        <v xml:space="preserve">EED116824  </v>
      </c>
      <c r="B920" s="45">
        <v>45845</v>
      </c>
      <c r="C920" s="25">
        <v>400114</v>
      </c>
      <c r="D920" s="25">
        <f t="shared" si="70"/>
        <v>6811.2000000000007</v>
      </c>
      <c r="E920" s="25">
        <f>_xlfn.XLOOKUP(C920,MasterSheet!H:H,MasterSheet!E:E)</f>
        <v>77.400000000000006</v>
      </c>
      <c r="F920" s="26">
        <f>SUMIFS(MasterSheet!J:J, MasterSheet!B:B, A920, MasterSheet!D:D, B920, MasterSheet!H:H, C920)</f>
        <v>1</v>
      </c>
      <c r="G920" s="26">
        <f t="shared" si="71"/>
        <v>6811.2000000000007</v>
      </c>
      <c r="H920" s="30">
        <f>SUMIFS(MasterSheet!K:K, MasterSheet!B:B, A920, MasterSheet!D:D, B920, MasterSheet!H:H, C920)</f>
        <v>1</v>
      </c>
      <c r="I920" s="30">
        <f t="shared" si="72"/>
        <v>6811.2000000000007</v>
      </c>
      <c r="J920" s="32">
        <f>SUMIFS(MasterSheet!L:L, MasterSheet!B:B, A920, MasterSheet!D:D, B920, MasterSheet!H:H, C920)</f>
        <v>0</v>
      </c>
      <c r="K920" s="32">
        <f t="shared" si="73"/>
        <v>0</v>
      </c>
      <c r="L920" s="25" t="str">
        <f>VLOOKUP(C920,MasterSheet!H:U,14,)</f>
        <v>BioLegend</v>
      </c>
      <c r="M920" s="25" t="str">
        <f>VLOOKUP(L920,'Currency Sheet'!A:C,3,)</f>
        <v>DOLLAR</v>
      </c>
      <c r="N920" s="25">
        <f t="shared" si="74"/>
        <v>88</v>
      </c>
    </row>
    <row r="921" spans="1:14" x14ac:dyDescent="0.25">
      <c r="A921" s="25" t="str">
        <v xml:space="preserve">EED116824  </v>
      </c>
      <c r="B921" s="45">
        <v>45845</v>
      </c>
      <c r="C921" s="25">
        <v>400120</v>
      </c>
      <c r="D921" s="25">
        <f t="shared" si="70"/>
        <v>4646.3999999999996</v>
      </c>
      <c r="E921" s="25">
        <f>_xlfn.XLOOKUP(C921,MasterSheet!H:H,MasterSheet!E:E)</f>
        <v>52.8</v>
      </c>
      <c r="F921" s="26">
        <f>SUMIFS(MasterSheet!J:J, MasterSheet!B:B, A921, MasterSheet!D:D, B921, MasterSheet!H:H, C921)</f>
        <v>2</v>
      </c>
      <c r="G921" s="26">
        <f t="shared" si="71"/>
        <v>9292.7999999999993</v>
      </c>
      <c r="H921" s="30">
        <f>SUMIFS(MasterSheet!K:K, MasterSheet!B:B, A921, MasterSheet!D:D, B921, MasterSheet!H:H, C921)</f>
        <v>2</v>
      </c>
      <c r="I921" s="30">
        <f t="shared" si="72"/>
        <v>9292.7999999999993</v>
      </c>
      <c r="J921" s="32">
        <f>SUMIFS(MasterSheet!L:L, MasterSheet!B:B, A921, MasterSheet!D:D, B921, MasterSheet!H:H, C921)</f>
        <v>0</v>
      </c>
      <c r="K921" s="32">
        <f t="shared" si="73"/>
        <v>0</v>
      </c>
      <c r="L921" s="25" t="str">
        <f>VLOOKUP(C921,MasterSheet!H:U,14,)</f>
        <v>BioLegend</v>
      </c>
      <c r="M921" s="25" t="str">
        <f>VLOOKUP(L921,'Currency Sheet'!A:C,3,)</f>
        <v>DOLLAR</v>
      </c>
      <c r="N921" s="25">
        <f t="shared" si="74"/>
        <v>88</v>
      </c>
    </row>
    <row r="922" spans="1:14" x14ac:dyDescent="0.25">
      <c r="A922" s="25" t="str">
        <v xml:space="preserve">EED116824  </v>
      </c>
      <c r="B922" s="45">
        <v>45845</v>
      </c>
      <c r="C922" s="25">
        <v>400121</v>
      </c>
      <c r="D922" s="25">
        <f t="shared" si="70"/>
        <v>5649.6</v>
      </c>
      <c r="E922" s="25">
        <f>_xlfn.XLOOKUP(C922,MasterSheet!H:H,MasterSheet!E:E)</f>
        <v>64.2</v>
      </c>
      <c r="F922" s="26">
        <f>SUMIFS(MasterSheet!J:J, MasterSheet!B:B, A922, MasterSheet!D:D, B922, MasterSheet!H:H, C922)</f>
        <v>1</v>
      </c>
      <c r="G922" s="26">
        <f t="shared" si="71"/>
        <v>5649.6</v>
      </c>
      <c r="H922" s="30">
        <f>SUMIFS(MasterSheet!K:K, MasterSheet!B:B, A922, MasterSheet!D:D, B922, MasterSheet!H:H, C922)</f>
        <v>1</v>
      </c>
      <c r="I922" s="30">
        <f t="shared" si="72"/>
        <v>5649.6</v>
      </c>
      <c r="J922" s="32">
        <f>SUMIFS(MasterSheet!L:L, MasterSheet!B:B, A922, MasterSheet!D:D, B922, MasterSheet!H:H, C922)</f>
        <v>0</v>
      </c>
      <c r="K922" s="32">
        <f t="shared" si="73"/>
        <v>0</v>
      </c>
      <c r="L922" s="25" t="str">
        <f>VLOOKUP(C922,MasterSheet!H:U,14,)</f>
        <v>BioLegend</v>
      </c>
      <c r="M922" s="25" t="str">
        <f>VLOOKUP(L922,'Currency Sheet'!A:C,3,)</f>
        <v>DOLLAR</v>
      </c>
      <c r="N922" s="25">
        <f t="shared" si="74"/>
        <v>88</v>
      </c>
    </row>
    <row r="923" spans="1:14" x14ac:dyDescent="0.25">
      <c r="A923" s="25" t="str">
        <v xml:space="preserve">EED116824  </v>
      </c>
      <c r="B923" s="45">
        <v>45845</v>
      </c>
      <c r="C923" s="25">
        <v>400143</v>
      </c>
      <c r="D923" s="25">
        <f t="shared" si="70"/>
        <v>4382.3999999999996</v>
      </c>
      <c r="E923" s="25">
        <f>_xlfn.XLOOKUP(C923,MasterSheet!H:H,MasterSheet!E:E)</f>
        <v>49.8</v>
      </c>
      <c r="F923" s="26">
        <f>SUMIFS(MasterSheet!J:J, MasterSheet!B:B, A923, MasterSheet!D:D, B923, MasterSheet!H:H, C923)</f>
        <v>1</v>
      </c>
      <c r="G923" s="26">
        <f t="shared" si="71"/>
        <v>4382.3999999999996</v>
      </c>
      <c r="H923" s="30">
        <f>SUMIFS(MasterSheet!K:K, MasterSheet!B:B, A923, MasterSheet!D:D, B923, MasterSheet!H:H, C923)</f>
        <v>1</v>
      </c>
      <c r="I923" s="30">
        <f t="shared" si="72"/>
        <v>4382.3999999999996</v>
      </c>
      <c r="J923" s="32">
        <f>SUMIFS(MasterSheet!L:L, MasterSheet!B:B, A923, MasterSheet!D:D, B923, MasterSheet!H:H, C923)</f>
        <v>0</v>
      </c>
      <c r="K923" s="32">
        <f t="shared" si="73"/>
        <v>0</v>
      </c>
      <c r="L923" s="25" t="str">
        <f>VLOOKUP(C923,MasterSheet!H:U,14,)</f>
        <v>BioLegend</v>
      </c>
      <c r="M923" s="25" t="str">
        <f>VLOOKUP(L923,'Currency Sheet'!A:C,3,)</f>
        <v>DOLLAR</v>
      </c>
      <c r="N923" s="25">
        <f t="shared" si="74"/>
        <v>88</v>
      </c>
    </row>
    <row r="924" spans="1:14" x14ac:dyDescent="0.25">
      <c r="A924" s="25" t="str">
        <v xml:space="preserve">EED116824  </v>
      </c>
      <c r="B924" s="45">
        <v>45845</v>
      </c>
      <c r="C924" s="25">
        <v>400150</v>
      </c>
      <c r="D924" s="25">
        <f t="shared" si="70"/>
        <v>12724.8</v>
      </c>
      <c r="E924" s="25">
        <f>_xlfn.XLOOKUP(C924,MasterSheet!H:H,MasterSheet!E:E)</f>
        <v>144.6</v>
      </c>
      <c r="F924" s="26">
        <f>SUMIFS(MasterSheet!J:J, MasterSheet!B:B, A924, MasterSheet!D:D, B924, MasterSheet!H:H, C924)</f>
        <v>1</v>
      </c>
      <c r="G924" s="26">
        <f t="shared" si="71"/>
        <v>12724.8</v>
      </c>
      <c r="H924" s="30">
        <f>SUMIFS(MasterSheet!K:K, MasterSheet!B:B, A924, MasterSheet!D:D, B924, MasterSheet!H:H, C924)</f>
        <v>1</v>
      </c>
      <c r="I924" s="30">
        <f t="shared" si="72"/>
        <v>12724.8</v>
      </c>
      <c r="J924" s="32">
        <f>SUMIFS(MasterSheet!L:L, MasterSheet!B:B, A924, MasterSheet!D:D, B924, MasterSheet!H:H, C924)</f>
        <v>0</v>
      </c>
      <c r="K924" s="32">
        <f t="shared" si="73"/>
        <v>0</v>
      </c>
      <c r="L924" s="25" t="str">
        <f>VLOOKUP(C924,MasterSheet!H:U,14,)</f>
        <v>BioLegend</v>
      </c>
      <c r="M924" s="25" t="str">
        <f>VLOOKUP(L924,'Currency Sheet'!A:C,3,)</f>
        <v>DOLLAR</v>
      </c>
      <c r="N924" s="25">
        <f t="shared" si="74"/>
        <v>88</v>
      </c>
    </row>
    <row r="925" spans="1:14" x14ac:dyDescent="0.25">
      <c r="A925" s="25" t="str">
        <v xml:space="preserve">EED116824  </v>
      </c>
      <c r="B925" s="45">
        <v>45845</v>
      </c>
      <c r="C925" s="25">
        <v>400163</v>
      </c>
      <c r="D925" s="25">
        <f t="shared" si="70"/>
        <v>13464</v>
      </c>
      <c r="E925" s="25">
        <f>_xlfn.XLOOKUP(C925,MasterSheet!H:H,MasterSheet!E:E)</f>
        <v>153</v>
      </c>
      <c r="F925" s="26">
        <f>SUMIFS(MasterSheet!J:J, MasterSheet!B:B, A925, MasterSheet!D:D, B925, MasterSheet!H:H, C925)</f>
        <v>1</v>
      </c>
      <c r="G925" s="26">
        <f t="shared" si="71"/>
        <v>13464</v>
      </c>
      <c r="H925" s="30">
        <f>SUMIFS(MasterSheet!K:K, MasterSheet!B:B, A925, MasterSheet!D:D, B925, MasterSheet!H:H, C925)</f>
        <v>1</v>
      </c>
      <c r="I925" s="30">
        <f t="shared" si="72"/>
        <v>13464</v>
      </c>
      <c r="J925" s="32">
        <f>SUMIFS(MasterSheet!L:L, MasterSheet!B:B, A925, MasterSheet!D:D, B925, MasterSheet!H:H, C925)</f>
        <v>0</v>
      </c>
      <c r="K925" s="32">
        <f t="shared" si="73"/>
        <v>0</v>
      </c>
      <c r="L925" s="25" t="str">
        <f>VLOOKUP(C925,MasterSheet!H:U,14,)</f>
        <v>BioLegend</v>
      </c>
      <c r="M925" s="25" t="str">
        <f>VLOOKUP(L925,'Currency Sheet'!A:C,3,)</f>
        <v>DOLLAR</v>
      </c>
      <c r="N925" s="25">
        <f t="shared" si="74"/>
        <v>88</v>
      </c>
    </row>
    <row r="926" spans="1:14" x14ac:dyDescent="0.25">
      <c r="A926" s="25" t="str">
        <v xml:space="preserve">EED116824  </v>
      </c>
      <c r="B926" s="45">
        <v>45845</v>
      </c>
      <c r="C926" s="25">
        <v>400211</v>
      </c>
      <c r="D926" s="25">
        <f t="shared" si="70"/>
        <v>1953.6</v>
      </c>
      <c r="E926" s="25">
        <f>_xlfn.XLOOKUP(C926,MasterSheet!H:H,MasterSheet!E:E)</f>
        <v>22.2</v>
      </c>
      <c r="F926" s="26">
        <f>SUMIFS(MasterSheet!J:J, MasterSheet!B:B, A926, MasterSheet!D:D, B926, MasterSheet!H:H, C926)</f>
        <v>1</v>
      </c>
      <c r="G926" s="26">
        <f t="shared" si="71"/>
        <v>1953.6</v>
      </c>
      <c r="H926" s="30">
        <f>SUMIFS(MasterSheet!K:K, MasterSheet!B:B, A926, MasterSheet!D:D, B926, MasterSheet!H:H, C926)</f>
        <v>1</v>
      </c>
      <c r="I926" s="30">
        <f t="shared" si="72"/>
        <v>1953.6</v>
      </c>
      <c r="J926" s="32">
        <f>SUMIFS(MasterSheet!L:L, MasterSheet!B:B, A926, MasterSheet!D:D, B926, MasterSheet!H:H, C926)</f>
        <v>0</v>
      </c>
      <c r="K926" s="32">
        <f t="shared" si="73"/>
        <v>0</v>
      </c>
      <c r="L926" s="25" t="str">
        <f>VLOOKUP(C926,MasterSheet!H:U,14,)</f>
        <v>BioLegend</v>
      </c>
      <c r="M926" s="25" t="str">
        <f>VLOOKUP(L926,'Currency Sheet'!A:C,3,)</f>
        <v>DOLLAR</v>
      </c>
      <c r="N926" s="25">
        <f t="shared" si="74"/>
        <v>88</v>
      </c>
    </row>
    <row r="927" spans="1:14" x14ac:dyDescent="0.25">
      <c r="A927" s="25" t="str">
        <v xml:space="preserve">EED116824  </v>
      </c>
      <c r="B927" s="45">
        <v>45845</v>
      </c>
      <c r="C927" s="25">
        <v>400220</v>
      </c>
      <c r="D927" s="25">
        <f t="shared" si="70"/>
        <v>5016</v>
      </c>
      <c r="E927" s="25">
        <f>_xlfn.XLOOKUP(C927,MasterSheet!H:H,MasterSheet!E:E)</f>
        <v>57</v>
      </c>
      <c r="F927" s="26">
        <f>SUMIFS(MasterSheet!J:J, MasterSheet!B:B, A927, MasterSheet!D:D, B927, MasterSheet!H:H, C927)</f>
        <v>3</v>
      </c>
      <c r="G927" s="26">
        <f t="shared" si="71"/>
        <v>15048</v>
      </c>
      <c r="H927" s="30">
        <f>SUMIFS(MasterSheet!K:K, MasterSheet!B:B, A927, MasterSheet!D:D, B927, MasterSheet!H:H, C927)</f>
        <v>3</v>
      </c>
      <c r="I927" s="30">
        <f t="shared" si="72"/>
        <v>15048</v>
      </c>
      <c r="J927" s="32">
        <f>SUMIFS(MasterSheet!L:L, MasterSheet!B:B, A927, MasterSheet!D:D, B927, MasterSheet!H:H, C927)</f>
        <v>0</v>
      </c>
      <c r="K927" s="32">
        <f t="shared" si="73"/>
        <v>0</v>
      </c>
      <c r="L927" s="25" t="str">
        <f>VLOOKUP(C927,MasterSheet!H:U,14,)</f>
        <v>BioLegend</v>
      </c>
      <c r="M927" s="25" t="str">
        <f>VLOOKUP(L927,'Currency Sheet'!A:C,3,)</f>
        <v>DOLLAR</v>
      </c>
      <c r="N927" s="25">
        <f t="shared" si="74"/>
        <v>88</v>
      </c>
    </row>
    <row r="928" spans="1:14" x14ac:dyDescent="0.25">
      <c r="A928" s="25" t="str">
        <v xml:space="preserve">EED116824  </v>
      </c>
      <c r="B928" s="45">
        <v>45845</v>
      </c>
      <c r="C928" s="25">
        <v>400234</v>
      </c>
      <c r="D928" s="25">
        <f t="shared" si="70"/>
        <v>10876.8</v>
      </c>
      <c r="E928" s="25">
        <f>_xlfn.XLOOKUP(C928,MasterSheet!H:H,MasterSheet!E:E)</f>
        <v>123.6</v>
      </c>
      <c r="F928" s="26">
        <f>SUMIFS(MasterSheet!J:J, MasterSheet!B:B, A928, MasterSheet!D:D, B928, MasterSheet!H:H, C928)</f>
        <v>2</v>
      </c>
      <c r="G928" s="26">
        <f t="shared" si="71"/>
        <v>21753.599999999999</v>
      </c>
      <c r="H928" s="30">
        <f>SUMIFS(MasterSheet!K:K, MasterSheet!B:B, A928, MasterSheet!D:D, B928, MasterSheet!H:H, C928)</f>
        <v>2</v>
      </c>
      <c r="I928" s="30">
        <f t="shared" si="72"/>
        <v>21753.599999999999</v>
      </c>
      <c r="J928" s="32">
        <f>SUMIFS(MasterSheet!L:L, MasterSheet!B:B, A928, MasterSheet!D:D, B928, MasterSheet!H:H, C928)</f>
        <v>0</v>
      </c>
      <c r="K928" s="32">
        <f t="shared" si="73"/>
        <v>0</v>
      </c>
      <c r="L928" s="25" t="str">
        <f>VLOOKUP(C928,MasterSheet!H:U,14,)</f>
        <v>BioLegend</v>
      </c>
      <c r="M928" s="25" t="str">
        <f>VLOOKUP(L928,'Currency Sheet'!A:C,3,)</f>
        <v>DOLLAR</v>
      </c>
      <c r="N928" s="25">
        <f t="shared" si="74"/>
        <v>88</v>
      </c>
    </row>
    <row r="929" spans="1:14" x14ac:dyDescent="0.25">
      <c r="A929" s="25" t="str">
        <v xml:space="preserve">EED116824  </v>
      </c>
      <c r="B929" s="45">
        <v>45845</v>
      </c>
      <c r="C929" s="25">
        <v>400253</v>
      </c>
      <c r="D929" s="25">
        <f t="shared" si="70"/>
        <v>5596.8</v>
      </c>
      <c r="E929" s="25">
        <f>_xlfn.XLOOKUP(C929,MasterSheet!H:H,MasterSheet!E:E)</f>
        <v>63.6</v>
      </c>
      <c r="F929" s="26">
        <f>SUMIFS(MasterSheet!J:J, MasterSheet!B:B, A929, MasterSheet!D:D, B929, MasterSheet!H:H, C929)</f>
        <v>1</v>
      </c>
      <c r="G929" s="26">
        <f t="shared" si="71"/>
        <v>5596.8</v>
      </c>
      <c r="H929" s="30">
        <f>SUMIFS(MasterSheet!K:K, MasterSheet!B:B, A929, MasterSheet!D:D, B929, MasterSheet!H:H, C929)</f>
        <v>1</v>
      </c>
      <c r="I929" s="30">
        <f t="shared" si="72"/>
        <v>5596.8</v>
      </c>
      <c r="J929" s="32">
        <f>SUMIFS(MasterSheet!L:L, MasterSheet!B:B, A929, MasterSheet!D:D, B929, MasterSheet!H:H, C929)</f>
        <v>0</v>
      </c>
      <c r="K929" s="32">
        <f t="shared" si="73"/>
        <v>0</v>
      </c>
      <c r="L929" s="25" t="str">
        <f>VLOOKUP(C929,MasterSheet!H:U,14,)</f>
        <v>BioLegend</v>
      </c>
      <c r="M929" s="25" t="str">
        <f>VLOOKUP(L929,'Currency Sheet'!A:C,3,)</f>
        <v>DOLLAR</v>
      </c>
      <c r="N929" s="25">
        <f t="shared" si="74"/>
        <v>88</v>
      </c>
    </row>
    <row r="930" spans="1:14" x14ac:dyDescent="0.25">
      <c r="A930" s="25" t="str">
        <v xml:space="preserve">EED116824  </v>
      </c>
      <c r="B930" s="45">
        <v>45845</v>
      </c>
      <c r="C930" s="25">
        <v>400268</v>
      </c>
      <c r="D930" s="25">
        <f t="shared" si="70"/>
        <v>26532</v>
      </c>
      <c r="E930" s="25">
        <f>_xlfn.XLOOKUP(C930,MasterSheet!H:H,MasterSheet!E:E)</f>
        <v>301.5</v>
      </c>
      <c r="F930" s="26">
        <f>SUMIFS(MasterSheet!J:J, MasterSheet!B:B, A930, MasterSheet!D:D, B930, MasterSheet!H:H, C930)</f>
        <v>2</v>
      </c>
      <c r="G930" s="26">
        <f t="shared" si="71"/>
        <v>53064</v>
      </c>
      <c r="H930" s="30">
        <f>SUMIFS(MasterSheet!K:K, MasterSheet!B:B, A930, MasterSheet!D:D, B930, MasterSheet!H:H, C930)</f>
        <v>2</v>
      </c>
      <c r="I930" s="30">
        <f t="shared" si="72"/>
        <v>53064</v>
      </c>
      <c r="J930" s="32">
        <f>SUMIFS(MasterSheet!L:L, MasterSheet!B:B, A930, MasterSheet!D:D, B930, MasterSheet!H:H, C930)</f>
        <v>0</v>
      </c>
      <c r="K930" s="32">
        <f t="shared" si="73"/>
        <v>0</v>
      </c>
      <c r="L930" s="25" t="str">
        <f>VLOOKUP(C930,MasterSheet!H:U,14,)</f>
        <v>BioLegend</v>
      </c>
      <c r="M930" s="25" t="str">
        <f>VLOOKUP(L930,'Currency Sheet'!A:C,3,)</f>
        <v>DOLLAR</v>
      </c>
      <c r="N930" s="25">
        <f t="shared" si="74"/>
        <v>88</v>
      </c>
    </row>
    <row r="931" spans="1:14" x14ac:dyDescent="0.25">
      <c r="A931" s="25" t="str">
        <v xml:space="preserve">EED116824  </v>
      </c>
      <c r="B931" s="45">
        <v>45845</v>
      </c>
      <c r="C931" s="25">
        <v>400322</v>
      </c>
      <c r="D931" s="25">
        <f t="shared" si="70"/>
        <v>4752</v>
      </c>
      <c r="E931" s="25">
        <f>_xlfn.XLOOKUP(C931,MasterSheet!H:H,MasterSheet!E:E)</f>
        <v>54</v>
      </c>
      <c r="F931" s="26">
        <f>SUMIFS(MasterSheet!J:J, MasterSheet!B:B, A931, MasterSheet!D:D, B931, MasterSheet!H:H, C931)</f>
        <v>1</v>
      </c>
      <c r="G931" s="26">
        <f t="shared" si="71"/>
        <v>4752</v>
      </c>
      <c r="H931" s="30">
        <f>SUMIFS(MasterSheet!K:K, MasterSheet!B:B, A931, MasterSheet!D:D, B931, MasterSheet!H:H, C931)</f>
        <v>1</v>
      </c>
      <c r="I931" s="30">
        <f t="shared" si="72"/>
        <v>4752</v>
      </c>
      <c r="J931" s="32">
        <f>SUMIFS(MasterSheet!L:L, MasterSheet!B:B, A931, MasterSheet!D:D, B931, MasterSheet!H:H, C931)</f>
        <v>0</v>
      </c>
      <c r="K931" s="32">
        <f t="shared" si="73"/>
        <v>0</v>
      </c>
      <c r="L931" s="25" t="str">
        <f>VLOOKUP(C931,MasterSheet!H:U,14,)</f>
        <v>BioLegend</v>
      </c>
      <c r="M931" s="25" t="str">
        <f>VLOOKUP(L931,'Currency Sheet'!A:C,3,)</f>
        <v>DOLLAR</v>
      </c>
      <c r="N931" s="25">
        <f t="shared" si="74"/>
        <v>88</v>
      </c>
    </row>
    <row r="932" spans="1:14" x14ac:dyDescent="0.25">
      <c r="A932" s="25" t="str">
        <v xml:space="preserve">EED116824  </v>
      </c>
      <c r="B932" s="45">
        <v>45845</v>
      </c>
      <c r="C932" s="25">
        <v>400511</v>
      </c>
      <c r="D932" s="25">
        <f t="shared" si="70"/>
        <v>2851.2</v>
      </c>
      <c r="E932" s="25">
        <f>_xlfn.XLOOKUP(C932,MasterSheet!H:H,MasterSheet!E:E)</f>
        <v>32.4</v>
      </c>
      <c r="F932" s="26">
        <f>SUMIFS(MasterSheet!J:J, MasterSheet!B:B, A932, MasterSheet!D:D, B932, MasterSheet!H:H, C932)</f>
        <v>1</v>
      </c>
      <c r="G932" s="26">
        <f t="shared" si="71"/>
        <v>2851.2</v>
      </c>
      <c r="H932" s="30">
        <f>SUMIFS(MasterSheet!K:K, MasterSheet!B:B, A932, MasterSheet!D:D, B932, MasterSheet!H:H, C932)</f>
        <v>1</v>
      </c>
      <c r="I932" s="30">
        <f t="shared" si="72"/>
        <v>2851.2</v>
      </c>
      <c r="J932" s="32">
        <f>SUMIFS(MasterSheet!L:L, MasterSheet!B:B, A932, MasterSheet!D:D, B932, MasterSheet!H:H, C932)</f>
        <v>0</v>
      </c>
      <c r="K932" s="32">
        <f t="shared" si="73"/>
        <v>0</v>
      </c>
      <c r="L932" s="25" t="str">
        <f>VLOOKUP(C932,MasterSheet!H:U,14,)</f>
        <v>BioLegend</v>
      </c>
      <c r="M932" s="25" t="str">
        <f>VLOOKUP(L932,'Currency Sheet'!A:C,3,)</f>
        <v>DOLLAR</v>
      </c>
      <c r="N932" s="25">
        <f t="shared" si="74"/>
        <v>88</v>
      </c>
    </row>
    <row r="933" spans="1:14" x14ac:dyDescent="0.25">
      <c r="A933" s="25" t="str">
        <v xml:space="preserve">EED116824  </v>
      </c>
      <c r="B933" s="45">
        <v>45845</v>
      </c>
      <c r="C933" s="25">
        <v>400512</v>
      </c>
      <c r="D933" s="25">
        <f t="shared" si="70"/>
        <v>5649.6</v>
      </c>
      <c r="E933" s="25">
        <f>_xlfn.XLOOKUP(C933,MasterSheet!H:H,MasterSheet!E:E)</f>
        <v>64.2</v>
      </c>
      <c r="F933" s="26">
        <f>SUMIFS(MasterSheet!J:J, MasterSheet!B:B, A933, MasterSheet!D:D, B933, MasterSheet!H:H, C933)</f>
        <v>1</v>
      </c>
      <c r="G933" s="26">
        <f t="shared" si="71"/>
        <v>5649.6</v>
      </c>
      <c r="H933" s="30">
        <f>SUMIFS(MasterSheet!K:K, MasterSheet!B:B, A933, MasterSheet!D:D, B933, MasterSheet!H:H, C933)</f>
        <v>1</v>
      </c>
      <c r="I933" s="30">
        <f t="shared" si="72"/>
        <v>5649.6</v>
      </c>
      <c r="J933" s="32">
        <f>SUMIFS(MasterSheet!L:L, MasterSheet!B:B, A933, MasterSheet!D:D, B933, MasterSheet!H:H, C933)</f>
        <v>0</v>
      </c>
      <c r="K933" s="32">
        <f t="shared" si="73"/>
        <v>0</v>
      </c>
      <c r="L933" s="25" t="str">
        <f>VLOOKUP(C933,MasterSheet!H:U,14,)</f>
        <v>BioLegend</v>
      </c>
      <c r="M933" s="25" t="str">
        <f>VLOOKUP(L933,'Currency Sheet'!A:C,3,)</f>
        <v>DOLLAR</v>
      </c>
      <c r="N933" s="25">
        <f t="shared" si="74"/>
        <v>88</v>
      </c>
    </row>
    <row r="934" spans="1:14" x14ac:dyDescent="0.25">
      <c r="A934" s="25" t="str">
        <v xml:space="preserve">EED116824  </v>
      </c>
      <c r="B934" s="45">
        <v>45845</v>
      </c>
      <c r="C934" s="25">
        <v>400527</v>
      </c>
      <c r="D934" s="25">
        <f t="shared" si="70"/>
        <v>10876.8</v>
      </c>
      <c r="E934" s="25">
        <f>_xlfn.XLOOKUP(C934,MasterSheet!H:H,MasterSheet!E:E)</f>
        <v>123.6</v>
      </c>
      <c r="F934" s="26">
        <f>SUMIFS(MasterSheet!J:J, MasterSheet!B:B, A934, MasterSheet!D:D, B934, MasterSheet!H:H, C934)</f>
        <v>1</v>
      </c>
      <c r="G934" s="26">
        <f t="shared" si="71"/>
        <v>10876.8</v>
      </c>
      <c r="H934" s="30">
        <f>SUMIFS(MasterSheet!K:K, MasterSheet!B:B, A934, MasterSheet!D:D, B934, MasterSheet!H:H, C934)</f>
        <v>1</v>
      </c>
      <c r="I934" s="30">
        <f t="shared" si="72"/>
        <v>10876.8</v>
      </c>
      <c r="J934" s="32">
        <f>SUMIFS(MasterSheet!L:L, MasterSheet!B:B, A934, MasterSheet!D:D, B934, MasterSheet!H:H, C934)</f>
        <v>0</v>
      </c>
      <c r="K934" s="32">
        <f t="shared" si="73"/>
        <v>0</v>
      </c>
      <c r="L934" s="25" t="str">
        <f>VLOOKUP(C934,MasterSheet!H:U,14,)</f>
        <v>BioLegend</v>
      </c>
      <c r="M934" s="25" t="str">
        <f>VLOOKUP(L934,'Currency Sheet'!A:C,3,)</f>
        <v>DOLLAR</v>
      </c>
      <c r="N934" s="25">
        <f t="shared" si="74"/>
        <v>88</v>
      </c>
    </row>
    <row r="935" spans="1:14" x14ac:dyDescent="0.25">
      <c r="A935" s="25" t="str">
        <v xml:space="preserve">EED116824  </v>
      </c>
      <c r="B935" s="45">
        <v>45845</v>
      </c>
      <c r="C935" s="25">
        <v>400557</v>
      </c>
      <c r="D935" s="25">
        <f t="shared" si="70"/>
        <v>5913.6</v>
      </c>
      <c r="E935" s="25">
        <f>_xlfn.XLOOKUP(C935,MasterSheet!H:H,MasterSheet!E:E)</f>
        <v>67.2</v>
      </c>
      <c r="F935" s="26">
        <f>SUMIFS(MasterSheet!J:J, MasterSheet!B:B, A935, MasterSheet!D:D, B935, MasterSheet!H:H, C935)</f>
        <v>1</v>
      </c>
      <c r="G935" s="26">
        <f t="shared" si="71"/>
        <v>5913.6</v>
      </c>
      <c r="H935" s="30">
        <f>SUMIFS(MasterSheet!K:K, MasterSheet!B:B, A935, MasterSheet!D:D, B935, MasterSheet!H:H, C935)</f>
        <v>1</v>
      </c>
      <c r="I935" s="30">
        <f t="shared" si="72"/>
        <v>5913.6</v>
      </c>
      <c r="J935" s="32">
        <f>SUMIFS(MasterSheet!L:L, MasterSheet!B:B, A935, MasterSheet!D:D, B935, MasterSheet!H:H, C935)</f>
        <v>0</v>
      </c>
      <c r="K935" s="32">
        <f t="shared" si="73"/>
        <v>0</v>
      </c>
      <c r="L935" s="25" t="str">
        <f>VLOOKUP(C935,MasterSheet!H:U,14,)</f>
        <v>BioLegend</v>
      </c>
      <c r="M935" s="25" t="str">
        <f>VLOOKUP(L935,'Currency Sheet'!A:C,3,)</f>
        <v>DOLLAR</v>
      </c>
      <c r="N935" s="25">
        <f t="shared" si="74"/>
        <v>88</v>
      </c>
    </row>
    <row r="936" spans="1:14" x14ac:dyDescent="0.25">
      <c r="A936" s="25" t="str">
        <v xml:space="preserve">EED116824  </v>
      </c>
      <c r="B936" s="45">
        <v>45845</v>
      </c>
      <c r="C936" s="25">
        <v>400625</v>
      </c>
      <c r="D936" s="25">
        <f t="shared" si="70"/>
        <v>9292.7999999999993</v>
      </c>
      <c r="E936" s="25">
        <f>_xlfn.XLOOKUP(C936,MasterSheet!H:H,MasterSheet!E:E)</f>
        <v>105.6</v>
      </c>
      <c r="F936" s="26">
        <f>SUMIFS(MasterSheet!J:J, MasterSheet!B:B, A936, MasterSheet!D:D, B936, MasterSheet!H:H, C936)</f>
        <v>1</v>
      </c>
      <c r="G936" s="26">
        <f t="shared" si="71"/>
        <v>9292.7999999999993</v>
      </c>
      <c r="H936" s="30">
        <f>SUMIFS(MasterSheet!K:K, MasterSheet!B:B, A936, MasterSheet!D:D, B936, MasterSheet!H:H, C936)</f>
        <v>1</v>
      </c>
      <c r="I936" s="30">
        <f t="shared" si="72"/>
        <v>9292.7999999999993</v>
      </c>
      <c r="J936" s="32">
        <f>SUMIFS(MasterSheet!L:L, MasterSheet!B:B, A936, MasterSheet!D:D, B936, MasterSheet!H:H, C936)</f>
        <v>0</v>
      </c>
      <c r="K936" s="32">
        <f t="shared" si="73"/>
        <v>0</v>
      </c>
      <c r="L936" s="25" t="str">
        <f>VLOOKUP(C936,MasterSheet!H:U,14,)</f>
        <v>BioLegend</v>
      </c>
      <c r="M936" s="25" t="str">
        <f>VLOOKUP(L936,'Currency Sheet'!A:C,3,)</f>
        <v>DOLLAR</v>
      </c>
      <c r="N936" s="25">
        <f t="shared" si="74"/>
        <v>88</v>
      </c>
    </row>
    <row r="937" spans="1:14" x14ac:dyDescent="0.25">
      <c r="A937" s="25" t="str">
        <v xml:space="preserve">EED116824  </v>
      </c>
      <c r="B937" s="45">
        <v>45845</v>
      </c>
      <c r="C937" s="25">
        <v>400633</v>
      </c>
      <c r="D937" s="25">
        <f t="shared" si="70"/>
        <v>1900.8000000000002</v>
      </c>
      <c r="E937" s="25">
        <f>_xlfn.XLOOKUP(C937,MasterSheet!H:H,MasterSheet!E:E)</f>
        <v>21.6</v>
      </c>
      <c r="F937" s="26">
        <f>SUMIFS(MasterSheet!J:J, MasterSheet!B:B, A937, MasterSheet!D:D, B937, MasterSheet!H:H, C937)</f>
        <v>1</v>
      </c>
      <c r="G937" s="26">
        <f t="shared" si="71"/>
        <v>1900.8000000000002</v>
      </c>
      <c r="H937" s="30">
        <f>SUMIFS(MasterSheet!K:K, MasterSheet!B:B, A937, MasterSheet!D:D, B937, MasterSheet!H:H, C937)</f>
        <v>1</v>
      </c>
      <c r="I937" s="30">
        <f t="shared" si="72"/>
        <v>1900.8000000000002</v>
      </c>
      <c r="J937" s="32">
        <f>SUMIFS(MasterSheet!L:L, MasterSheet!B:B, A937, MasterSheet!D:D, B937, MasterSheet!H:H, C937)</f>
        <v>0</v>
      </c>
      <c r="K937" s="32">
        <f t="shared" si="73"/>
        <v>0</v>
      </c>
      <c r="L937" s="25" t="str">
        <f>VLOOKUP(C937,MasterSheet!H:U,14,)</f>
        <v>BioLegend</v>
      </c>
      <c r="M937" s="25" t="str">
        <f>VLOOKUP(L937,'Currency Sheet'!A:C,3,)</f>
        <v>DOLLAR</v>
      </c>
      <c r="N937" s="25">
        <f t="shared" si="74"/>
        <v>88</v>
      </c>
    </row>
    <row r="938" spans="1:14" x14ac:dyDescent="0.25">
      <c r="A938" s="25" t="str">
        <v xml:space="preserve">EED116824  </v>
      </c>
      <c r="B938" s="45">
        <v>45845</v>
      </c>
      <c r="C938" s="25">
        <v>400636</v>
      </c>
      <c r="D938" s="25">
        <f t="shared" si="70"/>
        <v>5174.3999999999996</v>
      </c>
      <c r="E938" s="25">
        <f>_xlfn.XLOOKUP(C938,MasterSheet!H:H,MasterSheet!E:E)</f>
        <v>58.8</v>
      </c>
      <c r="F938" s="26">
        <f>SUMIFS(MasterSheet!J:J, MasterSheet!B:B, A938, MasterSheet!D:D, B938, MasterSheet!H:H, C938)</f>
        <v>1</v>
      </c>
      <c r="G938" s="26">
        <f t="shared" si="71"/>
        <v>5174.3999999999996</v>
      </c>
      <c r="H938" s="30">
        <f>SUMIFS(MasterSheet!K:K, MasterSheet!B:B, A938, MasterSheet!D:D, B938, MasterSheet!H:H, C938)</f>
        <v>1</v>
      </c>
      <c r="I938" s="30">
        <f t="shared" si="72"/>
        <v>5174.3999999999996</v>
      </c>
      <c r="J938" s="32">
        <f>SUMIFS(MasterSheet!L:L, MasterSheet!B:B, A938, MasterSheet!D:D, B938, MasterSheet!H:H, C938)</f>
        <v>0</v>
      </c>
      <c r="K938" s="32">
        <f t="shared" si="73"/>
        <v>0</v>
      </c>
      <c r="L938" s="25" t="str">
        <f>VLOOKUP(C938,MasterSheet!H:U,14,)</f>
        <v>BioLegend</v>
      </c>
      <c r="M938" s="25" t="str">
        <f>VLOOKUP(L938,'Currency Sheet'!A:C,3,)</f>
        <v>DOLLAR</v>
      </c>
      <c r="N938" s="25">
        <f t="shared" si="74"/>
        <v>88</v>
      </c>
    </row>
    <row r="939" spans="1:14" x14ac:dyDescent="0.25">
      <c r="A939" s="25" t="str">
        <v xml:space="preserve">EED116824  </v>
      </c>
      <c r="B939" s="45">
        <v>45845</v>
      </c>
      <c r="C939" s="25">
        <v>400703</v>
      </c>
      <c r="D939" s="25">
        <f t="shared" si="70"/>
        <v>3748.8</v>
      </c>
      <c r="E939" s="25">
        <f>_xlfn.XLOOKUP(C939,MasterSheet!H:H,MasterSheet!E:E)</f>
        <v>42.6</v>
      </c>
      <c r="F939" s="26">
        <f>SUMIFS(MasterSheet!J:J, MasterSheet!B:B, A939, MasterSheet!D:D, B939, MasterSheet!H:H, C939)</f>
        <v>1</v>
      </c>
      <c r="G939" s="26">
        <f t="shared" si="71"/>
        <v>3748.8</v>
      </c>
      <c r="H939" s="30">
        <f>SUMIFS(MasterSheet!K:K, MasterSheet!B:B, A939, MasterSheet!D:D, B939, MasterSheet!H:H, C939)</f>
        <v>1</v>
      </c>
      <c r="I939" s="30">
        <f t="shared" si="72"/>
        <v>3748.8</v>
      </c>
      <c r="J939" s="32">
        <f>SUMIFS(MasterSheet!L:L, MasterSheet!B:B, A939, MasterSheet!D:D, B939, MasterSheet!H:H, C939)</f>
        <v>0</v>
      </c>
      <c r="K939" s="32">
        <f t="shared" si="73"/>
        <v>0</v>
      </c>
      <c r="L939" s="25" t="str">
        <f>VLOOKUP(C939,MasterSheet!H:U,14,)</f>
        <v>BioLegend</v>
      </c>
      <c r="M939" s="25" t="str">
        <f>VLOOKUP(L939,'Currency Sheet'!A:C,3,)</f>
        <v>DOLLAR</v>
      </c>
      <c r="N939" s="25">
        <f t="shared" si="74"/>
        <v>88</v>
      </c>
    </row>
    <row r="940" spans="1:14" x14ac:dyDescent="0.25">
      <c r="A940" s="25" t="str">
        <v xml:space="preserve">EED116824  </v>
      </c>
      <c r="B940" s="45">
        <v>45845</v>
      </c>
      <c r="C940" s="25">
        <v>405103</v>
      </c>
      <c r="D940" s="25">
        <f t="shared" si="70"/>
        <v>440</v>
      </c>
      <c r="E940" s="25">
        <f>_xlfn.XLOOKUP(C940,MasterSheet!H:H,MasterSheet!E:E)</f>
        <v>5</v>
      </c>
      <c r="F940" s="26">
        <f>SUMIFS(MasterSheet!J:J, MasterSheet!B:B, A940, MasterSheet!D:D, B940, MasterSheet!H:H, C940)</f>
        <v>1</v>
      </c>
      <c r="G940" s="26">
        <f t="shared" si="71"/>
        <v>440</v>
      </c>
      <c r="H940" s="30">
        <f>SUMIFS(MasterSheet!K:K, MasterSheet!B:B, A940, MasterSheet!D:D, B940, MasterSheet!H:H, C940)</f>
        <v>1</v>
      </c>
      <c r="I940" s="30">
        <f t="shared" si="72"/>
        <v>440</v>
      </c>
      <c r="J940" s="32">
        <f>SUMIFS(MasterSheet!L:L, MasterSheet!B:B, A940, MasterSheet!D:D, B940, MasterSheet!H:H, C940)</f>
        <v>0</v>
      </c>
      <c r="K940" s="32">
        <f t="shared" si="73"/>
        <v>0</v>
      </c>
      <c r="L940" s="25" t="str">
        <f>VLOOKUP(C940,MasterSheet!H:U,14,)</f>
        <v>BioLegend</v>
      </c>
      <c r="M940" s="25" t="str">
        <f>VLOOKUP(L940,'Currency Sheet'!A:C,3,)</f>
        <v>DOLLAR</v>
      </c>
      <c r="N940" s="25">
        <f t="shared" si="74"/>
        <v>88</v>
      </c>
    </row>
    <row r="941" spans="1:14" x14ac:dyDescent="0.25">
      <c r="A941" s="25" t="str">
        <v xml:space="preserve">EED116824  </v>
      </c>
      <c r="B941" s="45">
        <v>45845</v>
      </c>
      <c r="C941" s="25">
        <v>405203</v>
      </c>
      <c r="D941" s="25">
        <f t="shared" si="70"/>
        <v>2956.8</v>
      </c>
      <c r="E941" s="25">
        <f>_xlfn.XLOOKUP(C941,MasterSheet!H:H,MasterSheet!E:E)</f>
        <v>33.6</v>
      </c>
      <c r="F941" s="26">
        <f>SUMIFS(MasterSheet!J:J, MasterSheet!B:B, A941, MasterSheet!D:D, B941, MasterSheet!H:H, C941)</f>
        <v>1</v>
      </c>
      <c r="G941" s="26">
        <f t="shared" si="71"/>
        <v>2956.8</v>
      </c>
      <c r="H941" s="30">
        <f>SUMIFS(MasterSheet!K:K, MasterSheet!B:B, A941, MasterSheet!D:D, B941, MasterSheet!H:H, C941)</f>
        <v>1</v>
      </c>
      <c r="I941" s="30">
        <f t="shared" si="72"/>
        <v>2956.8</v>
      </c>
      <c r="J941" s="32">
        <f>SUMIFS(MasterSheet!L:L, MasterSheet!B:B, A941, MasterSheet!D:D, B941, MasterSheet!H:H, C941)</f>
        <v>0</v>
      </c>
      <c r="K941" s="32">
        <f t="shared" si="73"/>
        <v>0</v>
      </c>
      <c r="L941" s="25" t="str">
        <f>VLOOKUP(C941,MasterSheet!H:U,14,)</f>
        <v>BioLegend</v>
      </c>
      <c r="M941" s="25" t="str">
        <f>VLOOKUP(L941,'Currency Sheet'!A:C,3,)</f>
        <v>DOLLAR</v>
      </c>
      <c r="N941" s="25">
        <f t="shared" si="74"/>
        <v>88</v>
      </c>
    </row>
    <row r="942" spans="1:14" x14ac:dyDescent="0.25">
      <c r="A942" s="25" t="str">
        <v xml:space="preserve">EED116824  </v>
      </c>
      <c r="B942" s="45">
        <v>45845</v>
      </c>
      <c r="C942" s="25">
        <v>405334</v>
      </c>
      <c r="D942" s="25">
        <f t="shared" si="70"/>
        <v>13992</v>
      </c>
      <c r="E942" s="25">
        <f>_xlfn.XLOOKUP(C942,MasterSheet!H:H,MasterSheet!E:E)</f>
        <v>159</v>
      </c>
      <c r="F942" s="26">
        <f>SUMIFS(MasterSheet!J:J, MasterSheet!B:B, A942, MasterSheet!D:D, B942, MasterSheet!H:H, C942)</f>
        <v>1</v>
      </c>
      <c r="G942" s="26">
        <f t="shared" si="71"/>
        <v>13992</v>
      </c>
      <c r="H942" s="30">
        <f>SUMIFS(MasterSheet!K:K, MasterSheet!B:B, A942, MasterSheet!D:D, B942, MasterSheet!H:H, C942)</f>
        <v>1</v>
      </c>
      <c r="I942" s="30">
        <f t="shared" si="72"/>
        <v>13992</v>
      </c>
      <c r="J942" s="32">
        <f>SUMIFS(MasterSheet!L:L, MasterSheet!B:B, A942, MasterSheet!D:D, B942, MasterSheet!H:H, C942)</f>
        <v>0</v>
      </c>
      <c r="K942" s="32">
        <f t="shared" si="73"/>
        <v>0</v>
      </c>
      <c r="L942" s="25" t="str">
        <f>VLOOKUP(C942,MasterSheet!H:U,14,)</f>
        <v>BioLegend</v>
      </c>
      <c r="M942" s="25" t="str">
        <f>VLOOKUP(L942,'Currency Sheet'!A:C,3,)</f>
        <v>DOLLAR</v>
      </c>
      <c r="N942" s="25">
        <f t="shared" si="74"/>
        <v>88</v>
      </c>
    </row>
    <row r="943" spans="1:14" x14ac:dyDescent="0.25">
      <c r="A943" s="25" t="str">
        <v xml:space="preserve">EED116824  </v>
      </c>
      <c r="B943" s="45">
        <v>45845</v>
      </c>
      <c r="C943" s="25">
        <v>406516</v>
      </c>
      <c r="D943" s="25">
        <f t="shared" si="70"/>
        <v>13992</v>
      </c>
      <c r="E943" s="25">
        <f>_xlfn.XLOOKUP(C943,MasterSheet!H:H,MasterSheet!E:E)</f>
        <v>159</v>
      </c>
      <c r="F943" s="26">
        <f>SUMIFS(MasterSheet!J:J, MasterSheet!B:B, A943, MasterSheet!D:D, B943, MasterSheet!H:H, C943)</f>
        <v>1</v>
      </c>
      <c r="G943" s="26">
        <f t="shared" si="71"/>
        <v>13992</v>
      </c>
      <c r="H943" s="30">
        <f>SUMIFS(MasterSheet!K:K, MasterSheet!B:B, A943, MasterSheet!D:D, B943, MasterSheet!H:H, C943)</f>
        <v>1</v>
      </c>
      <c r="I943" s="30">
        <f t="shared" si="72"/>
        <v>13992</v>
      </c>
      <c r="J943" s="32">
        <f>SUMIFS(MasterSheet!L:L, MasterSheet!B:B, A943, MasterSheet!D:D, B943, MasterSheet!H:H, C943)</f>
        <v>0</v>
      </c>
      <c r="K943" s="32">
        <f t="shared" si="73"/>
        <v>0</v>
      </c>
      <c r="L943" s="25" t="str">
        <f>VLOOKUP(C943,MasterSheet!H:U,14,)</f>
        <v>BioLegend</v>
      </c>
      <c r="M943" s="25" t="str">
        <f>VLOOKUP(L943,'Currency Sheet'!A:C,3,)</f>
        <v>DOLLAR</v>
      </c>
      <c r="N943" s="25">
        <f t="shared" si="74"/>
        <v>88</v>
      </c>
    </row>
    <row r="944" spans="1:14" x14ac:dyDescent="0.25">
      <c r="A944" s="25" t="str">
        <v xml:space="preserve">EED116824  </v>
      </c>
      <c r="B944" s="45">
        <v>45845</v>
      </c>
      <c r="C944" s="25">
        <v>407105</v>
      </c>
      <c r="D944" s="25">
        <f t="shared" si="70"/>
        <v>4382.3999999999996</v>
      </c>
      <c r="E944" s="25">
        <f>_xlfn.XLOOKUP(C944,MasterSheet!H:H,MasterSheet!E:E)</f>
        <v>49.8</v>
      </c>
      <c r="F944" s="26">
        <f>SUMIFS(MasterSheet!J:J, MasterSheet!B:B, A944, MasterSheet!D:D, B944, MasterSheet!H:H, C944)</f>
        <v>1</v>
      </c>
      <c r="G944" s="26">
        <f t="shared" si="71"/>
        <v>4382.3999999999996</v>
      </c>
      <c r="H944" s="30">
        <f>SUMIFS(MasterSheet!K:K, MasterSheet!B:B, A944, MasterSheet!D:D, B944, MasterSheet!H:H, C944)</f>
        <v>1</v>
      </c>
      <c r="I944" s="30">
        <f t="shared" si="72"/>
        <v>4382.3999999999996</v>
      </c>
      <c r="J944" s="32">
        <f>SUMIFS(MasterSheet!L:L, MasterSheet!B:B, A944, MasterSheet!D:D, B944, MasterSheet!H:H, C944)</f>
        <v>0</v>
      </c>
      <c r="K944" s="32">
        <f t="shared" si="73"/>
        <v>0</v>
      </c>
      <c r="L944" s="25" t="str">
        <f>VLOOKUP(C944,MasterSheet!H:U,14,)</f>
        <v>BioLegend</v>
      </c>
      <c r="M944" s="25" t="str">
        <f>VLOOKUP(L944,'Currency Sheet'!A:C,3,)</f>
        <v>DOLLAR</v>
      </c>
      <c r="N944" s="25">
        <f t="shared" si="74"/>
        <v>88</v>
      </c>
    </row>
    <row r="945" spans="1:14" x14ac:dyDescent="0.25">
      <c r="A945" s="25" t="str">
        <v xml:space="preserve">EED116824  </v>
      </c>
      <c r="B945" s="45">
        <v>45845</v>
      </c>
      <c r="C945" s="25">
        <v>410708</v>
      </c>
      <c r="D945" s="25">
        <f t="shared" si="70"/>
        <v>17054.400000000001</v>
      </c>
      <c r="E945" s="25">
        <f>_xlfn.XLOOKUP(C945,MasterSheet!H:H,MasterSheet!E:E)</f>
        <v>193.8</v>
      </c>
      <c r="F945" s="26">
        <f>SUMIFS(MasterSheet!J:J, MasterSheet!B:B, A945, MasterSheet!D:D, B945, MasterSheet!H:H, C945)</f>
        <v>1</v>
      </c>
      <c r="G945" s="26">
        <f t="shared" si="71"/>
        <v>17054.400000000001</v>
      </c>
      <c r="H945" s="30">
        <f>SUMIFS(MasterSheet!K:K, MasterSheet!B:B, A945, MasterSheet!D:D, B945, MasterSheet!H:H, C945)</f>
        <v>1</v>
      </c>
      <c r="I945" s="30">
        <f t="shared" si="72"/>
        <v>17054.400000000001</v>
      </c>
      <c r="J945" s="32">
        <f>SUMIFS(MasterSheet!L:L, MasterSheet!B:B, A945, MasterSheet!D:D, B945, MasterSheet!H:H, C945)</f>
        <v>0</v>
      </c>
      <c r="K945" s="32">
        <f t="shared" si="73"/>
        <v>0</v>
      </c>
      <c r="L945" s="25" t="str">
        <f>VLOOKUP(C945,MasterSheet!H:U,14,)</f>
        <v>BioLegend</v>
      </c>
      <c r="M945" s="25" t="str">
        <f>VLOOKUP(L945,'Currency Sheet'!A:C,3,)</f>
        <v>DOLLAR</v>
      </c>
      <c r="N945" s="25">
        <f t="shared" si="74"/>
        <v>88</v>
      </c>
    </row>
    <row r="946" spans="1:14" x14ac:dyDescent="0.25">
      <c r="A946" s="25" t="str">
        <v xml:space="preserve">EED116824  </v>
      </c>
      <c r="B946" s="45">
        <v>45845</v>
      </c>
      <c r="C946" s="25">
        <v>420201</v>
      </c>
      <c r="D946" s="25">
        <f t="shared" si="70"/>
        <v>4699.2</v>
      </c>
      <c r="E946" s="25">
        <f>_xlfn.XLOOKUP(C946,MasterSheet!H:H,MasterSheet!E:E)</f>
        <v>53.4</v>
      </c>
      <c r="F946" s="26">
        <f>SUMIFS(MasterSheet!J:J, MasterSheet!B:B, A946, MasterSheet!D:D, B946, MasterSheet!H:H, C946)</f>
        <v>1</v>
      </c>
      <c r="G946" s="26">
        <f t="shared" si="71"/>
        <v>4699.2</v>
      </c>
      <c r="H946" s="30">
        <f>SUMIFS(MasterSheet!K:K, MasterSheet!B:B, A946, MasterSheet!D:D, B946, MasterSheet!H:H, C946)</f>
        <v>1</v>
      </c>
      <c r="I946" s="30">
        <f t="shared" si="72"/>
        <v>4699.2</v>
      </c>
      <c r="J946" s="32">
        <f>SUMIFS(MasterSheet!L:L, MasterSheet!B:B, A946, MasterSheet!D:D, B946, MasterSheet!H:H, C946)</f>
        <v>0</v>
      </c>
      <c r="K946" s="32">
        <f t="shared" si="73"/>
        <v>0</v>
      </c>
      <c r="L946" s="25" t="str">
        <f>VLOOKUP(C946,MasterSheet!H:U,14,)</f>
        <v>BioLegend</v>
      </c>
      <c r="M946" s="25" t="str">
        <f>VLOOKUP(L946,'Currency Sheet'!A:C,3,)</f>
        <v>DOLLAR</v>
      </c>
      <c r="N946" s="25">
        <f t="shared" si="74"/>
        <v>88</v>
      </c>
    </row>
    <row r="947" spans="1:14" x14ac:dyDescent="0.25">
      <c r="A947" s="25" t="str">
        <v xml:space="preserve">EED116824  </v>
      </c>
      <c r="B947" s="45">
        <v>45845</v>
      </c>
      <c r="C947" s="25">
        <v>420701</v>
      </c>
      <c r="D947" s="25">
        <f t="shared" si="70"/>
        <v>3088.8</v>
      </c>
      <c r="E947" s="25">
        <f>_xlfn.XLOOKUP(C947,MasterSheet!H:H,MasterSheet!E:E)</f>
        <v>35.1</v>
      </c>
      <c r="F947" s="26">
        <f>SUMIFS(MasterSheet!J:J, MasterSheet!B:B, A947, MasterSheet!D:D, B947, MasterSheet!H:H, C947)</f>
        <v>1</v>
      </c>
      <c r="G947" s="26">
        <f t="shared" si="71"/>
        <v>3088.8</v>
      </c>
      <c r="H947" s="30">
        <f>SUMIFS(MasterSheet!K:K, MasterSheet!B:B, A947, MasterSheet!D:D, B947, MasterSheet!H:H, C947)</f>
        <v>1</v>
      </c>
      <c r="I947" s="30">
        <f t="shared" si="72"/>
        <v>3088.8</v>
      </c>
      <c r="J947" s="32">
        <f>SUMIFS(MasterSheet!L:L, MasterSheet!B:B, A947, MasterSheet!D:D, B947, MasterSheet!H:H, C947)</f>
        <v>0</v>
      </c>
      <c r="K947" s="32">
        <f t="shared" si="73"/>
        <v>0</v>
      </c>
      <c r="L947" s="25" t="str">
        <f>VLOOKUP(C947,MasterSheet!H:U,14,)</f>
        <v>BioLegend</v>
      </c>
      <c r="M947" s="25" t="str">
        <f>VLOOKUP(L947,'Currency Sheet'!A:C,3,)</f>
        <v>DOLLAR</v>
      </c>
      <c r="N947" s="25">
        <f t="shared" si="74"/>
        <v>88</v>
      </c>
    </row>
    <row r="948" spans="1:14" x14ac:dyDescent="0.25">
      <c r="A948" s="25" t="str">
        <v xml:space="preserve">EED116824  </v>
      </c>
      <c r="B948" s="45">
        <v>45845</v>
      </c>
      <c r="C948" s="25">
        <v>422302</v>
      </c>
      <c r="D948" s="25">
        <f t="shared" si="70"/>
        <v>14106.400000000001</v>
      </c>
      <c r="E948" s="25">
        <f>_xlfn.XLOOKUP(C948,MasterSheet!H:H,MasterSheet!E:E)</f>
        <v>160.30000000000001</v>
      </c>
      <c r="F948" s="26">
        <f>SUMIFS(MasterSheet!J:J, MasterSheet!B:B, A948, MasterSheet!D:D, B948, MasterSheet!H:H, C948)</f>
        <v>2</v>
      </c>
      <c r="G948" s="26">
        <f t="shared" si="71"/>
        <v>28212.800000000003</v>
      </c>
      <c r="H948" s="30">
        <f>SUMIFS(MasterSheet!K:K, MasterSheet!B:B, A948, MasterSheet!D:D, B948, MasterSheet!H:H, C948)</f>
        <v>2</v>
      </c>
      <c r="I948" s="30">
        <f t="shared" si="72"/>
        <v>28212.800000000003</v>
      </c>
      <c r="J948" s="32">
        <f>SUMIFS(MasterSheet!L:L, MasterSheet!B:B, A948, MasterSheet!D:D, B948, MasterSheet!H:H, C948)</f>
        <v>0</v>
      </c>
      <c r="K948" s="32">
        <f t="shared" si="73"/>
        <v>0</v>
      </c>
      <c r="L948" s="25" t="str">
        <f>VLOOKUP(C948,MasterSheet!H:U,14,)</f>
        <v>BioLegend</v>
      </c>
      <c r="M948" s="25" t="str">
        <f>VLOOKUP(L948,'Currency Sheet'!A:C,3,)</f>
        <v>DOLLAR</v>
      </c>
      <c r="N948" s="25">
        <f t="shared" si="74"/>
        <v>88</v>
      </c>
    </row>
    <row r="949" spans="1:14" x14ac:dyDescent="0.25">
      <c r="A949" s="25" t="str">
        <v xml:space="preserve">EED116824  </v>
      </c>
      <c r="B949" s="45">
        <v>45845</v>
      </c>
      <c r="C949" s="25">
        <v>423101</v>
      </c>
      <c r="D949" s="25">
        <f t="shared" si="70"/>
        <v>5482.4</v>
      </c>
      <c r="E949" s="25">
        <f>_xlfn.XLOOKUP(C949,MasterSheet!H:H,MasterSheet!E:E)</f>
        <v>62.3</v>
      </c>
      <c r="F949" s="26">
        <f>SUMIFS(MasterSheet!J:J, MasterSheet!B:B, A949, MasterSheet!D:D, B949, MasterSheet!H:H, C949)</f>
        <v>1</v>
      </c>
      <c r="G949" s="26">
        <f t="shared" si="71"/>
        <v>5482.4</v>
      </c>
      <c r="H949" s="30">
        <f>SUMIFS(MasterSheet!K:K, MasterSheet!B:B, A949, MasterSheet!D:D, B949, MasterSheet!H:H, C949)</f>
        <v>1</v>
      </c>
      <c r="I949" s="30">
        <f t="shared" si="72"/>
        <v>5482.4</v>
      </c>
      <c r="J949" s="32">
        <f>SUMIFS(MasterSheet!L:L, MasterSheet!B:B, A949, MasterSheet!D:D, B949, MasterSheet!H:H, C949)</f>
        <v>0</v>
      </c>
      <c r="K949" s="32">
        <f t="shared" si="73"/>
        <v>0</v>
      </c>
      <c r="L949" s="25" t="str">
        <f>VLOOKUP(C949,MasterSheet!H:U,14,)</f>
        <v>BioLegend</v>
      </c>
      <c r="M949" s="25" t="str">
        <f>VLOOKUP(L949,'Currency Sheet'!A:C,3,)</f>
        <v>DOLLAR</v>
      </c>
      <c r="N949" s="25">
        <f t="shared" si="74"/>
        <v>88</v>
      </c>
    </row>
    <row r="950" spans="1:14" x14ac:dyDescent="0.25">
      <c r="A950" s="25" t="str">
        <v xml:space="preserve">EED116824  </v>
      </c>
      <c r="B950" s="45">
        <v>45845</v>
      </c>
      <c r="C950" s="25">
        <v>423113</v>
      </c>
      <c r="D950" s="25">
        <f t="shared" si="70"/>
        <v>4382.3999999999996</v>
      </c>
      <c r="E950" s="25">
        <f>_xlfn.XLOOKUP(C950,MasterSheet!H:H,MasterSheet!E:E)</f>
        <v>49.8</v>
      </c>
      <c r="F950" s="26">
        <f>SUMIFS(MasterSheet!J:J, MasterSheet!B:B, A950, MasterSheet!D:D, B950, MasterSheet!H:H, C950)</f>
        <v>1</v>
      </c>
      <c r="G950" s="26">
        <f t="shared" si="71"/>
        <v>4382.3999999999996</v>
      </c>
      <c r="H950" s="30">
        <f>SUMIFS(MasterSheet!K:K, MasterSheet!B:B, A950, MasterSheet!D:D, B950, MasterSheet!H:H, C950)</f>
        <v>1</v>
      </c>
      <c r="I950" s="30">
        <f t="shared" si="72"/>
        <v>4382.3999999999996</v>
      </c>
      <c r="J950" s="32">
        <f>SUMIFS(MasterSheet!L:L, MasterSheet!B:B, A950, MasterSheet!D:D, B950, MasterSheet!H:H, C950)</f>
        <v>0</v>
      </c>
      <c r="K950" s="32">
        <f t="shared" si="73"/>
        <v>0</v>
      </c>
      <c r="L950" s="25" t="str">
        <f>VLOOKUP(C950,MasterSheet!H:U,14,)</f>
        <v>BioLegend</v>
      </c>
      <c r="M950" s="25" t="str">
        <f>VLOOKUP(L950,'Currency Sheet'!A:C,3,)</f>
        <v>DOLLAR</v>
      </c>
      <c r="N950" s="25">
        <f t="shared" si="74"/>
        <v>88</v>
      </c>
    </row>
    <row r="951" spans="1:14" x14ac:dyDescent="0.25">
      <c r="A951" s="25" t="str">
        <v xml:space="preserve">EED116824  </v>
      </c>
      <c r="B951" s="45">
        <v>45845</v>
      </c>
      <c r="C951" s="25">
        <v>426105</v>
      </c>
      <c r="D951" s="25">
        <f t="shared" si="70"/>
        <v>6600</v>
      </c>
      <c r="E951" s="25">
        <f>_xlfn.XLOOKUP(C951,MasterSheet!H:H,MasterSheet!E:E)</f>
        <v>75</v>
      </c>
      <c r="F951" s="26">
        <f>SUMIFS(MasterSheet!J:J, MasterSheet!B:B, A951, MasterSheet!D:D, B951, MasterSheet!H:H, C951)</f>
        <v>1</v>
      </c>
      <c r="G951" s="26">
        <f t="shared" si="71"/>
        <v>6600</v>
      </c>
      <c r="H951" s="30">
        <f>SUMIFS(MasterSheet!K:K, MasterSheet!B:B, A951, MasterSheet!D:D, B951, MasterSheet!H:H, C951)</f>
        <v>1</v>
      </c>
      <c r="I951" s="30">
        <f t="shared" si="72"/>
        <v>6600</v>
      </c>
      <c r="J951" s="32">
        <f>SUMIFS(MasterSheet!L:L, MasterSheet!B:B, A951, MasterSheet!D:D, B951, MasterSheet!H:H, C951)</f>
        <v>0</v>
      </c>
      <c r="K951" s="32">
        <f t="shared" si="73"/>
        <v>0</v>
      </c>
      <c r="L951" s="25" t="str">
        <f>VLOOKUP(C951,MasterSheet!H:U,14,)</f>
        <v>BioLegend</v>
      </c>
      <c r="M951" s="25" t="str">
        <f>VLOOKUP(L951,'Currency Sheet'!A:C,3,)</f>
        <v>DOLLAR</v>
      </c>
      <c r="N951" s="25">
        <f t="shared" si="74"/>
        <v>88</v>
      </c>
    </row>
    <row r="952" spans="1:14" x14ac:dyDescent="0.25">
      <c r="A952" s="25" t="str">
        <v xml:space="preserve">EED116824  </v>
      </c>
      <c r="B952" s="45">
        <v>45845</v>
      </c>
      <c r="C952" s="25">
        <v>426201</v>
      </c>
      <c r="D952" s="25">
        <f t="shared" si="70"/>
        <v>4699.2</v>
      </c>
      <c r="E952" s="25">
        <f>_xlfn.XLOOKUP(C952,MasterSheet!H:H,MasterSheet!E:E)</f>
        <v>53.4</v>
      </c>
      <c r="F952" s="26">
        <f>SUMIFS(MasterSheet!J:J, MasterSheet!B:B, A952, MasterSheet!D:D, B952, MasterSheet!H:H, C952)</f>
        <v>1</v>
      </c>
      <c r="G952" s="26">
        <f t="shared" si="71"/>
        <v>4699.2</v>
      </c>
      <c r="H952" s="30">
        <f>SUMIFS(MasterSheet!K:K, MasterSheet!B:B, A952, MasterSheet!D:D, B952, MasterSheet!H:H, C952)</f>
        <v>1</v>
      </c>
      <c r="I952" s="30">
        <f t="shared" si="72"/>
        <v>4699.2</v>
      </c>
      <c r="J952" s="32">
        <f>SUMIFS(MasterSheet!L:L, MasterSheet!B:B, A952, MasterSheet!D:D, B952, MasterSheet!H:H, C952)</f>
        <v>0</v>
      </c>
      <c r="K952" s="32">
        <f t="shared" si="73"/>
        <v>0</v>
      </c>
      <c r="L952" s="25" t="str">
        <f>VLOOKUP(C952,MasterSheet!H:U,14,)</f>
        <v>BioLegend</v>
      </c>
      <c r="M952" s="25" t="str">
        <f>VLOOKUP(L952,'Currency Sheet'!A:C,3,)</f>
        <v>DOLLAR</v>
      </c>
      <c r="N952" s="25">
        <f t="shared" si="74"/>
        <v>88</v>
      </c>
    </row>
    <row r="953" spans="1:14" x14ac:dyDescent="0.25">
      <c r="A953" s="25" t="str">
        <v xml:space="preserve">EED116824  </v>
      </c>
      <c r="B953" s="45">
        <v>45845</v>
      </c>
      <c r="C953" s="25">
        <v>430101</v>
      </c>
      <c r="D953" s="25">
        <f t="shared" si="70"/>
        <v>13992</v>
      </c>
      <c r="E953" s="25">
        <f>_xlfn.XLOOKUP(C953,MasterSheet!H:H,MasterSheet!E:E)</f>
        <v>159</v>
      </c>
      <c r="F953" s="26">
        <f>SUMIFS(MasterSheet!J:J, MasterSheet!B:B, A953, MasterSheet!D:D, B953, MasterSheet!H:H, C953)</f>
        <v>1</v>
      </c>
      <c r="G953" s="26">
        <f t="shared" si="71"/>
        <v>13992</v>
      </c>
      <c r="H953" s="30">
        <f>SUMIFS(MasterSheet!K:K, MasterSheet!B:B, A953, MasterSheet!D:D, B953, MasterSheet!H:H, C953)</f>
        <v>1</v>
      </c>
      <c r="I953" s="30">
        <f t="shared" si="72"/>
        <v>13992</v>
      </c>
      <c r="J953" s="32">
        <f>SUMIFS(MasterSheet!L:L, MasterSheet!B:B, A953, MasterSheet!D:D, B953, MasterSheet!H:H, C953)</f>
        <v>0</v>
      </c>
      <c r="K953" s="32">
        <f t="shared" si="73"/>
        <v>0</v>
      </c>
      <c r="L953" s="25" t="str">
        <f>VLOOKUP(C953,MasterSheet!H:U,14,)</f>
        <v>BioLegend</v>
      </c>
      <c r="M953" s="25" t="str">
        <f>VLOOKUP(L953,'Currency Sheet'!A:C,3,)</f>
        <v>DOLLAR</v>
      </c>
      <c r="N953" s="25">
        <f t="shared" si="74"/>
        <v>88</v>
      </c>
    </row>
    <row r="954" spans="1:14" x14ac:dyDescent="0.25">
      <c r="A954" s="25" t="str">
        <v xml:space="preserve">EED116824  </v>
      </c>
      <c r="B954" s="45">
        <v>45845</v>
      </c>
      <c r="C954" s="25">
        <v>430501</v>
      </c>
      <c r="D954" s="25">
        <f t="shared" si="70"/>
        <v>13992</v>
      </c>
      <c r="E954" s="25">
        <f>_xlfn.XLOOKUP(C954,MasterSheet!H:H,MasterSheet!E:E)</f>
        <v>159</v>
      </c>
      <c r="F954" s="26">
        <f>SUMIFS(MasterSheet!J:J, MasterSheet!B:B, A954, MasterSheet!D:D, B954, MasterSheet!H:H, C954)</f>
        <v>3</v>
      </c>
      <c r="G954" s="26">
        <f t="shared" si="71"/>
        <v>41976</v>
      </c>
      <c r="H954" s="30">
        <f>SUMIFS(MasterSheet!K:K, MasterSheet!B:B, A954, MasterSheet!D:D, B954, MasterSheet!H:H, C954)</f>
        <v>3</v>
      </c>
      <c r="I954" s="30">
        <f t="shared" si="72"/>
        <v>41976</v>
      </c>
      <c r="J954" s="32">
        <f>SUMIFS(MasterSheet!L:L, MasterSheet!B:B, A954, MasterSheet!D:D, B954, MasterSheet!H:H, C954)</f>
        <v>0</v>
      </c>
      <c r="K954" s="32">
        <f t="shared" si="73"/>
        <v>0</v>
      </c>
      <c r="L954" s="25" t="str">
        <f>VLOOKUP(C954,MasterSheet!H:U,14,)</f>
        <v>BioLegend</v>
      </c>
      <c r="M954" s="25" t="str">
        <f>VLOOKUP(L954,'Currency Sheet'!A:C,3,)</f>
        <v>DOLLAR</v>
      </c>
      <c r="N954" s="25">
        <f t="shared" si="74"/>
        <v>88</v>
      </c>
    </row>
    <row r="955" spans="1:14" x14ac:dyDescent="0.25">
      <c r="A955" s="25" t="str">
        <v xml:space="preserve">EED116824  </v>
      </c>
      <c r="B955" s="45">
        <v>45845</v>
      </c>
      <c r="C955" s="25">
        <v>430601</v>
      </c>
      <c r="D955" s="25">
        <f t="shared" si="70"/>
        <v>13992</v>
      </c>
      <c r="E955" s="25">
        <f>_xlfn.XLOOKUP(C955,MasterSheet!H:H,MasterSheet!E:E)</f>
        <v>159</v>
      </c>
      <c r="F955" s="26">
        <f>SUMIFS(MasterSheet!J:J, MasterSheet!B:B, A955, MasterSheet!D:D, B955, MasterSheet!H:H, C955)</f>
        <v>1</v>
      </c>
      <c r="G955" s="26">
        <f t="shared" si="71"/>
        <v>13992</v>
      </c>
      <c r="H955" s="30">
        <f>SUMIFS(MasterSheet!K:K, MasterSheet!B:B, A955, MasterSheet!D:D, B955, MasterSheet!H:H, C955)</f>
        <v>1</v>
      </c>
      <c r="I955" s="30">
        <f t="shared" si="72"/>
        <v>13992</v>
      </c>
      <c r="J955" s="32">
        <f>SUMIFS(MasterSheet!L:L, MasterSheet!B:B, A955, MasterSheet!D:D, B955, MasterSheet!H:H, C955)</f>
        <v>0</v>
      </c>
      <c r="K955" s="32">
        <f t="shared" si="73"/>
        <v>0</v>
      </c>
      <c r="L955" s="25" t="str">
        <f>VLOOKUP(C955,MasterSheet!H:U,14,)</f>
        <v>BioLegend</v>
      </c>
      <c r="M955" s="25" t="str">
        <f>VLOOKUP(L955,'Currency Sheet'!A:C,3,)</f>
        <v>DOLLAR</v>
      </c>
      <c r="N955" s="25">
        <f t="shared" si="74"/>
        <v>88</v>
      </c>
    </row>
    <row r="956" spans="1:14" x14ac:dyDescent="0.25">
      <c r="A956" s="25" t="str">
        <v xml:space="preserve">EED116824  </v>
      </c>
      <c r="B956" s="45">
        <v>45845</v>
      </c>
      <c r="C956" s="25">
        <v>430801</v>
      </c>
      <c r="D956" s="25">
        <f t="shared" si="70"/>
        <v>13992</v>
      </c>
      <c r="E956" s="25">
        <f>_xlfn.XLOOKUP(C956,MasterSheet!H:H,MasterSheet!E:E)</f>
        <v>159</v>
      </c>
      <c r="F956" s="26">
        <f>SUMIFS(MasterSheet!J:J, MasterSheet!B:B, A956, MasterSheet!D:D, B956, MasterSheet!H:H, C956)</f>
        <v>1</v>
      </c>
      <c r="G956" s="26">
        <f t="shared" si="71"/>
        <v>13992</v>
      </c>
      <c r="H956" s="30">
        <f>SUMIFS(MasterSheet!K:K, MasterSheet!B:B, A956, MasterSheet!D:D, B956, MasterSheet!H:H, C956)</f>
        <v>1</v>
      </c>
      <c r="I956" s="30">
        <f t="shared" si="72"/>
        <v>13992</v>
      </c>
      <c r="J956" s="32">
        <f>SUMIFS(MasterSheet!L:L, MasterSheet!B:B, A956, MasterSheet!D:D, B956, MasterSheet!H:H, C956)</f>
        <v>0</v>
      </c>
      <c r="K956" s="32">
        <f t="shared" si="73"/>
        <v>0</v>
      </c>
      <c r="L956" s="25" t="str">
        <f>VLOOKUP(C956,MasterSheet!H:U,14,)</f>
        <v>BioLegend</v>
      </c>
      <c r="M956" s="25" t="str">
        <f>VLOOKUP(L956,'Currency Sheet'!A:C,3,)</f>
        <v>DOLLAR</v>
      </c>
      <c r="N956" s="25">
        <f t="shared" si="74"/>
        <v>88</v>
      </c>
    </row>
    <row r="957" spans="1:14" x14ac:dyDescent="0.25">
      <c r="A957" s="25" t="str">
        <v xml:space="preserve">EED116824  </v>
      </c>
      <c r="B957" s="45">
        <v>45845</v>
      </c>
      <c r="C957" s="25">
        <v>431104</v>
      </c>
      <c r="D957" s="25">
        <f t="shared" si="70"/>
        <v>16104</v>
      </c>
      <c r="E957" s="25">
        <f>_xlfn.XLOOKUP(C957,MasterSheet!H:H,MasterSheet!E:E)</f>
        <v>183</v>
      </c>
      <c r="F957" s="26">
        <f>SUMIFS(MasterSheet!J:J, MasterSheet!B:B, A957, MasterSheet!D:D, B957, MasterSheet!H:H, C957)</f>
        <v>1</v>
      </c>
      <c r="G957" s="26">
        <f t="shared" si="71"/>
        <v>16104</v>
      </c>
      <c r="H957" s="30">
        <f>SUMIFS(MasterSheet!K:K, MasterSheet!B:B, A957, MasterSheet!D:D, B957, MasterSheet!H:H, C957)</f>
        <v>1</v>
      </c>
      <c r="I957" s="30">
        <f t="shared" si="72"/>
        <v>16104</v>
      </c>
      <c r="J957" s="32">
        <f>SUMIFS(MasterSheet!L:L, MasterSheet!B:B, A957, MasterSheet!D:D, B957, MasterSheet!H:H, C957)</f>
        <v>0</v>
      </c>
      <c r="K957" s="32">
        <f t="shared" si="73"/>
        <v>0</v>
      </c>
      <c r="L957" s="25" t="str">
        <f>VLOOKUP(C957,MasterSheet!H:U,14,)</f>
        <v>BioLegend</v>
      </c>
      <c r="M957" s="25" t="str">
        <f>VLOOKUP(L957,'Currency Sheet'!A:C,3,)</f>
        <v>DOLLAR</v>
      </c>
      <c r="N957" s="25">
        <f t="shared" si="74"/>
        <v>88</v>
      </c>
    </row>
    <row r="958" spans="1:14" x14ac:dyDescent="0.25">
      <c r="A958" s="25" t="str">
        <v xml:space="preserve">EED116824  </v>
      </c>
      <c r="B958" s="45">
        <v>45845</v>
      </c>
      <c r="C958" s="25">
        <v>431411</v>
      </c>
      <c r="D958" s="25">
        <f t="shared" si="70"/>
        <v>13992</v>
      </c>
      <c r="E958" s="25">
        <f>_xlfn.XLOOKUP(C958,MasterSheet!H:H,MasterSheet!E:E)</f>
        <v>159</v>
      </c>
      <c r="F958" s="26">
        <f>SUMIFS(MasterSheet!J:J, MasterSheet!B:B, A958, MasterSheet!D:D, B958, MasterSheet!H:H, C958)</f>
        <v>1</v>
      </c>
      <c r="G958" s="26">
        <f t="shared" si="71"/>
        <v>13992</v>
      </c>
      <c r="H958" s="30">
        <f>SUMIFS(MasterSheet!K:K, MasterSheet!B:B, A958, MasterSheet!D:D, B958, MasterSheet!H:H, C958)</f>
        <v>1</v>
      </c>
      <c r="I958" s="30">
        <f t="shared" si="72"/>
        <v>13992</v>
      </c>
      <c r="J958" s="32">
        <f>SUMIFS(MasterSheet!L:L, MasterSheet!B:B, A958, MasterSheet!D:D, B958, MasterSheet!H:H, C958)</f>
        <v>0</v>
      </c>
      <c r="K958" s="32">
        <f t="shared" si="73"/>
        <v>0</v>
      </c>
      <c r="L958" s="25" t="str">
        <f>VLOOKUP(C958,MasterSheet!H:U,14,)</f>
        <v>BioLegend</v>
      </c>
      <c r="M958" s="25" t="str">
        <f>VLOOKUP(L958,'Currency Sheet'!A:C,3,)</f>
        <v>DOLLAR</v>
      </c>
      <c r="N958" s="25">
        <f t="shared" si="74"/>
        <v>88</v>
      </c>
    </row>
    <row r="959" spans="1:14" x14ac:dyDescent="0.25">
      <c r="A959" s="25" t="str">
        <v xml:space="preserve">EED116824  </v>
      </c>
      <c r="B959" s="45">
        <v>45845</v>
      </c>
      <c r="C959" s="25">
        <v>439707</v>
      </c>
      <c r="D959" s="25">
        <f t="shared" si="70"/>
        <v>25608</v>
      </c>
      <c r="E959" s="25">
        <f>_xlfn.XLOOKUP(C959,MasterSheet!H:H,MasterSheet!E:E)</f>
        <v>291</v>
      </c>
      <c r="F959" s="26">
        <f>SUMIFS(MasterSheet!J:J, MasterSheet!B:B, A959, MasterSheet!D:D, B959, MasterSheet!H:H, C959)</f>
        <v>1</v>
      </c>
      <c r="G959" s="26">
        <f t="shared" si="71"/>
        <v>25608</v>
      </c>
      <c r="H959" s="30">
        <f>SUMIFS(MasterSheet!K:K, MasterSheet!B:B, A959, MasterSheet!D:D, B959, MasterSheet!H:H, C959)</f>
        <v>1</v>
      </c>
      <c r="I959" s="30">
        <f t="shared" si="72"/>
        <v>25608</v>
      </c>
      <c r="J959" s="32">
        <f>SUMIFS(MasterSheet!L:L, MasterSheet!B:B, A959, MasterSheet!D:D, B959, MasterSheet!H:H, C959)</f>
        <v>0</v>
      </c>
      <c r="K959" s="32">
        <f t="shared" si="73"/>
        <v>0</v>
      </c>
      <c r="L959" s="25" t="str">
        <f>VLOOKUP(C959,MasterSheet!H:U,14,)</f>
        <v>BioLegend</v>
      </c>
      <c r="M959" s="25" t="str">
        <f>VLOOKUP(L959,'Currency Sheet'!A:C,3,)</f>
        <v>DOLLAR</v>
      </c>
      <c r="N959" s="25">
        <f t="shared" si="74"/>
        <v>88</v>
      </c>
    </row>
    <row r="960" spans="1:14" x14ac:dyDescent="0.25">
      <c r="A960" s="25" t="str">
        <v xml:space="preserve">EED116824  </v>
      </c>
      <c r="B960" s="45">
        <v>45845</v>
      </c>
      <c r="C960" s="25">
        <v>502317</v>
      </c>
      <c r="D960" s="25">
        <f t="shared" si="70"/>
        <v>8712</v>
      </c>
      <c r="E960" s="25">
        <f>_xlfn.XLOOKUP(C960,MasterSheet!H:H,MasterSheet!E:E)</f>
        <v>99</v>
      </c>
      <c r="F960" s="26">
        <f>SUMIFS(MasterSheet!J:J, MasterSheet!B:B, A960, MasterSheet!D:D, B960, MasterSheet!H:H, C960)</f>
        <v>1</v>
      </c>
      <c r="G960" s="26">
        <f t="shared" si="71"/>
        <v>8712</v>
      </c>
      <c r="H960" s="30">
        <f>SUMIFS(MasterSheet!K:K, MasterSheet!B:B, A960, MasterSheet!D:D, B960, MasterSheet!H:H, C960)</f>
        <v>1</v>
      </c>
      <c r="I960" s="30">
        <f t="shared" si="72"/>
        <v>8712</v>
      </c>
      <c r="J960" s="32">
        <f>SUMIFS(MasterSheet!L:L, MasterSheet!B:B, A960, MasterSheet!D:D, B960, MasterSheet!H:H, C960)</f>
        <v>0</v>
      </c>
      <c r="K960" s="32">
        <f t="shared" si="73"/>
        <v>0</v>
      </c>
      <c r="L960" s="25" t="str">
        <f>VLOOKUP(C960,MasterSheet!H:U,14,)</f>
        <v>BioLegend</v>
      </c>
      <c r="M960" s="25" t="str">
        <f>VLOOKUP(L960,'Currency Sheet'!A:C,3,)</f>
        <v>DOLLAR</v>
      </c>
      <c r="N960" s="25">
        <f t="shared" si="74"/>
        <v>88</v>
      </c>
    </row>
    <row r="961" spans="1:14" x14ac:dyDescent="0.25">
      <c r="A961" s="25" t="str">
        <v xml:space="preserve">EED116824  </v>
      </c>
      <c r="B961" s="45">
        <v>45845</v>
      </c>
      <c r="C961" s="25">
        <v>502323</v>
      </c>
      <c r="D961" s="25">
        <f t="shared" si="70"/>
        <v>12540</v>
      </c>
      <c r="E961" s="25">
        <f>_xlfn.XLOOKUP(C961,MasterSheet!H:H,MasterSheet!E:E)</f>
        <v>142.5</v>
      </c>
      <c r="F961" s="26">
        <f>SUMIFS(MasterSheet!J:J, MasterSheet!B:B, A961, MasterSheet!D:D, B961, MasterSheet!H:H, C961)</f>
        <v>1</v>
      </c>
      <c r="G961" s="26">
        <f t="shared" si="71"/>
        <v>12540</v>
      </c>
      <c r="H961" s="30">
        <f>SUMIFS(MasterSheet!K:K, MasterSheet!B:B, A961, MasterSheet!D:D, B961, MasterSheet!H:H, C961)</f>
        <v>1</v>
      </c>
      <c r="I961" s="30">
        <f t="shared" si="72"/>
        <v>12540</v>
      </c>
      <c r="J961" s="32">
        <f>SUMIFS(MasterSheet!L:L, MasterSheet!B:B, A961, MasterSheet!D:D, B961, MasterSheet!H:H, C961)</f>
        <v>0</v>
      </c>
      <c r="K961" s="32">
        <f t="shared" si="73"/>
        <v>0</v>
      </c>
      <c r="L961" s="25" t="str">
        <f>VLOOKUP(C961,MasterSheet!H:U,14,)</f>
        <v>BioLegend</v>
      </c>
      <c r="M961" s="25" t="str">
        <f>VLOOKUP(L961,'Currency Sheet'!A:C,3,)</f>
        <v>DOLLAR</v>
      </c>
      <c r="N961" s="25">
        <f t="shared" si="74"/>
        <v>88</v>
      </c>
    </row>
    <row r="962" spans="1:14" x14ac:dyDescent="0.25">
      <c r="A962" s="25" t="str">
        <v xml:space="preserve">EED116824  </v>
      </c>
      <c r="B962" s="45">
        <v>45845</v>
      </c>
      <c r="C962" s="25">
        <v>502515</v>
      </c>
      <c r="D962" s="25">
        <f t="shared" si="70"/>
        <v>13992</v>
      </c>
      <c r="E962" s="25">
        <f>_xlfn.XLOOKUP(C962,MasterSheet!H:H,MasterSheet!E:E)</f>
        <v>159</v>
      </c>
      <c r="F962" s="26">
        <f>SUMIFS(MasterSheet!J:J, MasterSheet!B:B, A962, MasterSheet!D:D, B962, MasterSheet!H:H, C962)</f>
        <v>1</v>
      </c>
      <c r="G962" s="26">
        <f t="shared" si="71"/>
        <v>13992</v>
      </c>
      <c r="H962" s="30">
        <f>SUMIFS(MasterSheet!K:K, MasterSheet!B:B, A962, MasterSheet!D:D, B962, MasterSheet!H:H, C962)</f>
        <v>1</v>
      </c>
      <c r="I962" s="30">
        <f t="shared" si="72"/>
        <v>13992</v>
      </c>
      <c r="J962" s="32">
        <f>SUMIFS(MasterSheet!L:L, MasterSheet!B:B, A962, MasterSheet!D:D, B962, MasterSheet!H:H, C962)</f>
        <v>0</v>
      </c>
      <c r="K962" s="32">
        <f t="shared" si="73"/>
        <v>0</v>
      </c>
      <c r="L962" s="25" t="str">
        <f>VLOOKUP(C962,MasterSheet!H:U,14,)</f>
        <v>BioLegend</v>
      </c>
      <c r="M962" s="25" t="str">
        <f>VLOOKUP(L962,'Currency Sheet'!A:C,3,)</f>
        <v>DOLLAR</v>
      </c>
      <c r="N962" s="25">
        <f t="shared" si="74"/>
        <v>88</v>
      </c>
    </row>
    <row r="963" spans="1:14" x14ac:dyDescent="0.25">
      <c r="A963" s="25" t="str">
        <v xml:space="preserve">EED116824  </v>
      </c>
      <c r="B963" s="45">
        <v>45845</v>
      </c>
      <c r="C963" s="25">
        <v>502516</v>
      </c>
      <c r="D963" s="25">
        <f t="shared" ref="D963:D1026" si="75">E963*N963</f>
        <v>13992</v>
      </c>
      <c r="E963" s="25">
        <f>_xlfn.XLOOKUP(C963,MasterSheet!H:H,MasterSheet!E:E)</f>
        <v>159</v>
      </c>
      <c r="F963" s="26">
        <f>SUMIFS(MasterSheet!J:J, MasterSheet!B:B, A963, MasterSheet!D:D, B963, MasterSheet!H:H, C963)</f>
        <v>1</v>
      </c>
      <c r="G963" s="26">
        <f t="shared" ref="G963:G1026" si="76">D963*F963</f>
        <v>13992</v>
      </c>
      <c r="H963" s="30">
        <f>SUMIFS(MasterSheet!K:K, MasterSheet!B:B, A963, MasterSheet!D:D, B963, MasterSheet!H:H, C963)</f>
        <v>1</v>
      </c>
      <c r="I963" s="30">
        <f t="shared" ref="I963:I1026" si="77">H963*D963</f>
        <v>13992</v>
      </c>
      <c r="J963" s="32">
        <f>SUMIFS(MasterSheet!L:L, MasterSheet!B:B, A963, MasterSheet!D:D, B963, MasterSheet!H:H, C963)</f>
        <v>0</v>
      </c>
      <c r="K963" s="32">
        <f t="shared" ref="K963:K1026" si="78">J963*D963</f>
        <v>0</v>
      </c>
      <c r="L963" s="25" t="str">
        <f>VLOOKUP(C963,MasterSheet!H:U,14,)</f>
        <v>BioLegend</v>
      </c>
      <c r="M963" s="25" t="str">
        <f>VLOOKUP(L963,'Currency Sheet'!A:C,3,)</f>
        <v>DOLLAR</v>
      </c>
      <c r="N963" s="25">
        <f t="shared" ref="N963:N1026" si="79">IF(M963="DOLLAR",88,1)</f>
        <v>88</v>
      </c>
    </row>
    <row r="964" spans="1:14" x14ac:dyDescent="0.25">
      <c r="A964" s="25" t="str">
        <v xml:space="preserve">EED116824  </v>
      </c>
      <c r="B964" s="45">
        <v>45845</v>
      </c>
      <c r="C964" s="25">
        <v>502926</v>
      </c>
      <c r="D964" s="25">
        <f t="shared" si="75"/>
        <v>20169.599999999999</v>
      </c>
      <c r="E964" s="25">
        <f>_xlfn.XLOOKUP(C964,MasterSheet!H:H,MasterSheet!E:E)</f>
        <v>229.2</v>
      </c>
      <c r="F964" s="26">
        <f>SUMIFS(MasterSheet!J:J, MasterSheet!B:B, A964, MasterSheet!D:D, B964, MasterSheet!H:H, C964)</f>
        <v>1</v>
      </c>
      <c r="G964" s="26">
        <f t="shared" si="76"/>
        <v>20169.599999999999</v>
      </c>
      <c r="H964" s="30">
        <f>SUMIFS(MasterSheet!K:K, MasterSheet!B:B, A964, MasterSheet!D:D, B964, MasterSheet!H:H, C964)</f>
        <v>1</v>
      </c>
      <c r="I964" s="30">
        <f t="shared" si="77"/>
        <v>20169.599999999999</v>
      </c>
      <c r="J964" s="32">
        <f>SUMIFS(MasterSheet!L:L, MasterSheet!B:B, A964, MasterSheet!D:D, B964, MasterSheet!H:H, C964)</f>
        <v>0</v>
      </c>
      <c r="K964" s="32">
        <f t="shared" si="78"/>
        <v>0</v>
      </c>
      <c r="L964" s="25" t="str">
        <f>VLOOKUP(C964,MasterSheet!H:U,14,)</f>
        <v>BioLegend</v>
      </c>
      <c r="M964" s="25" t="str">
        <f>VLOOKUP(L964,'Currency Sheet'!A:C,3,)</f>
        <v>DOLLAR</v>
      </c>
      <c r="N964" s="25">
        <f t="shared" si="79"/>
        <v>88</v>
      </c>
    </row>
    <row r="965" spans="1:14" x14ac:dyDescent="0.25">
      <c r="A965" s="25" t="str">
        <v xml:space="preserve">EED116824  </v>
      </c>
      <c r="B965" s="45">
        <v>45845</v>
      </c>
      <c r="C965" s="25">
        <v>502927</v>
      </c>
      <c r="D965" s="25">
        <f t="shared" si="75"/>
        <v>7180.7999999999993</v>
      </c>
      <c r="E965" s="25">
        <f>_xlfn.XLOOKUP(C965,MasterSheet!H:H,MasterSheet!E:E)</f>
        <v>81.599999999999994</v>
      </c>
      <c r="F965" s="26">
        <f>SUMIFS(MasterSheet!J:J, MasterSheet!B:B, A965, MasterSheet!D:D, B965, MasterSheet!H:H, C965)</f>
        <v>1</v>
      </c>
      <c r="G965" s="26">
        <f t="shared" si="76"/>
        <v>7180.7999999999993</v>
      </c>
      <c r="H965" s="30">
        <f>SUMIFS(MasterSheet!K:K, MasterSheet!B:B, A965, MasterSheet!D:D, B965, MasterSheet!H:H, C965)</f>
        <v>1</v>
      </c>
      <c r="I965" s="30">
        <f t="shared" si="77"/>
        <v>7180.7999999999993</v>
      </c>
      <c r="J965" s="32">
        <f>SUMIFS(MasterSheet!L:L, MasterSheet!B:B, A965, MasterSheet!D:D, B965, MasterSheet!H:H, C965)</f>
        <v>0</v>
      </c>
      <c r="K965" s="32">
        <f t="shared" si="78"/>
        <v>0</v>
      </c>
      <c r="L965" s="25" t="str">
        <f>VLOOKUP(C965,MasterSheet!H:U,14,)</f>
        <v>BioLegend</v>
      </c>
      <c r="M965" s="25" t="str">
        <f>VLOOKUP(L965,'Currency Sheet'!A:C,3,)</f>
        <v>DOLLAR</v>
      </c>
      <c r="N965" s="25">
        <f t="shared" si="79"/>
        <v>88</v>
      </c>
    </row>
    <row r="966" spans="1:14" x14ac:dyDescent="0.25">
      <c r="A966" s="25" t="str">
        <v xml:space="preserve">EED116824  </v>
      </c>
      <c r="B966" s="45">
        <v>45845</v>
      </c>
      <c r="C966" s="25">
        <v>502928</v>
      </c>
      <c r="D966" s="25">
        <f t="shared" si="75"/>
        <v>15206.400000000001</v>
      </c>
      <c r="E966" s="25">
        <f>_xlfn.XLOOKUP(C966,MasterSheet!H:H,MasterSheet!E:E)</f>
        <v>172.8</v>
      </c>
      <c r="F966" s="26">
        <f>SUMIFS(MasterSheet!J:J, MasterSheet!B:B, A966, MasterSheet!D:D, B966, MasterSheet!H:H, C966)</f>
        <v>1</v>
      </c>
      <c r="G966" s="26">
        <f t="shared" si="76"/>
        <v>15206.400000000001</v>
      </c>
      <c r="H966" s="30">
        <f>SUMIFS(MasterSheet!K:K, MasterSheet!B:B, A966, MasterSheet!D:D, B966, MasterSheet!H:H, C966)</f>
        <v>1</v>
      </c>
      <c r="I966" s="30">
        <f t="shared" si="77"/>
        <v>15206.400000000001</v>
      </c>
      <c r="J966" s="32">
        <f>SUMIFS(MasterSheet!L:L, MasterSheet!B:B, A966, MasterSheet!D:D, B966, MasterSheet!H:H, C966)</f>
        <v>0</v>
      </c>
      <c r="K966" s="32">
        <f t="shared" si="78"/>
        <v>0</v>
      </c>
      <c r="L966" s="25" t="str">
        <f>VLOOKUP(C966,MasterSheet!H:U,14,)</f>
        <v>BioLegend</v>
      </c>
      <c r="M966" s="25" t="str">
        <f>VLOOKUP(L966,'Currency Sheet'!A:C,3,)</f>
        <v>DOLLAR</v>
      </c>
      <c r="N966" s="25">
        <f t="shared" si="79"/>
        <v>88</v>
      </c>
    </row>
    <row r="967" spans="1:14" x14ac:dyDescent="0.25">
      <c r="A967" s="25" t="str">
        <v xml:space="preserve">EED116824  </v>
      </c>
      <c r="B967" s="45">
        <v>45845</v>
      </c>
      <c r="C967" s="25">
        <v>505039</v>
      </c>
      <c r="D967" s="25">
        <f t="shared" si="75"/>
        <v>18150</v>
      </c>
      <c r="E967" s="25">
        <f>_xlfn.XLOOKUP(C967,MasterSheet!H:H,MasterSheet!E:E)</f>
        <v>206.25</v>
      </c>
      <c r="F967" s="26">
        <f>SUMIFS(MasterSheet!J:J, MasterSheet!B:B, A967, MasterSheet!D:D, B967, MasterSheet!H:H, C967)</f>
        <v>1</v>
      </c>
      <c r="G967" s="26">
        <f t="shared" si="76"/>
        <v>18150</v>
      </c>
      <c r="H967" s="30">
        <f>SUMIFS(MasterSheet!K:K, MasterSheet!B:B, A967, MasterSheet!D:D, B967, MasterSheet!H:H, C967)</f>
        <v>1</v>
      </c>
      <c r="I967" s="30">
        <f t="shared" si="77"/>
        <v>18150</v>
      </c>
      <c r="J967" s="32">
        <f>SUMIFS(MasterSheet!L:L, MasterSheet!B:B, A967, MasterSheet!D:D, B967, MasterSheet!H:H, C967)</f>
        <v>0</v>
      </c>
      <c r="K967" s="32">
        <f t="shared" si="78"/>
        <v>0</v>
      </c>
      <c r="L967" s="25" t="str">
        <f>VLOOKUP(C967,MasterSheet!H:U,14,)</f>
        <v>BioLegend</v>
      </c>
      <c r="M967" s="25" t="str">
        <f>VLOOKUP(L967,'Currency Sheet'!A:C,3,)</f>
        <v>DOLLAR</v>
      </c>
      <c r="N967" s="25">
        <f t="shared" si="79"/>
        <v>88</v>
      </c>
    </row>
    <row r="968" spans="1:14" x14ac:dyDescent="0.25">
      <c r="A968" s="25" t="str">
        <v xml:space="preserve">EED116824  </v>
      </c>
      <c r="B968" s="45">
        <v>45845</v>
      </c>
      <c r="C968" s="25">
        <v>505813</v>
      </c>
      <c r="D968" s="25">
        <f t="shared" si="75"/>
        <v>13305.599999999999</v>
      </c>
      <c r="E968" s="25">
        <f>_xlfn.XLOOKUP(C968,MasterSheet!H:H,MasterSheet!E:E)</f>
        <v>151.19999999999999</v>
      </c>
      <c r="F968" s="26">
        <f>SUMIFS(MasterSheet!J:J, MasterSheet!B:B, A968, MasterSheet!D:D, B968, MasterSheet!H:H, C968)</f>
        <v>1</v>
      </c>
      <c r="G968" s="26">
        <f t="shared" si="76"/>
        <v>13305.599999999999</v>
      </c>
      <c r="H968" s="30">
        <f>SUMIFS(MasterSheet!K:K, MasterSheet!B:B, A968, MasterSheet!D:D, B968, MasterSheet!H:H, C968)</f>
        <v>1</v>
      </c>
      <c r="I968" s="30">
        <f t="shared" si="77"/>
        <v>13305.599999999999</v>
      </c>
      <c r="J968" s="32">
        <f>SUMIFS(MasterSheet!L:L, MasterSheet!B:B, A968, MasterSheet!D:D, B968, MasterSheet!H:H, C968)</f>
        <v>0</v>
      </c>
      <c r="K968" s="32">
        <f t="shared" si="78"/>
        <v>0</v>
      </c>
      <c r="L968" s="25" t="str">
        <f>VLOOKUP(C968,MasterSheet!H:U,14,)</f>
        <v>BioLegend</v>
      </c>
      <c r="M968" s="25" t="str">
        <f>VLOOKUP(L968,'Currency Sheet'!A:C,3,)</f>
        <v>DOLLAR</v>
      </c>
      <c r="N968" s="25">
        <f t="shared" si="79"/>
        <v>88</v>
      </c>
    </row>
    <row r="969" spans="1:14" x14ac:dyDescent="0.25">
      <c r="A969" s="25" t="str">
        <v xml:space="preserve">EED116824  </v>
      </c>
      <c r="B969" s="45">
        <v>45845</v>
      </c>
      <c r="C969" s="25">
        <v>512306</v>
      </c>
      <c r="D969" s="25">
        <f t="shared" si="75"/>
        <v>16737.599999999999</v>
      </c>
      <c r="E969" s="25">
        <f>_xlfn.XLOOKUP(C969,MasterSheet!H:H,MasterSheet!E:E)</f>
        <v>190.2</v>
      </c>
      <c r="F969" s="26">
        <f>SUMIFS(MasterSheet!J:J, MasterSheet!B:B, A969, MasterSheet!D:D, B969, MasterSheet!H:H, C969)</f>
        <v>1</v>
      </c>
      <c r="G969" s="26">
        <f t="shared" si="76"/>
        <v>16737.599999999999</v>
      </c>
      <c r="H969" s="30">
        <f>SUMIFS(MasterSheet!K:K, MasterSheet!B:B, A969, MasterSheet!D:D, B969, MasterSheet!H:H, C969)</f>
        <v>1</v>
      </c>
      <c r="I969" s="30">
        <f t="shared" si="77"/>
        <v>16737.599999999999</v>
      </c>
      <c r="J969" s="32">
        <f>SUMIFS(MasterSheet!L:L, MasterSheet!B:B, A969, MasterSheet!D:D, B969, MasterSheet!H:H, C969)</f>
        <v>0</v>
      </c>
      <c r="K969" s="32">
        <f t="shared" si="78"/>
        <v>0</v>
      </c>
      <c r="L969" s="25" t="str">
        <f>VLOOKUP(C969,MasterSheet!H:U,14,)</f>
        <v>BioLegend</v>
      </c>
      <c r="M969" s="25" t="str">
        <f>VLOOKUP(L969,'Currency Sheet'!A:C,3,)</f>
        <v>DOLLAR</v>
      </c>
      <c r="N969" s="25">
        <f t="shared" si="79"/>
        <v>88</v>
      </c>
    </row>
    <row r="970" spans="1:14" x14ac:dyDescent="0.25">
      <c r="A970" s="25" t="str">
        <v xml:space="preserve">EED116824  </v>
      </c>
      <c r="B970" s="45">
        <v>45845</v>
      </c>
      <c r="C970" s="25">
        <v>576304</v>
      </c>
      <c r="D970" s="25">
        <f t="shared" si="75"/>
        <v>13358.400000000001</v>
      </c>
      <c r="E970" s="25">
        <f>_xlfn.XLOOKUP(C970,MasterSheet!H:H,MasterSheet!E:E)</f>
        <v>151.80000000000001</v>
      </c>
      <c r="F970" s="26">
        <f>SUMIFS(MasterSheet!J:J, MasterSheet!B:B, A970, MasterSheet!D:D, B970, MasterSheet!H:H, C970)</f>
        <v>1</v>
      </c>
      <c r="G970" s="26">
        <f t="shared" si="76"/>
        <v>13358.400000000001</v>
      </c>
      <c r="H970" s="30">
        <f>SUMIFS(MasterSheet!K:K, MasterSheet!B:B, A970, MasterSheet!D:D, B970, MasterSheet!H:H, C970)</f>
        <v>1</v>
      </c>
      <c r="I970" s="30">
        <f t="shared" si="77"/>
        <v>13358.400000000001</v>
      </c>
      <c r="J970" s="32">
        <f>SUMIFS(MasterSheet!L:L, MasterSheet!B:B, A970, MasterSheet!D:D, B970, MasterSheet!H:H, C970)</f>
        <v>0</v>
      </c>
      <c r="K970" s="32">
        <f t="shared" si="78"/>
        <v>0</v>
      </c>
      <c r="L970" s="25" t="str">
        <f>VLOOKUP(C970,MasterSheet!H:U,14,)</f>
        <v>BioLegend</v>
      </c>
      <c r="M970" s="25" t="str">
        <f>VLOOKUP(L970,'Currency Sheet'!A:C,3,)</f>
        <v>DOLLAR</v>
      </c>
      <c r="N970" s="25">
        <f t="shared" si="79"/>
        <v>88</v>
      </c>
    </row>
    <row r="971" spans="1:14" x14ac:dyDescent="0.25">
      <c r="A971" s="25" t="str">
        <v xml:space="preserve">EED116824  </v>
      </c>
      <c r="B971" s="45">
        <v>45845</v>
      </c>
      <c r="C971" s="25">
        <v>576402</v>
      </c>
      <c r="D971" s="25">
        <f t="shared" si="75"/>
        <v>5332.8</v>
      </c>
      <c r="E971" s="25">
        <f>_xlfn.XLOOKUP(C971,MasterSheet!H:H,MasterSheet!E:E)</f>
        <v>60.6</v>
      </c>
      <c r="F971" s="26">
        <f>SUMIFS(MasterSheet!J:J, MasterSheet!B:B, A971, MasterSheet!D:D, B971, MasterSheet!H:H, C971)</f>
        <v>1</v>
      </c>
      <c r="G971" s="26">
        <f t="shared" si="76"/>
        <v>5332.8</v>
      </c>
      <c r="H971" s="30">
        <f>SUMIFS(MasterSheet!K:K, MasterSheet!B:B, A971, MasterSheet!D:D, B971, MasterSheet!H:H, C971)</f>
        <v>1</v>
      </c>
      <c r="I971" s="30">
        <f t="shared" si="77"/>
        <v>5332.8</v>
      </c>
      <c r="J971" s="32">
        <f>SUMIFS(MasterSheet!L:L, MasterSheet!B:B, A971, MasterSheet!D:D, B971, MasterSheet!H:H, C971)</f>
        <v>0</v>
      </c>
      <c r="K971" s="32">
        <f t="shared" si="78"/>
        <v>0</v>
      </c>
      <c r="L971" s="25" t="str">
        <f>VLOOKUP(C971,MasterSheet!H:U,14,)</f>
        <v>BioLegend</v>
      </c>
      <c r="M971" s="25" t="str">
        <f>VLOOKUP(L971,'Currency Sheet'!A:C,3,)</f>
        <v>DOLLAR</v>
      </c>
      <c r="N971" s="25">
        <f t="shared" si="79"/>
        <v>88</v>
      </c>
    </row>
    <row r="972" spans="1:14" x14ac:dyDescent="0.25">
      <c r="A972" s="25" t="str">
        <v xml:space="preserve">EED116824  </v>
      </c>
      <c r="B972" s="45">
        <v>45845</v>
      </c>
      <c r="C972" s="25">
        <v>587306</v>
      </c>
      <c r="D972" s="25">
        <f t="shared" si="75"/>
        <v>37118.400000000001</v>
      </c>
      <c r="E972" s="25">
        <f>_xlfn.XLOOKUP(C972,MasterSheet!H:H,MasterSheet!E:E)</f>
        <v>421.8</v>
      </c>
      <c r="F972" s="26">
        <f>SUMIFS(MasterSheet!J:J, MasterSheet!B:B, A972, MasterSheet!D:D, B972, MasterSheet!H:H, C972)</f>
        <v>1</v>
      </c>
      <c r="G972" s="26">
        <f t="shared" si="76"/>
        <v>37118.400000000001</v>
      </c>
      <c r="H972" s="30">
        <f>SUMIFS(MasterSheet!K:K, MasterSheet!B:B, A972, MasterSheet!D:D, B972, MasterSheet!H:H, C972)</f>
        <v>1</v>
      </c>
      <c r="I972" s="30">
        <f t="shared" si="77"/>
        <v>37118.400000000001</v>
      </c>
      <c r="J972" s="32">
        <f>SUMIFS(MasterSheet!L:L, MasterSheet!B:B, A972, MasterSheet!D:D, B972, MasterSheet!H:H, C972)</f>
        <v>0</v>
      </c>
      <c r="K972" s="32">
        <f t="shared" si="78"/>
        <v>0</v>
      </c>
      <c r="L972" s="25" t="str">
        <f>VLOOKUP(C972,MasterSheet!H:U,14,)</f>
        <v>BioLegend</v>
      </c>
      <c r="M972" s="25" t="str">
        <f>VLOOKUP(L972,'Currency Sheet'!A:C,3,)</f>
        <v>DOLLAR</v>
      </c>
      <c r="N972" s="25">
        <f t="shared" si="79"/>
        <v>88</v>
      </c>
    </row>
    <row r="973" spans="1:14" x14ac:dyDescent="0.25">
      <c r="A973" s="25" t="str">
        <v xml:space="preserve">EED116824  </v>
      </c>
      <c r="B973" s="45">
        <v>45845</v>
      </c>
      <c r="C973" s="25">
        <v>648003</v>
      </c>
      <c r="D973" s="25">
        <f t="shared" si="75"/>
        <v>8712</v>
      </c>
      <c r="E973" s="25">
        <f>_xlfn.XLOOKUP(C973,MasterSheet!H:H,MasterSheet!E:E)</f>
        <v>99</v>
      </c>
      <c r="F973" s="26">
        <f>SUMIFS(MasterSheet!J:J, MasterSheet!B:B, A973, MasterSheet!D:D, B973, MasterSheet!H:H, C973)</f>
        <v>1</v>
      </c>
      <c r="G973" s="26">
        <f t="shared" si="76"/>
        <v>8712</v>
      </c>
      <c r="H973" s="30">
        <f>SUMIFS(MasterSheet!K:K, MasterSheet!B:B, A973, MasterSheet!D:D, B973, MasterSheet!H:H, C973)</f>
        <v>1</v>
      </c>
      <c r="I973" s="30">
        <f t="shared" si="77"/>
        <v>8712</v>
      </c>
      <c r="J973" s="32">
        <f>SUMIFS(MasterSheet!L:L, MasterSheet!B:B, A973, MasterSheet!D:D, B973, MasterSheet!H:H, C973)</f>
        <v>0</v>
      </c>
      <c r="K973" s="32">
        <f t="shared" si="78"/>
        <v>0</v>
      </c>
      <c r="L973" s="25" t="str">
        <f>VLOOKUP(C973,MasterSheet!H:U,14,)</f>
        <v>BioLegend</v>
      </c>
      <c r="M973" s="25" t="str">
        <f>VLOOKUP(L973,'Currency Sheet'!A:C,3,)</f>
        <v>DOLLAR</v>
      </c>
      <c r="N973" s="25">
        <f t="shared" si="79"/>
        <v>88</v>
      </c>
    </row>
    <row r="974" spans="1:14" x14ac:dyDescent="0.25">
      <c r="A974" s="25" t="str">
        <v xml:space="preserve">EED116824  </v>
      </c>
      <c r="B974" s="45">
        <v>45845</v>
      </c>
      <c r="C974" s="25">
        <v>651403</v>
      </c>
      <c r="D974" s="25">
        <f t="shared" si="75"/>
        <v>7444.7999999999993</v>
      </c>
      <c r="E974" s="25">
        <f>_xlfn.XLOOKUP(C974,MasterSheet!H:H,MasterSheet!E:E)</f>
        <v>84.6</v>
      </c>
      <c r="F974" s="26">
        <f>SUMIFS(MasterSheet!J:J, MasterSheet!B:B, A974, MasterSheet!D:D, B974, MasterSheet!H:H, C974)</f>
        <v>1</v>
      </c>
      <c r="G974" s="26">
        <f t="shared" si="76"/>
        <v>7444.7999999999993</v>
      </c>
      <c r="H974" s="30">
        <f>SUMIFS(MasterSheet!K:K, MasterSheet!B:B, A974, MasterSheet!D:D, B974, MasterSheet!H:H, C974)</f>
        <v>1</v>
      </c>
      <c r="I974" s="30">
        <f t="shared" si="77"/>
        <v>7444.7999999999993</v>
      </c>
      <c r="J974" s="32">
        <f>SUMIFS(MasterSheet!L:L, MasterSheet!B:B, A974, MasterSheet!D:D, B974, MasterSheet!H:H, C974)</f>
        <v>0</v>
      </c>
      <c r="K974" s="32">
        <f t="shared" si="78"/>
        <v>0</v>
      </c>
      <c r="L974" s="25" t="str">
        <f>VLOOKUP(C974,MasterSheet!H:U,14,)</f>
        <v>BioLegend</v>
      </c>
      <c r="M974" s="25" t="str">
        <f>VLOOKUP(L974,'Currency Sheet'!A:C,3,)</f>
        <v>DOLLAR</v>
      </c>
      <c r="N974" s="25">
        <f t="shared" si="79"/>
        <v>88</v>
      </c>
    </row>
    <row r="975" spans="1:14" x14ac:dyDescent="0.25">
      <c r="A975" s="25" t="str">
        <v xml:space="preserve">EED116824  </v>
      </c>
      <c r="B975" s="45">
        <v>45845</v>
      </c>
      <c r="C975" s="25">
        <v>655207</v>
      </c>
      <c r="D975" s="25">
        <f t="shared" si="75"/>
        <v>7444.7999999999993</v>
      </c>
      <c r="E975" s="25">
        <f>_xlfn.XLOOKUP(C975,MasterSheet!H:H,MasterSheet!E:E)</f>
        <v>84.6</v>
      </c>
      <c r="F975" s="26">
        <f>SUMIFS(MasterSheet!J:J, MasterSheet!B:B, A975, MasterSheet!D:D, B975, MasterSheet!H:H, C975)</f>
        <v>1</v>
      </c>
      <c r="G975" s="26">
        <f t="shared" si="76"/>
        <v>7444.7999999999993</v>
      </c>
      <c r="H975" s="30">
        <f>SUMIFS(MasterSheet!K:K, MasterSheet!B:B, A975, MasterSheet!D:D, B975, MasterSheet!H:H, C975)</f>
        <v>1</v>
      </c>
      <c r="I975" s="30">
        <f t="shared" si="77"/>
        <v>7444.7999999999993</v>
      </c>
      <c r="J975" s="32">
        <f>SUMIFS(MasterSheet!L:L, MasterSheet!B:B, A975, MasterSheet!D:D, B975, MasterSheet!H:H, C975)</f>
        <v>0</v>
      </c>
      <c r="K975" s="32">
        <f t="shared" si="78"/>
        <v>0</v>
      </c>
      <c r="L975" s="25" t="str">
        <f>VLOOKUP(C975,MasterSheet!H:U,14,)</f>
        <v>BioLegend</v>
      </c>
      <c r="M975" s="25" t="str">
        <f>VLOOKUP(L975,'Currency Sheet'!A:C,3,)</f>
        <v>DOLLAR</v>
      </c>
      <c r="N975" s="25">
        <f t="shared" si="79"/>
        <v>88</v>
      </c>
    </row>
    <row r="976" spans="1:14" x14ac:dyDescent="0.25">
      <c r="A976" s="25" t="str">
        <v xml:space="preserve">EED116824  </v>
      </c>
      <c r="B976" s="45">
        <v>45845</v>
      </c>
      <c r="C976" s="25">
        <v>659702</v>
      </c>
      <c r="D976" s="25">
        <f t="shared" si="75"/>
        <v>13992</v>
      </c>
      <c r="E976" s="25">
        <f>_xlfn.XLOOKUP(C976,MasterSheet!H:H,MasterSheet!E:E)</f>
        <v>159</v>
      </c>
      <c r="F976" s="26">
        <f>SUMIFS(MasterSheet!J:J, MasterSheet!B:B, A976, MasterSheet!D:D, B976, MasterSheet!H:H, C976)</f>
        <v>1</v>
      </c>
      <c r="G976" s="26">
        <f t="shared" si="76"/>
        <v>13992</v>
      </c>
      <c r="H976" s="30">
        <f>SUMIFS(MasterSheet!K:K, MasterSheet!B:B, A976, MasterSheet!D:D, B976, MasterSheet!H:H, C976)</f>
        <v>1</v>
      </c>
      <c r="I976" s="30">
        <f t="shared" si="77"/>
        <v>13992</v>
      </c>
      <c r="J976" s="32">
        <f>SUMIFS(MasterSheet!L:L, MasterSheet!B:B, A976, MasterSheet!D:D, B976, MasterSheet!H:H, C976)</f>
        <v>0</v>
      </c>
      <c r="K976" s="32">
        <f t="shared" si="78"/>
        <v>0</v>
      </c>
      <c r="L976" s="25" t="str">
        <f>VLOOKUP(C976,MasterSheet!H:U,14,)</f>
        <v>BioLegend</v>
      </c>
      <c r="M976" s="25" t="str">
        <f>VLOOKUP(L976,'Currency Sheet'!A:C,3,)</f>
        <v>DOLLAR</v>
      </c>
      <c r="N976" s="25">
        <f t="shared" si="79"/>
        <v>88</v>
      </c>
    </row>
    <row r="977" spans="1:14" x14ac:dyDescent="0.25">
      <c r="A977" s="25" t="str">
        <v xml:space="preserve">EED116824  </v>
      </c>
      <c r="B977" s="45">
        <v>45845</v>
      </c>
      <c r="C977" s="25">
        <v>666404</v>
      </c>
      <c r="D977" s="25">
        <f t="shared" si="75"/>
        <v>18321.599999999999</v>
      </c>
      <c r="E977" s="25">
        <f>_xlfn.XLOOKUP(C977,MasterSheet!H:H,MasterSheet!E:E)</f>
        <v>208.2</v>
      </c>
      <c r="F977" s="26">
        <f>SUMIFS(MasterSheet!J:J, MasterSheet!B:B, A977, MasterSheet!D:D, B977, MasterSheet!H:H, C977)</f>
        <v>1</v>
      </c>
      <c r="G977" s="26">
        <f t="shared" si="76"/>
        <v>18321.599999999999</v>
      </c>
      <c r="H977" s="30">
        <f>SUMIFS(MasterSheet!K:K, MasterSheet!B:B, A977, MasterSheet!D:D, B977, MasterSheet!H:H, C977)</f>
        <v>1</v>
      </c>
      <c r="I977" s="30">
        <f t="shared" si="77"/>
        <v>18321.599999999999</v>
      </c>
      <c r="J977" s="32">
        <f>SUMIFS(MasterSheet!L:L, MasterSheet!B:B, A977, MasterSheet!D:D, B977, MasterSheet!H:H, C977)</f>
        <v>0</v>
      </c>
      <c r="K977" s="32">
        <f t="shared" si="78"/>
        <v>0</v>
      </c>
      <c r="L977" s="25" t="str">
        <f>VLOOKUP(C977,MasterSheet!H:U,14,)</f>
        <v>BioLegend</v>
      </c>
      <c r="M977" s="25" t="str">
        <f>VLOOKUP(L977,'Currency Sheet'!A:C,3,)</f>
        <v>DOLLAR</v>
      </c>
      <c r="N977" s="25">
        <f t="shared" si="79"/>
        <v>88</v>
      </c>
    </row>
    <row r="978" spans="1:14" x14ac:dyDescent="0.25">
      <c r="A978" s="25" t="str">
        <v xml:space="preserve">EED116824  </v>
      </c>
      <c r="B978" s="45">
        <v>45845</v>
      </c>
      <c r="C978" s="25">
        <v>686019</v>
      </c>
      <c r="D978" s="25">
        <f t="shared" si="75"/>
        <v>13464</v>
      </c>
      <c r="E978" s="25">
        <f>_xlfn.XLOOKUP(C978,MasterSheet!H:H,MasterSheet!E:E)</f>
        <v>153</v>
      </c>
      <c r="F978" s="26">
        <f>SUMIFS(MasterSheet!J:J, MasterSheet!B:B, A978, MasterSheet!D:D, B978, MasterSheet!H:H, C978)</f>
        <v>1</v>
      </c>
      <c r="G978" s="26">
        <f t="shared" si="76"/>
        <v>13464</v>
      </c>
      <c r="H978" s="30">
        <f>SUMIFS(MasterSheet!K:K, MasterSheet!B:B, A978, MasterSheet!D:D, B978, MasterSheet!H:H, C978)</f>
        <v>1</v>
      </c>
      <c r="I978" s="30">
        <f t="shared" si="77"/>
        <v>13464</v>
      </c>
      <c r="J978" s="32">
        <f>SUMIFS(MasterSheet!L:L, MasterSheet!B:B, A978, MasterSheet!D:D, B978, MasterSheet!H:H, C978)</f>
        <v>0</v>
      </c>
      <c r="K978" s="32">
        <f t="shared" si="78"/>
        <v>0</v>
      </c>
      <c r="L978" s="25" t="str">
        <f>VLOOKUP(C978,MasterSheet!H:U,14,)</f>
        <v>BioLegend</v>
      </c>
      <c r="M978" s="25" t="str">
        <f>VLOOKUP(L978,'Currency Sheet'!A:C,3,)</f>
        <v>DOLLAR</v>
      </c>
      <c r="N978" s="25">
        <f t="shared" si="79"/>
        <v>88</v>
      </c>
    </row>
    <row r="979" spans="1:14" x14ac:dyDescent="0.25">
      <c r="A979" s="25" t="str">
        <v xml:space="preserve">EED116824  </v>
      </c>
      <c r="B979" s="45">
        <v>45845</v>
      </c>
      <c r="C979" s="25">
        <v>686411</v>
      </c>
      <c r="D979" s="25">
        <f t="shared" si="75"/>
        <v>7444.7999999999993</v>
      </c>
      <c r="E979" s="25">
        <f>_xlfn.XLOOKUP(C979,MasterSheet!H:H,MasterSheet!E:E)</f>
        <v>84.6</v>
      </c>
      <c r="F979" s="26">
        <f>SUMIFS(MasterSheet!J:J, MasterSheet!B:B, A979, MasterSheet!D:D, B979, MasterSheet!H:H, C979)</f>
        <v>1</v>
      </c>
      <c r="G979" s="26">
        <f t="shared" si="76"/>
        <v>7444.7999999999993</v>
      </c>
      <c r="H979" s="30">
        <f>SUMIFS(MasterSheet!K:K, MasterSheet!B:B, A979, MasterSheet!D:D, B979, MasterSheet!H:H, C979)</f>
        <v>1</v>
      </c>
      <c r="I979" s="30">
        <f t="shared" si="77"/>
        <v>7444.7999999999993</v>
      </c>
      <c r="J979" s="32">
        <f>SUMIFS(MasterSheet!L:L, MasterSheet!B:B, A979, MasterSheet!D:D, B979, MasterSheet!H:H, C979)</f>
        <v>0</v>
      </c>
      <c r="K979" s="32">
        <f t="shared" si="78"/>
        <v>0</v>
      </c>
      <c r="L979" s="25" t="str">
        <f>VLOOKUP(C979,MasterSheet!H:U,14,)</f>
        <v>BioLegend</v>
      </c>
      <c r="M979" s="25" t="str">
        <f>VLOOKUP(L979,'Currency Sheet'!A:C,3,)</f>
        <v>DOLLAR</v>
      </c>
      <c r="N979" s="25">
        <f t="shared" si="79"/>
        <v>88</v>
      </c>
    </row>
    <row r="980" spans="1:14" x14ac:dyDescent="0.25">
      <c r="A980" s="25" t="str">
        <v xml:space="preserve">EED116824  </v>
      </c>
      <c r="B980" s="45">
        <v>45845</v>
      </c>
      <c r="C980" s="25">
        <v>698905</v>
      </c>
      <c r="D980" s="25">
        <f t="shared" si="75"/>
        <v>8078.4</v>
      </c>
      <c r="E980" s="25">
        <f>_xlfn.XLOOKUP(C980,MasterSheet!H:H,MasterSheet!E:E)</f>
        <v>91.8</v>
      </c>
      <c r="F980" s="26">
        <f>SUMIFS(MasterSheet!J:J, MasterSheet!B:B, A980, MasterSheet!D:D, B980, MasterSheet!H:H, C980)</f>
        <v>1</v>
      </c>
      <c r="G980" s="26">
        <f t="shared" si="76"/>
        <v>8078.4</v>
      </c>
      <c r="H980" s="30">
        <f>SUMIFS(MasterSheet!K:K, MasterSheet!B:B, A980, MasterSheet!D:D, B980, MasterSheet!H:H, C980)</f>
        <v>1</v>
      </c>
      <c r="I980" s="30">
        <f t="shared" si="77"/>
        <v>8078.4</v>
      </c>
      <c r="J980" s="32">
        <f>SUMIFS(MasterSheet!L:L, MasterSheet!B:B, A980, MasterSheet!D:D, B980, MasterSheet!H:H, C980)</f>
        <v>0</v>
      </c>
      <c r="K980" s="32">
        <f t="shared" si="78"/>
        <v>0</v>
      </c>
      <c r="L980" s="25" t="str">
        <f>VLOOKUP(C980,MasterSheet!H:U,14,)</f>
        <v>BioLegend</v>
      </c>
      <c r="M980" s="25" t="str">
        <f>VLOOKUP(L980,'Currency Sheet'!A:C,3,)</f>
        <v>DOLLAR</v>
      </c>
      <c r="N980" s="25">
        <f t="shared" si="79"/>
        <v>88</v>
      </c>
    </row>
    <row r="981" spans="1:14" x14ac:dyDescent="0.25">
      <c r="A981" s="25" t="str">
        <v xml:space="preserve">EED116824  </v>
      </c>
      <c r="B981" s="45">
        <v>45845</v>
      </c>
      <c r="C981" s="25">
        <v>740379</v>
      </c>
      <c r="D981" s="25">
        <f t="shared" si="75"/>
        <v>431.20000000000005</v>
      </c>
      <c r="E981" s="25">
        <f>_xlfn.XLOOKUP(C981,MasterSheet!H:H,MasterSheet!E:E)</f>
        <v>4.9000000000000004</v>
      </c>
      <c r="F981" s="26">
        <f>SUMIFS(MasterSheet!J:J, MasterSheet!B:B, A981, MasterSheet!D:D, B981, MasterSheet!H:H, C981)</f>
        <v>1</v>
      </c>
      <c r="G981" s="26">
        <f t="shared" si="76"/>
        <v>431.20000000000005</v>
      </c>
      <c r="H981" s="30">
        <f>SUMIFS(MasterSheet!K:K, MasterSheet!B:B, A981, MasterSheet!D:D, B981, MasterSheet!H:H, C981)</f>
        <v>1</v>
      </c>
      <c r="I981" s="30">
        <f t="shared" si="77"/>
        <v>431.20000000000005</v>
      </c>
      <c r="J981" s="32">
        <f>SUMIFS(MasterSheet!L:L, MasterSheet!B:B, A981, MasterSheet!D:D, B981, MasterSheet!H:H, C981)</f>
        <v>0</v>
      </c>
      <c r="K981" s="32">
        <f t="shared" si="78"/>
        <v>0</v>
      </c>
      <c r="L981" s="25" t="str">
        <f>VLOOKUP(C981,MasterSheet!H:U,14,)</f>
        <v>BioLegend</v>
      </c>
      <c r="M981" s="25" t="str">
        <f>VLOOKUP(L981,'Currency Sheet'!A:C,3,)</f>
        <v>DOLLAR</v>
      </c>
      <c r="N981" s="25">
        <f t="shared" si="79"/>
        <v>88</v>
      </c>
    </row>
    <row r="982" spans="1:14" x14ac:dyDescent="0.25">
      <c r="A982" s="25" t="str">
        <v xml:space="preserve">EED116824  </v>
      </c>
      <c r="B982" s="45">
        <v>45845</v>
      </c>
      <c r="C982" s="25">
        <v>740851</v>
      </c>
      <c r="D982" s="25">
        <f t="shared" si="75"/>
        <v>15523.2</v>
      </c>
      <c r="E982" s="25">
        <f>_xlfn.XLOOKUP(C982,MasterSheet!H:H,MasterSheet!E:E)</f>
        <v>176.4</v>
      </c>
      <c r="F982" s="26">
        <f>SUMIFS(MasterSheet!J:J, MasterSheet!B:B, A982, MasterSheet!D:D, B982, MasterSheet!H:H, C982)</f>
        <v>1</v>
      </c>
      <c r="G982" s="26">
        <f t="shared" si="76"/>
        <v>15523.2</v>
      </c>
      <c r="H982" s="30">
        <f>SUMIFS(MasterSheet!K:K, MasterSheet!B:B, A982, MasterSheet!D:D, B982, MasterSheet!H:H, C982)</f>
        <v>1</v>
      </c>
      <c r="I982" s="30">
        <f t="shared" si="77"/>
        <v>15523.2</v>
      </c>
      <c r="J982" s="32">
        <f>SUMIFS(MasterSheet!L:L, MasterSheet!B:B, A982, MasterSheet!D:D, B982, MasterSheet!H:H, C982)</f>
        <v>0</v>
      </c>
      <c r="K982" s="32">
        <f t="shared" si="78"/>
        <v>0</v>
      </c>
      <c r="L982" s="25" t="str">
        <f>VLOOKUP(C982,MasterSheet!H:U,14,)</f>
        <v>BioLegend</v>
      </c>
      <c r="M982" s="25" t="str">
        <f>VLOOKUP(L982,'Currency Sheet'!A:C,3,)</f>
        <v>DOLLAR</v>
      </c>
      <c r="N982" s="25">
        <f t="shared" si="79"/>
        <v>88</v>
      </c>
    </row>
    <row r="983" spans="1:14" x14ac:dyDescent="0.25">
      <c r="A983" s="25" t="str">
        <v xml:space="preserve">EED116824  </v>
      </c>
      <c r="B983" s="45">
        <v>45845</v>
      </c>
      <c r="C983" s="25">
        <v>740852</v>
      </c>
      <c r="D983" s="25">
        <f t="shared" si="75"/>
        <v>3115.2</v>
      </c>
      <c r="E983" s="25">
        <f>_xlfn.XLOOKUP(C983,MasterSheet!H:H,MasterSheet!E:E)</f>
        <v>35.4</v>
      </c>
      <c r="F983" s="26">
        <f>SUMIFS(MasterSheet!J:J, MasterSheet!B:B, A983, MasterSheet!D:D, B983, MasterSheet!H:H, C983)</f>
        <v>1</v>
      </c>
      <c r="G983" s="26">
        <f t="shared" si="76"/>
        <v>3115.2</v>
      </c>
      <c r="H983" s="30">
        <f>SUMIFS(MasterSheet!K:K, MasterSheet!B:B, A983, MasterSheet!D:D, B983, MasterSheet!H:H, C983)</f>
        <v>1</v>
      </c>
      <c r="I983" s="30">
        <f t="shared" si="77"/>
        <v>3115.2</v>
      </c>
      <c r="J983" s="32">
        <f>SUMIFS(MasterSheet!L:L, MasterSheet!B:B, A983, MasterSheet!D:D, B983, MasterSheet!H:H, C983)</f>
        <v>0</v>
      </c>
      <c r="K983" s="32">
        <f t="shared" si="78"/>
        <v>0</v>
      </c>
      <c r="L983" s="25" t="str">
        <f>VLOOKUP(C983,MasterSheet!H:U,14,)</f>
        <v>BioLegend</v>
      </c>
      <c r="M983" s="25" t="str">
        <f>VLOOKUP(L983,'Currency Sheet'!A:C,3,)</f>
        <v>DOLLAR</v>
      </c>
      <c r="N983" s="25">
        <f t="shared" si="79"/>
        <v>88</v>
      </c>
    </row>
    <row r="984" spans="1:14" x14ac:dyDescent="0.25">
      <c r="A984" s="25" t="str">
        <v xml:space="preserve">EED116824  </v>
      </c>
      <c r="B984" s="45">
        <v>45845</v>
      </c>
      <c r="C984" s="25">
        <v>740854</v>
      </c>
      <c r="D984" s="25">
        <f t="shared" si="75"/>
        <v>6230.4</v>
      </c>
      <c r="E984" s="25">
        <f>_xlfn.XLOOKUP(C984,MasterSheet!H:H,MasterSheet!E:E)</f>
        <v>70.8</v>
      </c>
      <c r="F984" s="26">
        <f>SUMIFS(MasterSheet!J:J, MasterSheet!B:B, A984, MasterSheet!D:D, B984, MasterSheet!H:H, C984)</f>
        <v>1</v>
      </c>
      <c r="G984" s="26">
        <f t="shared" si="76"/>
        <v>6230.4</v>
      </c>
      <c r="H984" s="30">
        <f>SUMIFS(MasterSheet!K:K, MasterSheet!B:B, A984, MasterSheet!D:D, B984, MasterSheet!H:H, C984)</f>
        <v>1</v>
      </c>
      <c r="I984" s="30">
        <f t="shared" si="77"/>
        <v>6230.4</v>
      </c>
      <c r="J984" s="32">
        <f>SUMIFS(MasterSheet!L:L, MasterSheet!B:B, A984, MasterSheet!D:D, B984, MasterSheet!H:H, C984)</f>
        <v>0</v>
      </c>
      <c r="K984" s="32">
        <f t="shared" si="78"/>
        <v>0</v>
      </c>
      <c r="L984" s="25" t="str">
        <f>VLOOKUP(C984,MasterSheet!H:U,14,)</f>
        <v>BioLegend</v>
      </c>
      <c r="M984" s="25" t="str">
        <f>VLOOKUP(L984,'Currency Sheet'!A:C,3,)</f>
        <v>DOLLAR</v>
      </c>
      <c r="N984" s="25">
        <f t="shared" si="79"/>
        <v>88</v>
      </c>
    </row>
    <row r="985" spans="1:14" x14ac:dyDescent="0.25">
      <c r="A985" s="25" t="str">
        <v xml:space="preserve">EED116824  </v>
      </c>
      <c r="B985" s="45">
        <v>45845</v>
      </c>
      <c r="C985" s="25">
        <v>740856</v>
      </c>
      <c r="D985" s="25">
        <f t="shared" si="75"/>
        <v>6230.4</v>
      </c>
      <c r="E985" s="25">
        <f>_xlfn.XLOOKUP(C985,MasterSheet!H:H,MasterSheet!E:E)</f>
        <v>70.8</v>
      </c>
      <c r="F985" s="26">
        <f>SUMIFS(MasterSheet!J:J, MasterSheet!B:B, A985, MasterSheet!D:D, B985, MasterSheet!H:H, C985)</f>
        <v>1</v>
      </c>
      <c r="G985" s="26">
        <f t="shared" si="76"/>
        <v>6230.4</v>
      </c>
      <c r="H985" s="30">
        <f>SUMIFS(MasterSheet!K:K, MasterSheet!B:B, A985, MasterSheet!D:D, B985, MasterSheet!H:H, C985)</f>
        <v>1</v>
      </c>
      <c r="I985" s="30">
        <f t="shared" si="77"/>
        <v>6230.4</v>
      </c>
      <c r="J985" s="32">
        <f>SUMIFS(MasterSheet!L:L, MasterSheet!B:B, A985, MasterSheet!D:D, B985, MasterSheet!H:H, C985)</f>
        <v>0</v>
      </c>
      <c r="K985" s="32">
        <f t="shared" si="78"/>
        <v>0</v>
      </c>
      <c r="L985" s="25" t="str">
        <f>VLOOKUP(C985,MasterSheet!H:U,14,)</f>
        <v>BioLegend</v>
      </c>
      <c r="M985" s="25" t="str">
        <f>VLOOKUP(L985,'Currency Sheet'!A:C,3,)</f>
        <v>DOLLAR</v>
      </c>
      <c r="N985" s="25">
        <f t="shared" si="79"/>
        <v>88</v>
      </c>
    </row>
    <row r="986" spans="1:14" x14ac:dyDescent="0.25">
      <c r="A986" s="25" t="str">
        <v xml:space="preserve">EED116824  </v>
      </c>
      <c r="B986" s="45">
        <v>45845</v>
      </c>
      <c r="C986" s="25">
        <v>740858</v>
      </c>
      <c r="D986" s="25">
        <f t="shared" si="75"/>
        <v>6230.4</v>
      </c>
      <c r="E986" s="25">
        <f>_xlfn.XLOOKUP(C986,MasterSheet!H:H,MasterSheet!E:E)</f>
        <v>70.8</v>
      </c>
      <c r="F986" s="26">
        <f>SUMIFS(MasterSheet!J:J, MasterSheet!B:B, A986, MasterSheet!D:D, B986, MasterSheet!H:H, C986)</f>
        <v>1</v>
      </c>
      <c r="G986" s="26">
        <f t="shared" si="76"/>
        <v>6230.4</v>
      </c>
      <c r="H986" s="30">
        <f>SUMIFS(MasterSheet!K:K, MasterSheet!B:B, A986, MasterSheet!D:D, B986, MasterSheet!H:H, C986)</f>
        <v>1</v>
      </c>
      <c r="I986" s="30">
        <f t="shared" si="77"/>
        <v>6230.4</v>
      </c>
      <c r="J986" s="32">
        <f>SUMIFS(MasterSheet!L:L, MasterSheet!B:B, A986, MasterSheet!D:D, B986, MasterSheet!H:H, C986)</f>
        <v>0</v>
      </c>
      <c r="K986" s="32">
        <f t="shared" si="78"/>
        <v>0</v>
      </c>
      <c r="L986" s="25" t="str">
        <f>VLOOKUP(C986,MasterSheet!H:U,14,)</f>
        <v>BioLegend</v>
      </c>
      <c r="M986" s="25" t="str">
        <f>VLOOKUP(L986,'Currency Sheet'!A:C,3,)</f>
        <v>DOLLAR</v>
      </c>
      <c r="N986" s="25">
        <f t="shared" si="79"/>
        <v>88</v>
      </c>
    </row>
    <row r="987" spans="1:14" x14ac:dyDescent="0.25">
      <c r="A987" s="25" t="str">
        <v xml:space="preserve">EED116824  </v>
      </c>
      <c r="B987" s="45">
        <v>45845</v>
      </c>
      <c r="C987" s="25">
        <v>740860</v>
      </c>
      <c r="D987" s="25">
        <f t="shared" si="75"/>
        <v>6230.4</v>
      </c>
      <c r="E987" s="25">
        <f>_xlfn.XLOOKUP(C987,MasterSheet!H:H,MasterSheet!E:E)</f>
        <v>70.8</v>
      </c>
      <c r="F987" s="26">
        <f>SUMIFS(MasterSheet!J:J, MasterSheet!B:B, A987, MasterSheet!D:D, B987, MasterSheet!H:H, C987)</f>
        <v>1</v>
      </c>
      <c r="G987" s="26">
        <f t="shared" si="76"/>
        <v>6230.4</v>
      </c>
      <c r="H987" s="30">
        <f>SUMIFS(MasterSheet!K:K, MasterSheet!B:B, A987, MasterSheet!D:D, B987, MasterSheet!H:H, C987)</f>
        <v>1</v>
      </c>
      <c r="I987" s="30">
        <f t="shared" si="77"/>
        <v>6230.4</v>
      </c>
      <c r="J987" s="32">
        <f>SUMIFS(MasterSheet!L:L, MasterSheet!B:B, A987, MasterSheet!D:D, B987, MasterSheet!H:H, C987)</f>
        <v>0</v>
      </c>
      <c r="K987" s="32">
        <f t="shared" si="78"/>
        <v>0</v>
      </c>
      <c r="L987" s="25" t="str">
        <f>VLOOKUP(C987,MasterSheet!H:U,14,)</f>
        <v>BioLegend</v>
      </c>
      <c r="M987" s="25" t="str">
        <f>VLOOKUP(L987,'Currency Sheet'!A:C,3,)</f>
        <v>DOLLAR</v>
      </c>
      <c r="N987" s="25">
        <f t="shared" si="79"/>
        <v>88</v>
      </c>
    </row>
    <row r="988" spans="1:14" x14ac:dyDescent="0.25">
      <c r="A988" s="25" t="str">
        <v xml:space="preserve">EED116824  </v>
      </c>
      <c r="B988" s="45">
        <v>45845</v>
      </c>
      <c r="C988" s="25">
        <v>740861</v>
      </c>
      <c r="D988" s="25">
        <f t="shared" si="75"/>
        <v>6230.4</v>
      </c>
      <c r="E988" s="25">
        <f>_xlfn.XLOOKUP(C988,MasterSheet!H:H,MasterSheet!E:E)</f>
        <v>70.8</v>
      </c>
      <c r="F988" s="26">
        <f>SUMIFS(MasterSheet!J:J, MasterSheet!B:B, A988, MasterSheet!D:D, B988, MasterSheet!H:H, C988)</f>
        <v>1</v>
      </c>
      <c r="G988" s="26">
        <f t="shared" si="76"/>
        <v>6230.4</v>
      </c>
      <c r="H988" s="30">
        <f>SUMIFS(MasterSheet!K:K, MasterSheet!B:B, A988, MasterSheet!D:D, B988, MasterSheet!H:H, C988)</f>
        <v>1</v>
      </c>
      <c r="I988" s="30">
        <f t="shared" si="77"/>
        <v>6230.4</v>
      </c>
      <c r="J988" s="32">
        <f>SUMIFS(MasterSheet!L:L, MasterSheet!B:B, A988, MasterSheet!D:D, B988, MasterSheet!H:H, C988)</f>
        <v>0</v>
      </c>
      <c r="K988" s="32">
        <f t="shared" si="78"/>
        <v>0</v>
      </c>
      <c r="L988" s="25" t="str">
        <f>VLOOKUP(C988,MasterSheet!H:U,14,)</f>
        <v>BioLegend</v>
      </c>
      <c r="M988" s="25" t="str">
        <f>VLOOKUP(L988,'Currency Sheet'!A:C,3,)</f>
        <v>DOLLAR</v>
      </c>
      <c r="N988" s="25">
        <f t="shared" si="79"/>
        <v>88</v>
      </c>
    </row>
    <row r="989" spans="1:14" x14ac:dyDescent="0.25">
      <c r="A989" s="25" t="str">
        <v xml:space="preserve">EED116824  </v>
      </c>
      <c r="B989" s="45">
        <v>45845</v>
      </c>
      <c r="C989" s="25">
        <v>740865</v>
      </c>
      <c r="D989" s="25">
        <f t="shared" si="75"/>
        <v>6230.4</v>
      </c>
      <c r="E989" s="25">
        <f>_xlfn.XLOOKUP(C989,MasterSheet!H:H,MasterSheet!E:E)</f>
        <v>70.8</v>
      </c>
      <c r="F989" s="26">
        <f>SUMIFS(MasterSheet!J:J, MasterSheet!B:B, A989, MasterSheet!D:D, B989, MasterSheet!H:H, C989)</f>
        <v>1</v>
      </c>
      <c r="G989" s="26">
        <f t="shared" si="76"/>
        <v>6230.4</v>
      </c>
      <c r="H989" s="30">
        <f>SUMIFS(MasterSheet!K:K, MasterSheet!B:B, A989, MasterSheet!D:D, B989, MasterSheet!H:H, C989)</f>
        <v>1</v>
      </c>
      <c r="I989" s="30">
        <f t="shared" si="77"/>
        <v>6230.4</v>
      </c>
      <c r="J989" s="32">
        <f>SUMIFS(MasterSheet!L:L, MasterSheet!B:B, A989, MasterSheet!D:D, B989, MasterSheet!H:H, C989)</f>
        <v>0</v>
      </c>
      <c r="K989" s="32">
        <f t="shared" si="78"/>
        <v>0</v>
      </c>
      <c r="L989" s="25" t="str">
        <f>VLOOKUP(C989,MasterSheet!H:U,14,)</f>
        <v>BioLegend</v>
      </c>
      <c r="M989" s="25" t="str">
        <f>VLOOKUP(L989,'Currency Sheet'!A:C,3,)</f>
        <v>DOLLAR</v>
      </c>
      <c r="N989" s="25">
        <f t="shared" si="79"/>
        <v>88</v>
      </c>
    </row>
    <row r="990" spans="1:14" x14ac:dyDescent="0.25">
      <c r="A990" s="25" t="str">
        <v xml:space="preserve">EED116824  </v>
      </c>
      <c r="B990" s="45">
        <v>45845</v>
      </c>
      <c r="C990" s="25">
        <v>740929</v>
      </c>
      <c r="D990" s="25">
        <f t="shared" si="75"/>
        <v>92980.800000000017</v>
      </c>
      <c r="E990" s="25">
        <f>_xlfn.XLOOKUP(C990,MasterSheet!H:H,MasterSheet!E:E)</f>
        <v>1056.6000000000001</v>
      </c>
      <c r="F990" s="26">
        <f>SUMIFS(MasterSheet!J:J, MasterSheet!B:B, A990, MasterSheet!D:D, B990, MasterSheet!H:H, C990)</f>
        <v>6</v>
      </c>
      <c r="G990" s="26">
        <f t="shared" si="76"/>
        <v>557884.80000000005</v>
      </c>
      <c r="H990" s="30">
        <f>SUMIFS(MasterSheet!K:K, MasterSheet!B:B, A990, MasterSheet!D:D, B990, MasterSheet!H:H, C990)</f>
        <v>6</v>
      </c>
      <c r="I990" s="30">
        <f t="shared" si="77"/>
        <v>557884.80000000005</v>
      </c>
      <c r="J990" s="32">
        <f>SUMIFS(MasterSheet!L:L, MasterSheet!B:B, A990, MasterSheet!D:D, B990, MasterSheet!H:H, C990)</f>
        <v>0</v>
      </c>
      <c r="K990" s="32">
        <f t="shared" si="78"/>
        <v>0</v>
      </c>
      <c r="L990" s="25" t="str">
        <f>VLOOKUP(C990,MasterSheet!H:U,14,)</f>
        <v>BioLegend</v>
      </c>
      <c r="M990" s="25" t="str">
        <f>VLOOKUP(L990,'Currency Sheet'!A:C,3,)</f>
        <v>DOLLAR</v>
      </c>
      <c r="N990" s="25">
        <f t="shared" si="79"/>
        <v>88</v>
      </c>
    </row>
    <row r="991" spans="1:14" x14ac:dyDescent="0.25">
      <c r="A991" s="25" t="str">
        <v xml:space="preserve">EED116824  </v>
      </c>
      <c r="B991" s="45">
        <v>45845</v>
      </c>
      <c r="C991" s="25">
        <v>741044</v>
      </c>
      <c r="D991" s="25">
        <f t="shared" si="75"/>
        <v>86803.199999999997</v>
      </c>
      <c r="E991" s="25">
        <f>_xlfn.XLOOKUP(C991,MasterSheet!H:H,MasterSheet!E:E)</f>
        <v>986.4</v>
      </c>
      <c r="F991" s="26">
        <f>SUMIFS(MasterSheet!J:J, MasterSheet!B:B, A991, MasterSheet!D:D, B991, MasterSheet!H:H, C991)</f>
        <v>1</v>
      </c>
      <c r="G991" s="26">
        <f t="shared" si="76"/>
        <v>86803.199999999997</v>
      </c>
      <c r="H991" s="30">
        <f>SUMIFS(MasterSheet!K:K, MasterSheet!B:B, A991, MasterSheet!D:D, B991, MasterSheet!H:H, C991)</f>
        <v>1</v>
      </c>
      <c r="I991" s="30">
        <f t="shared" si="77"/>
        <v>86803.199999999997</v>
      </c>
      <c r="J991" s="32">
        <f>SUMIFS(MasterSheet!L:L, MasterSheet!B:B, A991, MasterSheet!D:D, B991, MasterSheet!H:H, C991)</f>
        <v>0</v>
      </c>
      <c r="K991" s="32">
        <f t="shared" si="78"/>
        <v>0</v>
      </c>
      <c r="L991" s="25" t="str">
        <f>VLOOKUP(C991,MasterSheet!H:U,14,)</f>
        <v>BioLegend</v>
      </c>
      <c r="M991" s="25" t="str">
        <f>VLOOKUP(L991,'Currency Sheet'!A:C,3,)</f>
        <v>DOLLAR</v>
      </c>
      <c r="N991" s="25">
        <f t="shared" si="79"/>
        <v>88</v>
      </c>
    </row>
    <row r="992" spans="1:14" x14ac:dyDescent="0.25">
      <c r="A992" s="25" t="str">
        <v xml:space="preserve">EED116824  </v>
      </c>
      <c r="B992" s="45">
        <v>45845</v>
      </c>
      <c r="C992" s="25">
        <v>741271</v>
      </c>
      <c r="D992" s="25">
        <f t="shared" si="75"/>
        <v>47018.400000000009</v>
      </c>
      <c r="E992" s="25">
        <f>_xlfn.XLOOKUP(C992,MasterSheet!H:H,MasterSheet!E:E)</f>
        <v>534.30000000000007</v>
      </c>
      <c r="F992" s="26">
        <f>SUMIFS(MasterSheet!J:J, MasterSheet!B:B, A992, MasterSheet!D:D, B992, MasterSheet!H:H, C992)</f>
        <v>6</v>
      </c>
      <c r="G992" s="26">
        <f t="shared" si="76"/>
        <v>282110.40000000002</v>
      </c>
      <c r="H992" s="30">
        <f>SUMIFS(MasterSheet!K:K, MasterSheet!B:B, A992, MasterSheet!D:D, B992, MasterSheet!H:H, C992)</f>
        <v>6</v>
      </c>
      <c r="I992" s="30">
        <f t="shared" si="77"/>
        <v>282110.40000000002</v>
      </c>
      <c r="J992" s="32">
        <f>SUMIFS(MasterSheet!L:L, MasterSheet!B:B, A992, MasterSheet!D:D, B992, MasterSheet!H:H, C992)</f>
        <v>0</v>
      </c>
      <c r="K992" s="32">
        <f t="shared" si="78"/>
        <v>0</v>
      </c>
      <c r="L992" s="25" t="str">
        <f>VLOOKUP(C992,MasterSheet!H:U,14,)</f>
        <v>BioLegend</v>
      </c>
      <c r="M992" s="25" t="str">
        <f>VLOOKUP(L992,'Currency Sheet'!A:C,3,)</f>
        <v>DOLLAR</v>
      </c>
      <c r="N992" s="25">
        <f t="shared" si="79"/>
        <v>88</v>
      </c>
    </row>
    <row r="993" spans="1:14" x14ac:dyDescent="0.25">
      <c r="A993" s="25" t="str">
        <v xml:space="preserve">EED116824  </v>
      </c>
      <c r="B993" s="45">
        <v>45845</v>
      </c>
      <c r="C993" s="25">
        <v>741446</v>
      </c>
      <c r="D993" s="25">
        <f t="shared" si="75"/>
        <v>6230.4</v>
      </c>
      <c r="E993" s="25">
        <f>_xlfn.XLOOKUP(C993,MasterSheet!H:H,MasterSheet!E:E)</f>
        <v>70.8</v>
      </c>
      <c r="F993" s="26">
        <f>SUMIFS(MasterSheet!J:J, MasterSheet!B:B, A993, MasterSheet!D:D, B993, MasterSheet!H:H, C993)</f>
        <v>1</v>
      </c>
      <c r="G993" s="26">
        <f t="shared" si="76"/>
        <v>6230.4</v>
      </c>
      <c r="H993" s="30">
        <f>SUMIFS(MasterSheet!K:K, MasterSheet!B:B, A993, MasterSheet!D:D, B993, MasterSheet!H:H, C993)</f>
        <v>1</v>
      </c>
      <c r="I993" s="30">
        <f t="shared" si="77"/>
        <v>6230.4</v>
      </c>
      <c r="J993" s="32">
        <f>SUMIFS(MasterSheet!L:L, MasterSheet!B:B, A993, MasterSheet!D:D, B993, MasterSheet!H:H, C993)</f>
        <v>0</v>
      </c>
      <c r="K993" s="32">
        <f t="shared" si="78"/>
        <v>0</v>
      </c>
      <c r="L993" s="25" t="str">
        <f>VLOOKUP(C993,MasterSheet!H:U,14,)</f>
        <v>BioLegend</v>
      </c>
      <c r="M993" s="25" t="str">
        <f>VLOOKUP(L993,'Currency Sheet'!A:C,3,)</f>
        <v>DOLLAR</v>
      </c>
      <c r="N993" s="25">
        <f t="shared" si="79"/>
        <v>88</v>
      </c>
    </row>
    <row r="994" spans="1:14" x14ac:dyDescent="0.25">
      <c r="A994" s="25" t="str">
        <v xml:space="preserve">EED116824  </v>
      </c>
      <c r="B994" s="45">
        <v>45845</v>
      </c>
      <c r="C994" s="25">
        <v>764202</v>
      </c>
      <c r="D994" s="25">
        <f t="shared" si="75"/>
        <v>11774.400000000001</v>
      </c>
      <c r="E994" s="25">
        <f>_xlfn.XLOOKUP(C994,MasterSheet!H:H,MasterSheet!E:E)</f>
        <v>133.80000000000001</v>
      </c>
      <c r="F994" s="26">
        <f>SUMIFS(MasterSheet!J:J, MasterSheet!B:B, A994, MasterSheet!D:D, B994, MasterSheet!H:H, C994)</f>
        <v>1</v>
      </c>
      <c r="G994" s="26">
        <f t="shared" si="76"/>
        <v>11774.400000000001</v>
      </c>
      <c r="H994" s="30">
        <f>SUMIFS(MasterSheet!K:K, MasterSheet!B:B, A994, MasterSheet!D:D, B994, MasterSheet!H:H, C994)</f>
        <v>1</v>
      </c>
      <c r="I994" s="30">
        <f t="shared" si="77"/>
        <v>11774.400000000001</v>
      </c>
      <c r="J994" s="32">
        <f>SUMIFS(MasterSheet!L:L, MasterSheet!B:B, A994, MasterSheet!D:D, B994, MasterSheet!H:H, C994)</f>
        <v>0</v>
      </c>
      <c r="K994" s="32">
        <f t="shared" si="78"/>
        <v>0</v>
      </c>
      <c r="L994" s="25" t="str">
        <f>VLOOKUP(C994,MasterSheet!H:U,14,)</f>
        <v>BioLegend</v>
      </c>
      <c r="M994" s="25" t="str">
        <f>VLOOKUP(L994,'Currency Sheet'!A:C,3,)</f>
        <v>DOLLAR</v>
      </c>
      <c r="N994" s="25">
        <f t="shared" si="79"/>
        <v>88</v>
      </c>
    </row>
    <row r="995" spans="1:14" x14ac:dyDescent="0.25">
      <c r="A995" s="25" t="str">
        <v xml:space="preserve">EED116824  </v>
      </c>
      <c r="B995" s="45">
        <v>45845</v>
      </c>
      <c r="C995" s="25">
        <v>781804</v>
      </c>
      <c r="D995" s="25">
        <f t="shared" si="75"/>
        <v>23232</v>
      </c>
      <c r="E995" s="25">
        <f>_xlfn.XLOOKUP(C995,MasterSheet!H:H,MasterSheet!E:E)</f>
        <v>264</v>
      </c>
      <c r="F995" s="26">
        <f>SUMIFS(MasterSheet!J:J, MasterSheet!B:B, A995, MasterSheet!D:D, B995, MasterSheet!H:H, C995)</f>
        <v>1</v>
      </c>
      <c r="G995" s="26">
        <f t="shared" si="76"/>
        <v>23232</v>
      </c>
      <c r="H995" s="30">
        <f>SUMIFS(MasterSheet!K:K, MasterSheet!B:B, A995, MasterSheet!D:D, B995, MasterSheet!H:H, C995)</f>
        <v>1</v>
      </c>
      <c r="I995" s="30">
        <f t="shared" si="77"/>
        <v>23232</v>
      </c>
      <c r="J995" s="32">
        <f>SUMIFS(MasterSheet!L:L, MasterSheet!B:B, A995, MasterSheet!D:D, B995, MasterSheet!H:H, C995)</f>
        <v>0</v>
      </c>
      <c r="K995" s="32">
        <f t="shared" si="78"/>
        <v>0</v>
      </c>
      <c r="L995" s="25" t="str">
        <f>VLOOKUP(C995,MasterSheet!H:U,14,)</f>
        <v>BioLegend</v>
      </c>
      <c r="M995" s="25" t="str">
        <f>VLOOKUP(L995,'Currency Sheet'!A:C,3,)</f>
        <v>DOLLAR</v>
      </c>
      <c r="N995" s="25">
        <f t="shared" si="79"/>
        <v>88</v>
      </c>
    </row>
    <row r="996" spans="1:14" x14ac:dyDescent="0.25">
      <c r="A996" s="25" t="str">
        <v xml:space="preserve">EED116885  </v>
      </c>
      <c r="B996" s="45">
        <v>45845</v>
      </c>
      <c r="C996" s="25">
        <v>100339</v>
      </c>
      <c r="D996" s="25">
        <f t="shared" si="75"/>
        <v>3326.3999999999996</v>
      </c>
      <c r="E996" s="25">
        <f>_xlfn.XLOOKUP(C996,MasterSheet!H:H,MasterSheet!E:E)</f>
        <v>37.799999999999997</v>
      </c>
      <c r="F996" s="26">
        <f>SUMIFS(MasterSheet!J:J, MasterSheet!B:B, A996, MasterSheet!D:D, B996, MasterSheet!H:H, C996)</f>
        <v>1</v>
      </c>
      <c r="G996" s="26">
        <f t="shared" si="76"/>
        <v>3326.3999999999996</v>
      </c>
      <c r="H996" s="30">
        <f>SUMIFS(MasterSheet!K:K, MasterSheet!B:B, A996, MasterSheet!D:D, B996, MasterSheet!H:H, C996)</f>
        <v>1</v>
      </c>
      <c r="I996" s="30">
        <f t="shared" si="77"/>
        <v>3326.3999999999996</v>
      </c>
      <c r="J996" s="32">
        <f>SUMIFS(MasterSheet!L:L, MasterSheet!B:B, A996, MasterSheet!D:D, B996, MasterSheet!H:H, C996)</f>
        <v>0</v>
      </c>
      <c r="K996" s="32">
        <f t="shared" si="78"/>
        <v>0</v>
      </c>
      <c r="L996" s="25" t="str">
        <f>VLOOKUP(C996,MasterSheet!H:U,14,)</f>
        <v>BioLegend</v>
      </c>
      <c r="M996" s="25" t="str">
        <f>VLOOKUP(L996,'Currency Sheet'!A:C,3,)</f>
        <v>DOLLAR</v>
      </c>
      <c r="N996" s="25">
        <f t="shared" si="79"/>
        <v>88</v>
      </c>
    </row>
    <row r="997" spans="1:14" x14ac:dyDescent="0.25">
      <c r="A997" s="25" t="str">
        <v xml:space="preserve">EED116885  </v>
      </c>
      <c r="B997" s="45">
        <v>45845</v>
      </c>
      <c r="C997" s="25">
        <v>101227</v>
      </c>
      <c r="D997" s="25">
        <f t="shared" si="75"/>
        <v>4752</v>
      </c>
      <c r="E997" s="25">
        <f>_xlfn.XLOOKUP(C997,MasterSheet!H:H,MasterSheet!E:E)</f>
        <v>54</v>
      </c>
      <c r="F997" s="26">
        <f>SUMIFS(MasterSheet!J:J, MasterSheet!B:B, A997, MasterSheet!D:D, B997, MasterSheet!H:H, C997)</f>
        <v>1</v>
      </c>
      <c r="G997" s="26">
        <f t="shared" si="76"/>
        <v>4752</v>
      </c>
      <c r="H997" s="30">
        <f>SUMIFS(MasterSheet!K:K, MasterSheet!B:B, A997, MasterSheet!D:D, B997, MasterSheet!H:H, C997)</f>
        <v>1</v>
      </c>
      <c r="I997" s="30">
        <f t="shared" si="77"/>
        <v>4752</v>
      </c>
      <c r="J997" s="32">
        <f>SUMIFS(MasterSheet!L:L, MasterSheet!B:B, A997, MasterSheet!D:D, B997, MasterSheet!H:H, C997)</f>
        <v>0</v>
      </c>
      <c r="K997" s="32">
        <f t="shared" si="78"/>
        <v>0</v>
      </c>
      <c r="L997" s="25" t="str">
        <f>VLOOKUP(C997,MasterSheet!H:U,14,)</f>
        <v>BioLegend</v>
      </c>
      <c r="M997" s="25" t="str">
        <f>VLOOKUP(L997,'Currency Sheet'!A:C,3,)</f>
        <v>DOLLAR</v>
      </c>
      <c r="N997" s="25">
        <f t="shared" si="79"/>
        <v>88</v>
      </c>
    </row>
    <row r="998" spans="1:14" x14ac:dyDescent="0.25">
      <c r="A998" s="25" t="str">
        <v xml:space="preserve">EED116885  </v>
      </c>
      <c r="B998" s="45">
        <v>45845</v>
      </c>
      <c r="C998" s="25">
        <v>102115</v>
      </c>
      <c r="D998" s="25">
        <f t="shared" si="75"/>
        <v>5808</v>
      </c>
      <c r="E998" s="25">
        <f>_xlfn.XLOOKUP(C998,MasterSheet!H:H,MasterSheet!E:E)</f>
        <v>66</v>
      </c>
      <c r="F998" s="26">
        <f>SUMIFS(MasterSheet!J:J, MasterSheet!B:B, A998, MasterSheet!D:D, B998, MasterSheet!H:H, C998)</f>
        <v>1</v>
      </c>
      <c r="G998" s="26">
        <f t="shared" si="76"/>
        <v>5808</v>
      </c>
      <c r="H998" s="30">
        <f>SUMIFS(MasterSheet!K:K, MasterSheet!B:B, A998, MasterSheet!D:D, B998, MasterSheet!H:H, C998)</f>
        <v>1</v>
      </c>
      <c r="I998" s="30">
        <f t="shared" si="77"/>
        <v>5808</v>
      </c>
      <c r="J998" s="32">
        <f>SUMIFS(MasterSheet!L:L, MasterSheet!B:B, A998, MasterSheet!D:D, B998, MasterSheet!H:H, C998)</f>
        <v>0</v>
      </c>
      <c r="K998" s="32">
        <f t="shared" si="78"/>
        <v>0</v>
      </c>
      <c r="L998" s="25" t="str">
        <f>VLOOKUP(C998,MasterSheet!H:U,14,)</f>
        <v>BioLegend</v>
      </c>
      <c r="M998" s="25" t="str">
        <f>VLOOKUP(L998,'Currency Sheet'!A:C,3,)</f>
        <v>DOLLAR</v>
      </c>
      <c r="N998" s="25">
        <f t="shared" si="79"/>
        <v>88</v>
      </c>
    </row>
    <row r="999" spans="1:14" x14ac:dyDescent="0.25">
      <c r="A999" s="25" t="str">
        <v xml:space="preserve">EED116885  </v>
      </c>
      <c r="B999" s="45">
        <v>45845</v>
      </c>
      <c r="C999" s="25">
        <v>103144</v>
      </c>
      <c r="D999" s="25">
        <f t="shared" si="75"/>
        <v>13358.400000000001</v>
      </c>
      <c r="E999" s="25">
        <f>_xlfn.XLOOKUP(C999,MasterSheet!H:H,MasterSheet!E:E)</f>
        <v>151.80000000000001</v>
      </c>
      <c r="F999" s="26">
        <f>SUMIFS(MasterSheet!J:J, MasterSheet!B:B, A999, MasterSheet!D:D, B999, MasterSheet!H:H, C999)</f>
        <v>1</v>
      </c>
      <c r="G999" s="26">
        <f t="shared" si="76"/>
        <v>13358.400000000001</v>
      </c>
      <c r="H999" s="30">
        <f>SUMIFS(MasterSheet!K:K, MasterSheet!B:B, A999, MasterSheet!D:D, B999, MasterSheet!H:H, C999)</f>
        <v>1</v>
      </c>
      <c r="I999" s="30">
        <f t="shared" si="77"/>
        <v>13358.400000000001</v>
      </c>
      <c r="J999" s="32">
        <f>SUMIFS(MasterSheet!L:L, MasterSheet!B:B, A999, MasterSheet!D:D, B999, MasterSheet!H:H, C999)</f>
        <v>0</v>
      </c>
      <c r="K999" s="32">
        <f t="shared" si="78"/>
        <v>0</v>
      </c>
      <c r="L999" s="25" t="str">
        <f>VLOOKUP(C999,MasterSheet!H:U,14,)</f>
        <v>BioLegend</v>
      </c>
      <c r="M999" s="25" t="str">
        <f>VLOOKUP(L999,'Currency Sheet'!A:C,3,)</f>
        <v>DOLLAR</v>
      </c>
      <c r="N999" s="25">
        <f t="shared" si="79"/>
        <v>88</v>
      </c>
    </row>
    <row r="1000" spans="1:14" x14ac:dyDescent="0.25">
      <c r="A1000" s="25" t="str">
        <v xml:space="preserve">EED116885  </v>
      </c>
      <c r="B1000" s="45">
        <v>45845</v>
      </c>
      <c r="C1000" s="25">
        <v>103206</v>
      </c>
      <c r="D1000" s="25">
        <f t="shared" si="75"/>
        <v>5544</v>
      </c>
      <c r="E1000" s="25">
        <f>_xlfn.XLOOKUP(C1000,MasterSheet!H:H,MasterSheet!E:E)</f>
        <v>63</v>
      </c>
      <c r="F1000" s="26">
        <f>SUMIFS(MasterSheet!J:J, MasterSheet!B:B, A1000, MasterSheet!D:D, B1000, MasterSheet!H:H, C1000)</f>
        <v>1</v>
      </c>
      <c r="G1000" s="26">
        <f t="shared" si="76"/>
        <v>5544</v>
      </c>
      <c r="H1000" s="30">
        <f>SUMIFS(MasterSheet!K:K, MasterSheet!B:B, A1000, MasterSheet!D:D, B1000, MasterSheet!H:H, C1000)</f>
        <v>1</v>
      </c>
      <c r="I1000" s="30">
        <f t="shared" si="77"/>
        <v>5544</v>
      </c>
      <c r="J1000" s="32">
        <f>SUMIFS(MasterSheet!L:L, MasterSheet!B:B, A1000, MasterSheet!D:D, B1000, MasterSheet!H:H, C1000)</f>
        <v>0</v>
      </c>
      <c r="K1000" s="32">
        <f t="shared" si="78"/>
        <v>0</v>
      </c>
      <c r="L1000" s="25" t="str">
        <f>VLOOKUP(C1000,MasterSheet!H:U,14,)</f>
        <v>BioLegend</v>
      </c>
      <c r="M1000" s="25" t="str">
        <f>VLOOKUP(L1000,'Currency Sheet'!A:C,3,)</f>
        <v>DOLLAR</v>
      </c>
      <c r="N1000" s="25">
        <f t="shared" si="79"/>
        <v>88</v>
      </c>
    </row>
    <row r="1001" spans="1:14" x14ac:dyDescent="0.25">
      <c r="A1001" s="25" t="str">
        <v xml:space="preserve">EED116885  </v>
      </c>
      <c r="B1001" s="45">
        <v>45845</v>
      </c>
      <c r="C1001" s="25">
        <v>103236</v>
      </c>
      <c r="D1001" s="25">
        <f t="shared" si="75"/>
        <v>12936</v>
      </c>
      <c r="E1001" s="25">
        <f>_xlfn.XLOOKUP(C1001,MasterSheet!H:H,MasterSheet!E:E)</f>
        <v>147</v>
      </c>
      <c r="F1001" s="26">
        <f>SUMIFS(MasterSheet!J:J, MasterSheet!B:B, A1001, MasterSheet!D:D, B1001, MasterSheet!H:H, C1001)</f>
        <v>1</v>
      </c>
      <c r="G1001" s="26">
        <f t="shared" si="76"/>
        <v>12936</v>
      </c>
      <c r="H1001" s="30">
        <f>SUMIFS(MasterSheet!K:K, MasterSheet!B:B, A1001, MasterSheet!D:D, B1001, MasterSheet!H:H, C1001)</f>
        <v>1</v>
      </c>
      <c r="I1001" s="30">
        <f t="shared" si="77"/>
        <v>12936</v>
      </c>
      <c r="J1001" s="32">
        <f>SUMIFS(MasterSheet!L:L, MasterSheet!B:B, A1001, MasterSheet!D:D, B1001, MasterSheet!H:H, C1001)</f>
        <v>0</v>
      </c>
      <c r="K1001" s="32">
        <f t="shared" si="78"/>
        <v>0</v>
      </c>
      <c r="L1001" s="25" t="str">
        <f>VLOOKUP(C1001,MasterSheet!H:U,14,)</f>
        <v>BioLegend</v>
      </c>
      <c r="M1001" s="25" t="str">
        <f>VLOOKUP(L1001,'Currency Sheet'!A:C,3,)</f>
        <v>DOLLAR</v>
      </c>
      <c r="N1001" s="25">
        <f t="shared" si="79"/>
        <v>88</v>
      </c>
    </row>
    <row r="1002" spans="1:14" x14ac:dyDescent="0.25">
      <c r="A1002" s="25" t="str">
        <v xml:space="preserve">EED116885  </v>
      </c>
      <c r="B1002" s="45">
        <v>45845</v>
      </c>
      <c r="C1002" s="25">
        <v>104743</v>
      </c>
      <c r="D1002" s="25">
        <f t="shared" si="75"/>
        <v>22770</v>
      </c>
      <c r="E1002" s="25">
        <f>_xlfn.XLOOKUP(C1002,MasterSheet!H:H,MasterSheet!E:E)</f>
        <v>258.75</v>
      </c>
      <c r="F1002" s="26">
        <f>SUMIFS(MasterSheet!J:J, MasterSheet!B:B, A1002, MasterSheet!D:D, B1002, MasterSheet!H:H, C1002)</f>
        <v>1</v>
      </c>
      <c r="G1002" s="26">
        <f t="shared" si="76"/>
        <v>22770</v>
      </c>
      <c r="H1002" s="30">
        <f>SUMIFS(MasterSheet!K:K, MasterSheet!B:B, A1002, MasterSheet!D:D, B1002, MasterSheet!H:H, C1002)</f>
        <v>1</v>
      </c>
      <c r="I1002" s="30">
        <f t="shared" si="77"/>
        <v>22770</v>
      </c>
      <c r="J1002" s="32">
        <f>SUMIFS(MasterSheet!L:L, MasterSheet!B:B, A1002, MasterSheet!D:D, B1002, MasterSheet!H:H, C1002)</f>
        <v>0</v>
      </c>
      <c r="K1002" s="32">
        <f t="shared" si="78"/>
        <v>0</v>
      </c>
      <c r="L1002" s="25" t="str">
        <f>VLOOKUP(C1002,MasterSheet!H:U,14,)</f>
        <v>BioLegend</v>
      </c>
      <c r="M1002" s="25" t="str">
        <f>VLOOKUP(L1002,'Currency Sheet'!A:C,3,)</f>
        <v>DOLLAR</v>
      </c>
      <c r="N1002" s="25">
        <f t="shared" si="79"/>
        <v>88</v>
      </c>
    </row>
    <row r="1003" spans="1:14" x14ac:dyDescent="0.25">
      <c r="A1003" s="25" t="str">
        <v xml:space="preserve">EED116885  </v>
      </c>
      <c r="B1003" s="45">
        <v>45845</v>
      </c>
      <c r="C1003" s="25">
        <v>105032</v>
      </c>
      <c r="D1003" s="25">
        <f t="shared" si="75"/>
        <v>15972</v>
      </c>
      <c r="E1003" s="25">
        <f>_xlfn.XLOOKUP(C1003,MasterSheet!H:H,MasterSheet!E:E)</f>
        <v>181.5</v>
      </c>
      <c r="F1003" s="26">
        <f>SUMIFS(MasterSheet!J:J, MasterSheet!B:B, A1003, MasterSheet!D:D, B1003, MasterSheet!H:H, C1003)</f>
        <v>1</v>
      </c>
      <c r="G1003" s="26">
        <f t="shared" si="76"/>
        <v>15972</v>
      </c>
      <c r="H1003" s="30">
        <f>SUMIFS(MasterSheet!K:K, MasterSheet!B:B, A1003, MasterSheet!D:D, B1003, MasterSheet!H:H, C1003)</f>
        <v>1</v>
      </c>
      <c r="I1003" s="30">
        <f t="shared" si="77"/>
        <v>15972</v>
      </c>
      <c r="J1003" s="32">
        <f>SUMIFS(MasterSheet!L:L, MasterSheet!B:B, A1003, MasterSheet!D:D, B1003, MasterSheet!H:H, C1003)</f>
        <v>0</v>
      </c>
      <c r="K1003" s="32">
        <f t="shared" si="78"/>
        <v>0</v>
      </c>
      <c r="L1003" s="25" t="str">
        <f>VLOOKUP(C1003,MasterSheet!H:U,14,)</f>
        <v>BioLegend</v>
      </c>
      <c r="M1003" s="25" t="str">
        <f>VLOOKUP(L1003,'Currency Sheet'!A:C,3,)</f>
        <v>DOLLAR</v>
      </c>
      <c r="N1003" s="25">
        <f t="shared" si="79"/>
        <v>88</v>
      </c>
    </row>
    <row r="1004" spans="1:14" x14ac:dyDescent="0.25">
      <c r="A1004" s="25" t="str">
        <v xml:space="preserve">EED116885  </v>
      </c>
      <c r="B1004" s="45">
        <v>45845</v>
      </c>
      <c r="C1004" s="25">
        <v>107210</v>
      </c>
      <c r="D1004" s="25">
        <f t="shared" si="75"/>
        <v>16051.2</v>
      </c>
      <c r="E1004" s="25">
        <f>_xlfn.XLOOKUP(C1004,MasterSheet!H:H,MasterSheet!E:E)</f>
        <v>182.4</v>
      </c>
      <c r="F1004" s="26">
        <f>SUMIFS(MasterSheet!J:J, MasterSheet!B:B, A1004, MasterSheet!D:D, B1004, MasterSheet!H:H, C1004)</f>
        <v>2</v>
      </c>
      <c r="G1004" s="26">
        <f t="shared" si="76"/>
        <v>32102.400000000001</v>
      </c>
      <c r="H1004" s="30">
        <f>SUMIFS(MasterSheet!K:K, MasterSheet!B:B, A1004, MasterSheet!D:D, B1004, MasterSheet!H:H, C1004)</f>
        <v>2</v>
      </c>
      <c r="I1004" s="30">
        <f t="shared" si="77"/>
        <v>32102.400000000001</v>
      </c>
      <c r="J1004" s="32">
        <f>SUMIFS(MasterSheet!L:L, MasterSheet!B:B, A1004, MasterSheet!D:D, B1004, MasterSheet!H:H, C1004)</f>
        <v>0</v>
      </c>
      <c r="K1004" s="32">
        <f t="shared" si="78"/>
        <v>0</v>
      </c>
      <c r="L1004" s="25" t="str">
        <f>VLOOKUP(C1004,MasterSheet!H:U,14,)</f>
        <v>BioLegend</v>
      </c>
      <c r="M1004" s="25" t="str">
        <f>VLOOKUP(L1004,'Currency Sheet'!A:C,3,)</f>
        <v>DOLLAR</v>
      </c>
      <c r="N1004" s="25">
        <f t="shared" si="79"/>
        <v>88</v>
      </c>
    </row>
    <row r="1005" spans="1:14" x14ac:dyDescent="0.25">
      <c r="A1005" s="25" t="str">
        <v xml:space="preserve">EED116885  </v>
      </c>
      <c r="B1005" s="45">
        <v>45845</v>
      </c>
      <c r="C1005" s="25">
        <v>126408</v>
      </c>
      <c r="D1005" s="25">
        <f t="shared" si="75"/>
        <v>19536</v>
      </c>
      <c r="E1005" s="25">
        <f>_xlfn.XLOOKUP(C1005,MasterSheet!H:H,MasterSheet!E:E)</f>
        <v>222</v>
      </c>
      <c r="F1005" s="26">
        <f>SUMIFS(MasterSheet!J:J, MasterSheet!B:B, A1005, MasterSheet!D:D, B1005, MasterSheet!H:H, C1005)</f>
        <v>1</v>
      </c>
      <c r="G1005" s="26">
        <f t="shared" si="76"/>
        <v>19536</v>
      </c>
      <c r="H1005" s="30">
        <f>SUMIFS(MasterSheet!K:K, MasterSheet!B:B, A1005, MasterSheet!D:D, B1005, MasterSheet!H:H, C1005)</f>
        <v>1</v>
      </c>
      <c r="I1005" s="30">
        <f t="shared" si="77"/>
        <v>19536</v>
      </c>
      <c r="J1005" s="32">
        <f>SUMIFS(MasterSheet!L:L, MasterSheet!B:B, A1005, MasterSheet!D:D, B1005, MasterSheet!H:H, C1005)</f>
        <v>0</v>
      </c>
      <c r="K1005" s="32">
        <f t="shared" si="78"/>
        <v>0</v>
      </c>
      <c r="L1005" s="25" t="str">
        <f>VLOOKUP(C1005,MasterSheet!H:U,14,)</f>
        <v>BioLegend</v>
      </c>
      <c r="M1005" s="25" t="str">
        <f>VLOOKUP(L1005,'Currency Sheet'!A:C,3,)</f>
        <v>DOLLAR</v>
      </c>
      <c r="N1005" s="25">
        <f t="shared" si="79"/>
        <v>88</v>
      </c>
    </row>
    <row r="1006" spans="1:14" x14ac:dyDescent="0.25">
      <c r="A1006" s="25" t="str">
        <v xml:space="preserve">EED116885  </v>
      </c>
      <c r="B1006" s="45">
        <v>45845</v>
      </c>
      <c r="C1006" s="25">
        <v>141710</v>
      </c>
      <c r="D1006" s="25">
        <f t="shared" si="75"/>
        <v>15470.400000000001</v>
      </c>
      <c r="E1006" s="25">
        <f>_xlfn.XLOOKUP(C1006,MasterSheet!H:H,MasterSheet!E:E)</f>
        <v>175.8</v>
      </c>
      <c r="F1006" s="26">
        <f>SUMIFS(MasterSheet!J:J, MasterSheet!B:B, A1006, MasterSheet!D:D, B1006, MasterSheet!H:H, C1006)</f>
        <v>1</v>
      </c>
      <c r="G1006" s="26">
        <f t="shared" si="76"/>
        <v>15470.400000000001</v>
      </c>
      <c r="H1006" s="30">
        <f>SUMIFS(MasterSheet!K:K, MasterSheet!B:B, A1006, MasterSheet!D:D, B1006, MasterSheet!H:H, C1006)</f>
        <v>1</v>
      </c>
      <c r="I1006" s="30">
        <f t="shared" si="77"/>
        <v>15470.400000000001</v>
      </c>
      <c r="J1006" s="32">
        <f>SUMIFS(MasterSheet!L:L, MasterSheet!B:B, A1006, MasterSheet!D:D, B1006, MasterSheet!H:H, C1006)</f>
        <v>0</v>
      </c>
      <c r="K1006" s="32">
        <f t="shared" si="78"/>
        <v>0</v>
      </c>
      <c r="L1006" s="25" t="str">
        <f>VLOOKUP(C1006,MasterSheet!H:U,14,)</f>
        <v>BioLegend</v>
      </c>
      <c r="M1006" s="25" t="str">
        <f>VLOOKUP(L1006,'Currency Sheet'!A:C,3,)</f>
        <v>DOLLAR</v>
      </c>
      <c r="N1006" s="25">
        <f t="shared" si="79"/>
        <v>88</v>
      </c>
    </row>
    <row r="1007" spans="1:14" x14ac:dyDescent="0.25">
      <c r="A1007" s="25" t="str">
        <v xml:space="preserve">EED116885  </v>
      </c>
      <c r="B1007" s="45">
        <v>45845</v>
      </c>
      <c r="C1007" s="25">
        <v>142534</v>
      </c>
      <c r="D1007" s="25">
        <f t="shared" si="75"/>
        <v>20394</v>
      </c>
      <c r="E1007" s="25">
        <f>_xlfn.XLOOKUP(C1007,MasterSheet!H:H,MasterSheet!E:E)</f>
        <v>231.75</v>
      </c>
      <c r="F1007" s="26">
        <f>SUMIFS(MasterSheet!J:J, MasterSheet!B:B, A1007, MasterSheet!D:D, B1007, MasterSheet!H:H, C1007)</f>
        <v>1</v>
      </c>
      <c r="G1007" s="26">
        <f t="shared" si="76"/>
        <v>20394</v>
      </c>
      <c r="H1007" s="30">
        <f>SUMIFS(MasterSheet!K:K, MasterSheet!B:B, A1007, MasterSheet!D:D, B1007, MasterSheet!H:H, C1007)</f>
        <v>1</v>
      </c>
      <c r="I1007" s="30">
        <f t="shared" si="77"/>
        <v>20394</v>
      </c>
      <c r="J1007" s="32">
        <f>SUMIFS(MasterSheet!L:L, MasterSheet!B:B, A1007, MasterSheet!D:D, B1007, MasterSheet!H:H, C1007)</f>
        <v>0</v>
      </c>
      <c r="K1007" s="32">
        <f t="shared" si="78"/>
        <v>0</v>
      </c>
      <c r="L1007" s="25" t="str">
        <f>VLOOKUP(C1007,MasterSheet!H:U,14,)</f>
        <v>BioLegend</v>
      </c>
      <c r="M1007" s="25" t="str">
        <f>VLOOKUP(L1007,'Currency Sheet'!A:C,3,)</f>
        <v>DOLLAR</v>
      </c>
      <c r="N1007" s="25">
        <f t="shared" si="79"/>
        <v>88</v>
      </c>
    </row>
    <row r="1008" spans="1:14" x14ac:dyDescent="0.25">
      <c r="A1008" s="25" t="str">
        <v xml:space="preserve">EED116885  </v>
      </c>
      <c r="B1008" s="45">
        <v>45845</v>
      </c>
      <c r="C1008" s="25">
        <v>162703</v>
      </c>
      <c r="D1008" s="25">
        <f t="shared" si="75"/>
        <v>13182.400000000001</v>
      </c>
      <c r="E1008" s="25">
        <f>_xlfn.XLOOKUP(C1008,MasterSheet!H:H,MasterSheet!E:E)</f>
        <v>149.80000000000001</v>
      </c>
      <c r="F1008" s="26">
        <f>SUMIFS(MasterSheet!J:J, MasterSheet!B:B, A1008, MasterSheet!D:D, B1008, MasterSheet!H:H, C1008)</f>
        <v>1</v>
      </c>
      <c r="G1008" s="26">
        <f t="shared" si="76"/>
        <v>13182.400000000001</v>
      </c>
      <c r="H1008" s="30">
        <f>SUMIFS(MasterSheet!K:K, MasterSheet!B:B, A1008, MasterSheet!D:D, B1008, MasterSheet!H:H, C1008)</f>
        <v>1</v>
      </c>
      <c r="I1008" s="30">
        <f t="shared" si="77"/>
        <v>13182.400000000001</v>
      </c>
      <c r="J1008" s="32">
        <f>SUMIFS(MasterSheet!L:L, MasterSheet!B:B, A1008, MasterSheet!D:D, B1008, MasterSheet!H:H, C1008)</f>
        <v>0</v>
      </c>
      <c r="K1008" s="32">
        <f t="shared" si="78"/>
        <v>0</v>
      </c>
      <c r="L1008" s="25" t="str">
        <f>VLOOKUP(C1008,MasterSheet!H:U,14,)</f>
        <v>BioLegend</v>
      </c>
      <c r="M1008" s="25" t="str">
        <f>VLOOKUP(L1008,'Currency Sheet'!A:C,3,)</f>
        <v>DOLLAR</v>
      </c>
      <c r="N1008" s="25">
        <f t="shared" si="79"/>
        <v>88</v>
      </c>
    </row>
    <row r="1009" spans="1:14" x14ac:dyDescent="0.25">
      <c r="A1009" s="25" t="str">
        <v xml:space="preserve">EED116885  </v>
      </c>
      <c r="B1009" s="45">
        <v>45845</v>
      </c>
      <c r="C1009" s="25">
        <v>300440</v>
      </c>
      <c r="D1009" s="25">
        <f t="shared" si="75"/>
        <v>10771.2</v>
      </c>
      <c r="E1009" s="25">
        <f>_xlfn.XLOOKUP(C1009,MasterSheet!H:H,MasterSheet!E:E)</f>
        <v>122.4</v>
      </c>
      <c r="F1009" s="26">
        <f>SUMIFS(MasterSheet!J:J, MasterSheet!B:B, A1009, MasterSheet!D:D, B1009, MasterSheet!H:H, C1009)</f>
        <v>1</v>
      </c>
      <c r="G1009" s="26">
        <f t="shared" si="76"/>
        <v>10771.2</v>
      </c>
      <c r="H1009" s="30">
        <f>SUMIFS(MasterSheet!K:K, MasterSheet!B:B, A1009, MasterSheet!D:D, B1009, MasterSheet!H:H, C1009)</f>
        <v>1</v>
      </c>
      <c r="I1009" s="30">
        <f t="shared" si="77"/>
        <v>10771.2</v>
      </c>
      <c r="J1009" s="32">
        <f>SUMIFS(MasterSheet!L:L, MasterSheet!B:B, A1009, MasterSheet!D:D, B1009, MasterSheet!H:H, C1009)</f>
        <v>0</v>
      </c>
      <c r="K1009" s="32">
        <f t="shared" si="78"/>
        <v>0</v>
      </c>
      <c r="L1009" s="25" t="str">
        <f>VLOOKUP(C1009,MasterSheet!H:U,14,)</f>
        <v>BioLegend</v>
      </c>
      <c r="M1009" s="25" t="str">
        <f>VLOOKUP(L1009,'Currency Sheet'!A:C,3,)</f>
        <v>DOLLAR</v>
      </c>
      <c r="N1009" s="25">
        <f t="shared" si="79"/>
        <v>88</v>
      </c>
    </row>
    <row r="1010" spans="1:14" x14ac:dyDescent="0.25">
      <c r="A1010" s="25" t="str">
        <v xml:space="preserve">EED116885  </v>
      </c>
      <c r="B1010" s="45">
        <v>45845</v>
      </c>
      <c r="C1010" s="25">
        <v>300908</v>
      </c>
      <c r="D1010" s="25">
        <f t="shared" si="75"/>
        <v>3801.6000000000004</v>
      </c>
      <c r="E1010" s="25">
        <f>_xlfn.XLOOKUP(C1010,MasterSheet!H:H,MasterSheet!E:E)</f>
        <v>43.2</v>
      </c>
      <c r="F1010" s="26">
        <f>SUMIFS(MasterSheet!J:J, MasterSheet!B:B, A1010, MasterSheet!D:D, B1010, MasterSheet!H:H, C1010)</f>
        <v>1</v>
      </c>
      <c r="G1010" s="26">
        <f t="shared" si="76"/>
        <v>3801.6000000000004</v>
      </c>
      <c r="H1010" s="30">
        <f>SUMIFS(MasterSheet!K:K, MasterSheet!B:B, A1010, MasterSheet!D:D, B1010, MasterSheet!H:H, C1010)</f>
        <v>1</v>
      </c>
      <c r="I1010" s="30">
        <f t="shared" si="77"/>
        <v>3801.6000000000004</v>
      </c>
      <c r="J1010" s="32">
        <f>SUMIFS(MasterSheet!L:L, MasterSheet!B:B, A1010, MasterSheet!D:D, B1010, MasterSheet!H:H, C1010)</f>
        <v>0</v>
      </c>
      <c r="K1010" s="32">
        <f t="shared" si="78"/>
        <v>0</v>
      </c>
      <c r="L1010" s="25" t="str">
        <f>VLOOKUP(C1010,MasterSheet!H:U,14,)</f>
        <v>BioLegend</v>
      </c>
      <c r="M1010" s="25" t="str">
        <f>VLOOKUP(L1010,'Currency Sheet'!A:C,3,)</f>
        <v>DOLLAR</v>
      </c>
      <c r="N1010" s="25">
        <f t="shared" si="79"/>
        <v>88</v>
      </c>
    </row>
    <row r="1011" spans="1:14" x14ac:dyDescent="0.25">
      <c r="A1011" s="25" t="str">
        <v xml:space="preserve">EED116885  </v>
      </c>
      <c r="B1011" s="45">
        <v>45845</v>
      </c>
      <c r="C1011" s="25">
        <v>302828</v>
      </c>
      <c r="D1011" s="25">
        <f t="shared" si="75"/>
        <v>27984</v>
      </c>
      <c r="E1011" s="25">
        <f>_xlfn.XLOOKUP(C1011,MasterSheet!H:H,MasterSheet!E:E)</f>
        <v>318</v>
      </c>
      <c r="F1011" s="26">
        <f>SUMIFS(MasterSheet!J:J, MasterSheet!B:B, A1011, MasterSheet!D:D, B1011, MasterSheet!H:H, C1011)</f>
        <v>1</v>
      </c>
      <c r="G1011" s="26">
        <f t="shared" si="76"/>
        <v>27984</v>
      </c>
      <c r="H1011" s="30">
        <f>SUMIFS(MasterSheet!K:K, MasterSheet!B:B, A1011, MasterSheet!D:D, B1011, MasterSheet!H:H, C1011)</f>
        <v>1</v>
      </c>
      <c r="I1011" s="30">
        <f t="shared" si="77"/>
        <v>27984</v>
      </c>
      <c r="J1011" s="32">
        <f>SUMIFS(MasterSheet!L:L, MasterSheet!B:B, A1011, MasterSheet!D:D, B1011, MasterSheet!H:H, C1011)</f>
        <v>0</v>
      </c>
      <c r="K1011" s="32">
        <f t="shared" si="78"/>
        <v>0</v>
      </c>
      <c r="L1011" s="25" t="str">
        <f>VLOOKUP(C1011,MasterSheet!H:U,14,)</f>
        <v>BioLegend</v>
      </c>
      <c r="M1011" s="25" t="str">
        <f>VLOOKUP(L1011,'Currency Sheet'!A:C,3,)</f>
        <v>DOLLAR</v>
      </c>
      <c r="N1011" s="25">
        <f t="shared" si="79"/>
        <v>88</v>
      </c>
    </row>
    <row r="1012" spans="1:14" x14ac:dyDescent="0.25">
      <c r="A1012" s="25" t="str">
        <v xml:space="preserve">EED116885  </v>
      </c>
      <c r="B1012" s="45">
        <v>45845</v>
      </c>
      <c r="C1012" s="25">
        <v>302940</v>
      </c>
      <c r="D1012" s="25">
        <f t="shared" si="75"/>
        <v>12196.8</v>
      </c>
      <c r="E1012" s="25">
        <f>_xlfn.XLOOKUP(C1012,MasterSheet!H:H,MasterSheet!E:E)</f>
        <v>138.6</v>
      </c>
      <c r="F1012" s="26">
        <f>SUMIFS(MasterSheet!J:J, MasterSheet!B:B, A1012, MasterSheet!D:D, B1012, MasterSheet!H:H, C1012)</f>
        <v>2</v>
      </c>
      <c r="G1012" s="26">
        <f t="shared" si="76"/>
        <v>24393.599999999999</v>
      </c>
      <c r="H1012" s="30">
        <f>SUMIFS(MasterSheet!K:K, MasterSheet!B:B, A1012, MasterSheet!D:D, B1012, MasterSheet!H:H, C1012)</f>
        <v>2</v>
      </c>
      <c r="I1012" s="30">
        <f t="shared" si="77"/>
        <v>24393.599999999999</v>
      </c>
      <c r="J1012" s="32">
        <f>SUMIFS(MasterSheet!L:L, MasterSheet!B:B, A1012, MasterSheet!D:D, B1012, MasterSheet!H:H, C1012)</f>
        <v>0</v>
      </c>
      <c r="K1012" s="32">
        <f t="shared" si="78"/>
        <v>0</v>
      </c>
      <c r="L1012" s="25" t="str">
        <f>VLOOKUP(C1012,MasterSheet!H:U,14,)</f>
        <v>BioLegend</v>
      </c>
      <c r="M1012" s="25" t="str">
        <f>VLOOKUP(L1012,'Currency Sheet'!A:C,3,)</f>
        <v>DOLLAR</v>
      </c>
      <c r="N1012" s="25">
        <f t="shared" si="79"/>
        <v>88</v>
      </c>
    </row>
    <row r="1013" spans="1:14" x14ac:dyDescent="0.25">
      <c r="A1013" s="25" t="str">
        <v xml:space="preserve">EED116885  </v>
      </c>
      <c r="B1013" s="45">
        <v>45845</v>
      </c>
      <c r="C1013" s="25">
        <v>304006</v>
      </c>
      <c r="D1013" s="25">
        <f t="shared" si="75"/>
        <v>4435.2</v>
      </c>
      <c r="E1013" s="25">
        <f>_xlfn.XLOOKUP(C1013,MasterSheet!H:H,MasterSheet!E:E)</f>
        <v>50.4</v>
      </c>
      <c r="F1013" s="26">
        <f>SUMIFS(MasterSheet!J:J, MasterSheet!B:B, A1013, MasterSheet!D:D, B1013, MasterSheet!H:H, C1013)</f>
        <v>1</v>
      </c>
      <c r="G1013" s="26">
        <f t="shared" si="76"/>
        <v>4435.2</v>
      </c>
      <c r="H1013" s="30">
        <f>SUMIFS(MasterSheet!K:K, MasterSheet!B:B, A1013, MasterSheet!D:D, B1013, MasterSheet!H:H, C1013)</f>
        <v>1</v>
      </c>
      <c r="I1013" s="30">
        <f t="shared" si="77"/>
        <v>4435.2</v>
      </c>
      <c r="J1013" s="32">
        <f>SUMIFS(MasterSheet!L:L, MasterSheet!B:B, A1013, MasterSheet!D:D, B1013, MasterSheet!H:H, C1013)</f>
        <v>0</v>
      </c>
      <c r="K1013" s="32">
        <f t="shared" si="78"/>
        <v>0</v>
      </c>
      <c r="L1013" s="25" t="str">
        <f>VLOOKUP(C1013,MasterSheet!H:U,14,)</f>
        <v>BioLegend</v>
      </c>
      <c r="M1013" s="25" t="str">
        <f>VLOOKUP(L1013,'Currency Sheet'!A:C,3,)</f>
        <v>DOLLAR</v>
      </c>
      <c r="N1013" s="25">
        <f t="shared" si="79"/>
        <v>88</v>
      </c>
    </row>
    <row r="1014" spans="1:14" x14ac:dyDescent="0.25">
      <c r="A1014" s="25" t="str">
        <v xml:space="preserve">EED116885  </v>
      </c>
      <c r="B1014" s="45">
        <v>45845</v>
      </c>
      <c r="C1014" s="25">
        <v>304112</v>
      </c>
      <c r="D1014" s="25">
        <f t="shared" si="75"/>
        <v>6969.6</v>
      </c>
      <c r="E1014" s="25">
        <f>_xlfn.XLOOKUP(C1014,MasterSheet!H:H,MasterSheet!E:E)</f>
        <v>79.2</v>
      </c>
      <c r="F1014" s="26">
        <f>SUMIFS(MasterSheet!J:J, MasterSheet!B:B, A1014, MasterSheet!D:D, B1014, MasterSheet!H:H, C1014)</f>
        <v>3</v>
      </c>
      <c r="G1014" s="26">
        <f t="shared" si="76"/>
        <v>20908.800000000003</v>
      </c>
      <c r="H1014" s="30">
        <f>SUMIFS(MasterSheet!K:K, MasterSheet!B:B, A1014, MasterSheet!D:D, B1014, MasterSheet!H:H, C1014)</f>
        <v>3</v>
      </c>
      <c r="I1014" s="30">
        <f t="shared" si="77"/>
        <v>20908.800000000003</v>
      </c>
      <c r="J1014" s="32">
        <f>SUMIFS(MasterSheet!L:L, MasterSheet!B:B, A1014, MasterSheet!D:D, B1014, MasterSheet!H:H, C1014)</f>
        <v>0</v>
      </c>
      <c r="K1014" s="32">
        <f t="shared" si="78"/>
        <v>0</v>
      </c>
      <c r="L1014" s="25" t="str">
        <f>VLOOKUP(C1014,MasterSheet!H:U,14,)</f>
        <v>BioLegend</v>
      </c>
      <c r="M1014" s="25" t="str">
        <f>VLOOKUP(L1014,'Currency Sheet'!A:C,3,)</f>
        <v>DOLLAR</v>
      </c>
      <c r="N1014" s="25">
        <f t="shared" si="79"/>
        <v>88</v>
      </c>
    </row>
    <row r="1015" spans="1:14" x14ac:dyDescent="0.25">
      <c r="A1015" s="25" t="str">
        <v xml:space="preserve">EED116885  </v>
      </c>
      <c r="B1015" s="45">
        <v>45845</v>
      </c>
      <c r="C1015" s="25">
        <v>304140</v>
      </c>
      <c r="D1015" s="25">
        <f t="shared" si="75"/>
        <v>28710</v>
      </c>
      <c r="E1015" s="25">
        <f>_xlfn.XLOOKUP(C1015,MasterSheet!H:H,MasterSheet!E:E)</f>
        <v>326.25</v>
      </c>
      <c r="F1015" s="26">
        <f>SUMIFS(MasterSheet!J:J, MasterSheet!B:B, A1015, MasterSheet!D:D, B1015, MasterSheet!H:H, C1015)</f>
        <v>1</v>
      </c>
      <c r="G1015" s="26">
        <f t="shared" si="76"/>
        <v>28710</v>
      </c>
      <c r="H1015" s="30">
        <f>SUMIFS(MasterSheet!K:K, MasterSheet!B:B, A1015, MasterSheet!D:D, B1015, MasterSheet!H:H, C1015)</f>
        <v>1</v>
      </c>
      <c r="I1015" s="30">
        <f t="shared" si="77"/>
        <v>28710</v>
      </c>
      <c r="J1015" s="32">
        <f>SUMIFS(MasterSheet!L:L, MasterSheet!B:B, A1015, MasterSheet!D:D, B1015, MasterSheet!H:H, C1015)</f>
        <v>0</v>
      </c>
      <c r="K1015" s="32">
        <f t="shared" si="78"/>
        <v>0</v>
      </c>
      <c r="L1015" s="25" t="str">
        <f>VLOOKUP(C1015,MasterSheet!H:U,14,)</f>
        <v>BioLegend</v>
      </c>
      <c r="M1015" s="25" t="str">
        <f>VLOOKUP(L1015,'Currency Sheet'!A:C,3,)</f>
        <v>DOLLAR</v>
      </c>
      <c r="N1015" s="25">
        <f t="shared" si="79"/>
        <v>88</v>
      </c>
    </row>
    <row r="1016" spans="1:14" x14ac:dyDescent="0.25">
      <c r="A1016" s="25" t="str">
        <v xml:space="preserve">EED116885  </v>
      </c>
      <c r="B1016" s="45">
        <v>45845</v>
      </c>
      <c r="C1016" s="25">
        <v>304810</v>
      </c>
      <c r="D1016" s="25">
        <f t="shared" si="75"/>
        <v>16684.8</v>
      </c>
      <c r="E1016" s="25">
        <f>_xlfn.XLOOKUP(C1016,MasterSheet!H:H,MasterSheet!E:E)</f>
        <v>189.6</v>
      </c>
      <c r="F1016" s="26">
        <f>SUMIFS(MasterSheet!J:J, MasterSheet!B:B, A1016, MasterSheet!D:D, B1016, MasterSheet!H:H, C1016)</f>
        <v>3</v>
      </c>
      <c r="G1016" s="26">
        <f t="shared" si="76"/>
        <v>50054.399999999994</v>
      </c>
      <c r="H1016" s="30">
        <f>SUMIFS(MasterSheet!K:K, MasterSheet!B:B, A1016, MasterSheet!D:D, B1016, MasterSheet!H:H, C1016)</f>
        <v>3</v>
      </c>
      <c r="I1016" s="30">
        <f t="shared" si="77"/>
        <v>50054.399999999994</v>
      </c>
      <c r="J1016" s="32">
        <f>SUMIFS(MasterSheet!L:L, MasterSheet!B:B, A1016, MasterSheet!D:D, B1016, MasterSheet!H:H, C1016)</f>
        <v>0</v>
      </c>
      <c r="K1016" s="32">
        <f t="shared" si="78"/>
        <v>0</v>
      </c>
      <c r="L1016" s="25" t="str">
        <f>VLOOKUP(C1016,MasterSheet!H:U,14,)</f>
        <v>BioLegend</v>
      </c>
      <c r="M1016" s="25" t="str">
        <f>VLOOKUP(L1016,'Currency Sheet'!A:C,3,)</f>
        <v>DOLLAR</v>
      </c>
      <c r="N1016" s="25">
        <f t="shared" si="79"/>
        <v>88</v>
      </c>
    </row>
    <row r="1017" spans="1:14" x14ac:dyDescent="0.25">
      <c r="A1017" s="25" t="str">
        <v xml:space="preserve">EED116885  </v>
      </c>
      <c r="B1017" s="45">
        <v>45845</v>
      </c>
      <c r="C1017" s="25">
        <v>305026</v>
      </c>
      <c r="D1017" s="25">
        <f t="shared" si="75"/>
        <v>18902.400000000001</v>
      </c>
      <c r="E1017" s="25">
        <f>_xlfn.XLOOKUP(C1017,MasterSheet!H:H,MasterSheet!E:E)</f>
        <v>214.8</v>
      </c>
      <c r="F1017" s="26">
        <f>SUMIFS(MasterSheet!J:J, MasterSheet!B:B, A1017, MasterSheet!D:D, B1017, MasterSheet!H:H, C1017)</f>
        <v>1</v>
      </c>
      <c r="G1017" s="26">
        <f t="shared" si="76"/>
        <v>18902.400000000001</v>
      </c>
      <c r="H1017" s="30">
        <f>SUMIFS(MasterSheet!K:K, MasterSheet!B:B, A1017, MasterSheet!D:D, B1017, MasterSheet!H:H, C1017)</f>
        <v>1</v>
      </c>
      <c r="I1017" s="30">
        <f t="shared" si="77"/>
        <v>18902.400000000001</v>
      </c>
      <c r="J1017" s="32">
        <f>SUMIFS(MasterSheet!L:L, MasterSheet!B:B, A1017, MasterSheet!D:D, B1017, MasterSheet!H:H, C1017)</f>
        <v>0</v>
      </c>
      <c r="K1017" s="32">
        <f t="shared" si="78"/>
        <v>0</v>
      </c>
      <c r="L1017" s="25" t="str">
        <f>VLOOKUP(C1017,MasterSheet!H:U,14,)</f>
        <v>BioLegend</v>
      </c>
      <c r="M1017" s="25" t="str">
        <f>VLOOKUP(L1017,'Currency Sheet'!A:C,3,)</f>
        <v>DOLLAR</v>
      </c>
      <c r="N1017" s="25">
        <f t="shared" si="79"/>
        <v>88</v>
      </c>
    </row>
    <row r="1018" spans="1:14" x14ac:dyDescent="0.25">
      <c r="A1018" s="25" t="str">
        <v xml:space="preserve">EED116885  </v>
      </c>
      <c r="B1018" s="45">
        <v>45845</v>
      </c>
      <c r="C1018" s="25">
        <v>307807</v>
      </c>
      <c r="D1018" s="25">
        <f t="shared" si="75"/>
        <v>5596.8</v>
      </c>
      <c r="E1018" s="25">
        <f>_xlfn.XLOOKUP(C1018,MasterSheet!H:H,MasterSheet!E:E)</f>
        <v>63.6</v>
      </c>
      <c r="F1018" s="26">
        <f>SUMIFS(MasterSheet!J:J, MasterSheet!B:B, A1018, MasterSheet!D:D, B1018, MasterSheet!H:H, C1018)</f>
        <v>1</v>
      </c>
      <c r="G1018" s="26">
        <f t="shared" si="76"/>
        <v>5596.8</v>
      </c>
      <c r="H1018" s="30">
        <f>SUMIFS(MasterSheet!K:K, MasterSheet!B:B, A1018, MasterSheet!D:D, B1018, MasterSheet!H:H, C1018)</f>
        <v>1</v>
      </c>
      <c r="I1018" s="30">
        <f t="shared" si="77"/>
        <v>5596.8</v>
      </c>
      <c r="J1018" s="32">
        <f>SUMIFS(MasterSheet!L:L, MasterSheet!B:B, A1018, MasterSheet!D:D, B1018, MasterSheet!H:H, C1018)</f>
        <v>0</v>
      </c>
      <c r="K1018" s="32">
        <f t="shared" si="78"/>
        <v>0</v>
      </c>
      <c r="L1018" s="25" t="str">
        <f>VLOOKUP(C1018,MasterSheet!H:U,14,)</f>
        <v>BioLegend</v>
      </c>
      <c r="M1018" s="25" t="str">
        <f>VLOOKUP(L1018,'Currency Sheet'!A:C,3,)</f>
        <v>DOLLAR</v>
      </c>
      <c r="N1018" s="25">
        <f t="shared" si="79"/>
        <v>88</v>
      </c>
    </row>
    <row r="1019" spans="1:14" x14ac:dyDescent="0.25">
      <c r="A1019" s="25" t="str">
        <v xml:space="preserve">EED116885  </v>
      </c>
      <c r="B1019" s="45">
        <v>45845</v>
      </c>
      <c r="C1019" s="25">
        <v>308120</v>
      </c>
      <c r="D1019" s="25">
        <f t="shared" si="75"/>
        <v>27984</v>
      </c>
      <c r="E1019" s="25">
        <f>_xlfn.XLOOKUP(C1019,MasterSheet!H:H,MasterSheet!E:E)</f>
        <v>318</v>
      </c>
      <c r="F1019" s="26">
        <f>SUMIFS(MasterSheet!J:J, MasterSheet!B:B, A1019, MasterSheet!D:D, B1019, MasterSheet!H:H, C1019)</f>
        <v>1</v>
      </c>
      <c r="G1019" s="26">
        <f t="shared" si="76"/>
        <v>27984</v>
      </c>
      <c r="H1019" s="30">
        <f>SUMIFS(MasterSheet!K:K, MasterSheet!B:B, A1019, MasterSheet!D:D, B1019, MasterSheet!H:H, C1019)</f>
        <v>1</v>
      </c>
      <c r="I1019" s="30">
        <f t="shared" si="77"/>
        <v>27984</v>
      </c>
      <c r="J1019" s="32">
        <f>SUMIFS(MasterSheet!L:L, MasterSheet!B:B, A1019, MasterSheet!D:D, B1019, MasterSheet!H:H, C1019)</f>
        <v>0</v>
      </c>
      <c r="K1019" s="32">
        <f t="shared" si="78"/>
        <v>0</v>
      </c>
      <c r="L1019" s="25" t="str">
        <f>VLOOKUP(C1019,MasterSheet!H:U,14,)</f>
        <v>BioLegend</v>
      </c>
      <c r="M1019" s="25" t="str">
        <f>VLOOKUP(L1019,'Currency Sheet'!A:C,3,)</f>
        <v>DOLLAR</v>
      </c>
      <c r="N1019" s="25">
        <f t="shared" si="79"/>
        <v>88</v>
      </c>
    </row>
    <row r="1020" spans="1:14" x14ac:dyDescent="0.25">
      <c r="A1020" s="25" t="str">
        <v xml:space="preserve">EED116885  </v>
      </c>
      <c r="B1020" s="45">
        <v>45845</v>
      </c>
      <c r="C1020" s="25">
        <v>310912</v>
      </c>
      <c r="D1020" s="25">
        <f t="shared" si="75"/>
        <v>15417.599999999999</v>
      </c>
      <c r="E1020" s="25">
        <f>_xlfn.XLOOKUP(C1020,MasterSheet!H:H,MasterSheet!E:E)</f>
        <v>175.2</v>
      </c>
      <c r="F1020" s="26">
        <f>SUMIFS(MasterSheet!J:J, MasterSheet!B:B, A1020, MasterSheet!D:D, B1020, MasterSheet!H:H, C1020)</f>
        <v>1</v>
      </c>
      <c r="G1020" s="26">
        <f t="shared" si="76"/>
        <v>15417.599999999999</v>
      </c>
      <c r="H1020" s="30">
        <f>SUMIFS(MasterSheet!K:K, MasterSheet!B:B, A1020, MasterSheet!D:D, B1020, MasterSheet!H:H, C1020)</f>
        <v>1</v>
      </c>
      <c r="I1020" s="30">
        <f t="shared" si="77"/>
        <v>15417.599999999999</v>
      </c>
      <c r="J1020" s="32">
        <f>SUMIFS(MasterSheet!L:L, MasterSheet!B:B, A1020, MasterSheet!D:D, B1020, MasterSheet!H:H, C1020)</f>
        <v>0</v>
      </c>
      <c r="K1020" s="32">
        <f t="shared" si="78"/>
        <v>0</v>
      </c>
      <c r="L1020" s="25" t="str">
        <f>VLOOKUP(C1020,MasterSheet!H:U,14,)</f>
        <v>BioLegend</v>
      </c>
      <c r="M1020" s="25" t="str">
        <f>VLOOKUP(L1020,'Currency Sheet'!A:C,3,)</f>
        <v>DOLLAR</v>
      </c>
      <c r="N1020" s="25">
        <f t="shared" si="79"/>
        <v>88</v>
      </c>
    </row>
    <row r="1021" spans="1:14" x14ac:dyDescent="0.25">
      <c r="A1021" s="25" t="str">
        <v xml:space="preserve">EED116885  </v>
      </c>
      <c r="B1021" s="45">
        <v>45845</v>
      </c>
      <c r="C1021" s="25">
        <v>310914</v>
      </c>
      <c r="D1021" s="25">
        <f t="shared" si="75"/>
        <v>16684.8</v>
      </c>
      <c r="E1021" s="25">
        <f>_xlfn.XLOOKUP(C1021,MasterSheet!H:H,MasterSheet!E:E)</f>
        <v>189.6</v>
      </c>
      <c r="F1021" s="26">
        <f>SUMIFS(MasterSheet!J:J, MasterSheet!B:B, A1021, MasterSheet!D:D, B1021, MasterSheet!H:H, C1021)</f>
        <v>1</v>
      </c>
      <c r="G1021" s="26">
        <f t="shared" si="76"/>
        <v>16684.8</v>
      </c>
      <c r="H1021" s="30">
        <f>SUMIFS(MasterSheet!K:K, MasterSheet!B:B, A1021, MasterSheet!D:D, B1021, MasterSheet!H:H, C1021)</f>
        <v>1</v>
      </c>
      <c r="I1021" s="30">
        <f t="shared" si="77"/>
        <v>16684.8</v>
      </c>
      <c r="J1021" s="32">
        <f>SUMIFS(MasterSheet!L:L, MasterSheet!B:B, A1021, MasterSheet!D:D, B1021, MasterSheet!H:H, C1021)</f>
        <v>0</v>
      </c>
      <c r="K1021" s="32">
        <f t="shared" si="78"/>
        <v>0</v>
      </c>
      <c r="L1021" s="25" t="str">
        <f>VLOOKUP(C1021,MasterSheet!H:U,14,)</f>
        <v>BioLegend</v>
      </c>
      <c r="M1021" s="25" t="str">
        <f>VLOOKUP(L1021,'Currency Sheet'!A:C,3,)</f>
        <v>DOLLAR</v>
      </c>
      <c r="N1021" s="25">
        <f t="shared" si="79"/>
        <v>88</v>
      </c>
    </row>
    <row r="1022" spans="1:14" x14ac:dyDescent="0.25">
      <c r="A1022" s="25" t="str">
        <v xml:space="preserve">EED116885  </v>
      </c>
      <c r="B1022" s="45">
        <v>45845</v>
      </c>
      <c r="C1022" s="25">
        <v>314507</v>
      </c>
      <c r="D1022" s="25">
        <f t="shared" si="75"/>
        <v>5808</v>
      </c>
      <c r="E1022" s="25">
        <f>_xlfn.XLOOKUP(C1022,MasterSheet!H:H,MasterSheet!E:E)</f>
        <v>66</v>
      </c>
      <c r="F1022" s="26">
        <f>SUMIFS(MasterSheet!J:J, MasterSheet!B:B, A1022, MasterSheet!D:D, B1022, MasterSheet!H:H, C1022)</f>
        <v>1</v>
      </c>
      <c r="G1022" s="26">
        <f t="shared" si="76"/>
        <v>5808</v>
      </c>
      <c r="H1022" s="30">
        <f>SUMIFS(MasterSheet!K:K, MasterSheet!B:B, A1022, MasterSheet!D:D, B1022, MasterSheet!H:H, C1022)</f>
        <v>1</v>
      </c>
      <c r="I1022" s="30">
        <f t="shared" si="77"/>
        <v>5808</v>
      </c>
      <c r="J1022" s="32">
        <f>SUMIFS(MasterSheet!L:L, MasterSheet!B:B, A1022, MasterSheet!D:D, B1022, MasterSheet!H:H, C1022)</f>
        <v>0</v>
      </c>
      <c r="K1022" s="32">
        <f t="shared" si="78"/>
        <v>0</v>
      </c>
      <c r="L1022" s="25" t="str">
        <f>VLOOKUP(C1022,MasterSheet!H:U,14,)</f>
        <v>BioLegend</v>
      </c>
      <c r="M1022" s="25" t="str">
        <f>VLOOKUP(L1022,'Currency Sheet'!A:C,3,)</f>
        <v>DOLLAR</v>
      </c>
      <c r="N1022" s="25">
        <f t="shared" si="79"/>
        <v>88</v>
      </c>
    </row>
    <row r="1023" spans="1:14" x14ac:dyDescent="0.25">
      <c r="A1023" s="25" t="str">
        <v xml:space="preserve">EED116885  </v>
      </c>
      <c r="B1023" s="45">
        <v>45845</v>
      </c>
      <c r="C1023" s="25">
        <v>314512</v>
      </c>
      <c r="D1023" s="25">
        <f t="shared" si="75"/>
        <v>20169.599999999999</v>
      </c>
      <c r="E1023" s="25">
        <f>_xlfn.XLOOKUP(C1023,MasterSheet!H:H,MasterSheet!E:E)</f>
        <v>229.2</v>
      </c>
      <c r="F1023" s="26">
        <f>SUMIFS(MasterSheet!J:J, MasterSheet!B:B, A1023, MasterSheet!D:D, B1023, MasterSheet!H:H, C1023)</f>
        <v>1</v>
      </c>
      <c r="G1023" s="26">
        <f t="shared" si="76"/>
        <v>20169.599999999999</v>
      </c>
      <c r="H1023" s="30">
        <f>SUMIFS(MasterSheet!K:K, MasterSheet!B:B, A1023, MasterSheet!D:D, B1023, MasterSheet!H:H, C1023)</f>
        <v>1</v>
      </c>
      <c r="I1023" s="30">
        <f t="shared" si="77"/>
        <v>20169.599999999999</v>
      </c>
      <c r="J1023" s="32">
        <f>SUMIFS(MasterSheet!L:L, MasterSheet!B:B, A1023, MasterSheet!D:D, B1023, MasterSheet!H:H, C1023)</f>
        <v>0</v>
      </c>
      <c r="K1023" s="32">
        <f t="shared" si="78"/>
        <v>0</v>
      </c>
      <c r="L1023" s="25" t="str">
        <f>VLOOKUP(C1023,MasterSheet!H:U,14,)</f>
        <v>BioLegend</v>
      </c>
      <c r="M1023" s="25" t="str">
        <f>VLOOKUP(L1023,'Currency Sheet'!A:C,3,)</f>
        <v>DOLLAR</v>
      </c>
      <c r="N1023" s="25">
        <f t="shared" si="79"/>
        <v>88</v>
      </c>
    </row>
    <row r="1024" spans="1:14" x14ac:dyDescent="0.25">
      <c r="A1024" s="25" t="str">
        <v xml:space="preserve">EED116885  </v>
      </c>
      <c r="B1024" s="45">
        <v>45845</v>
      </c>
      <c r="C1024" s="25">
        <v>320828</v>
      </c>
      <c r="D1024" s="25">
        <f t="shared" si="75"/>
        <v>18321.599999999999</v>
      </c>
      <c r="E1024" s="25">
        <f>_xlfn.XLOOKUP(C1024,MasterSheet!H:H,MasterSheet!E:E)</f>
        <v>208.2</v>
      </c>
      <c r="F1024" s="26">
        <f>SUMIFS(MasterSheet!J:J, MasterSheet!B:B, A1024, MasterSheet!D:D, B1024, MasterSheet!H:H, C1024)</f>
        <v>1</v>
      </c>
      <c r="G1024" s="26">
        <f t="shared" si="76"/>
        <v>18321.599999999999</v>
      </c>
      <c r="H1024" s="30">
        <f>SUMIFS(MasterSheet!K:K, MasterSheet!B:B, A1024, MasterSheet!D:D, B1024, MasterSheet!H:H, C1024)</f>
        <v>1</v>
      </c>
      <c r="I1024" s="30">
        <f t="shared" si="77"/>
        <v>18321.599999999999</v>
      </c>
      <c r="J1024" s="32">
        <f>SUMIFS(MasterSheet!L:L, MasterSheet!B:B, A1024, MasterSheet!D:D, B1024, MasterSheet!H:H, C1024)</f>
        <v>0</v>
      </c>
      <c r="K1024" s="32">
        <f t="shared" si="78"/>
        <v>0</v>
      </c>
      <c r="L1024" s="25" t="str">
        <f>VLOOKUP(C1024,MasterSheet!H:U,14,)</f>
        <v>BioLegend</v>
      </c>
      <c r="M1024" s="25" t="str">
        <f>VLOOKUP(L1024,'Currency Sheet'!A:C,3,)</f>
        <v>DOLLAR</v>
      </c>
      <c r="N1024" s="25">
        <f t="shared" si="79"/>
        <v>88</v>
      </c>
    </row>
    <row r="1025" spans="1:14" x14ac:dyDescent="0.25">
      <c r="A1025" s="25" t="str">
        <v xml:space="preserve">EED116885  </v>
      </c>
      <c r="B1025" s="45">
        <v>45845</v>
      </c>
      <c r="C1025" s="25">
        <v>323050</v>
      </c>
      <c r="D1025" s="25">
        <f t="shared" si="75"/>
        <v>27588</v>
      </c>
      <c r="E1025" s="25">
        <f>_xlfn.XLOOKUP(C1025,MasterSheet!H:H,MasterSheet!E:E)</f>
        <v>313.5</v>
      </c>
      <c r="F1025" s="26">
        <f>SUMIFS(MasterSheet!J:J, MasterSheet!B:B, A1025, MasterSheet!D:D, B1025, MasterSheet!H:H, C1025)</f>
        <v>1</v>
      </c>
      <c r="G1025" s="26">
        <f t="shared" si="76"/>
        <v>27588</v>
      </c>
      <c r="H1025" s="30">
        <f>SUMIFS(MasterSheet!K:K, MasterSheet!B:B, A1025, MasterSheet!D:D, B1025, MasterSheet!H:H, C1025)</f>
        <v>1</v>
      </c>
      <c r="I1025" s="30">
        <f t="shared" si="77"/>
        <v>27588</v>
      </c>
      <c r="J1025" s="32">
        <f>SUMIFS(MasterSheet!L:L, MasterSheet!B:B, A1025, MasterSheet!D:D, B1025, MasterSheet!H:H, C1025)</f>
        <v>0</v>
      </c>
      <c r="K1025" s="32">
        <f t="shared" si="78"/>
        <v>0</v>
      </c>
      <c r="L1025" s="25" t="str">
        <f>VLOOKUP(C1025,MasterSheet!H:U,14,)</f>
        <v>BioLegend</v>
      </c>
      <c r="M1025" s="25" t="str">
        <f>VLOOKUP(L1025,'Currency Sheet'!A:C,3,)</f>
        <v>DOLLAR</v>
      </c>
      <c r="N1025" s="25">
        <f t="shared" si="79"/>
        <v>88</v>
      </c>
    </row>
    <row r="1026" spans="1:14" x14ac:dyDescent="0.25">
      <c r="A1026" s="25" t="str">
        <v xml:space="preserve">EED116885  </v>
      </c>
      <c r="B1026" s="45">
        <v>45845</v>
      </c>
      <c r="C1026" s="25">
        <v>328605</v>
      </c>
      <c r="D1026" s="25">
        <f t="shared" si="75"/>
        <v>5174.3999999999996</v>
      </c>
      <c r="E1026" s="25">
        <f>_xlfn.XLOOKUP(C1026,MasterSheet!H:H,MasterSheet!E:E)</f>
        <v>58.8</v>
      </c>
      <c r="F1026" s="26">
        <f>SUMIFS(MasterSheet!J:J, MasterSheet!B:B, A1026, MasterSheet!D:D, B1026, MasterSheet!H:H, C1026)</f>
        <v>1</v>
      </c>
      <c r="G1026" s="26">
        <f t="shared" si="76"/>
        <v>5174.3999999999996</v>
      </c>
      <c r="H1026" s="30">
        <f>SUMIFS(MasterSheet!K:K, MasterSheet!B:B, A1026, MasterSheet!D:D, B1026, MasterSheet!H:H, C1026)</f>
        <v>1</v>
      </c>
      <c r="I1026" s="30">
        <f t="shared" si="77"/>
        <v>5174.3999999999996</v>
      </c>
      <c r="J1026" s="32">
        <f>SUMIFS(MasterSheet!L:L, MasterSheet!B:B, A1026, MasterSheet!D:D, B1026, MasterSheet!H:H, C1026)</f>
        <v>0</v>
      </c>
      <c r="K1026" s="32">
        <f t="shared" si="78"/>
        <v>0</v>
      </c>
      <c r="L1026" s="25" t="str">
        <f>VLOOKUP(C1026,MasterSheet!H:U,14,)</f>
        <v>BioLegend</v>
      </c>
      <c r="M1026" s="25" t="str">
        <f>VLOOKUP(L1026,'Currency Sheet'!A:C,3,)</f>
        <v>DOLLAR</v>
      </c>
      <c r="N1026" s="25">
        <f t="shared" si="79"/>
        <v>88</v>
      </c>
    </row>
    <row r="1027" spans="1:14" x14ac:dyDescent="0.25">
      <c r="A1027" s="25" t="str">
        <v xml:space="preserve">EED116885  </v>
      </c>
      <c r="B1027" s="45">
        <v>45845</v>
      </c>
      <c r="C1027" s="25">
        <v>328624</v>
      </c>
      <c r="D1027" s="25">
        <f t="shared" ref="D1027:D1090" si="80">E1027*N1027</f>
        <v>15470.400000000001</v>
      </c>
      <c r="E1027" s="25">
        <f>_xlfn.XLOOKUP(C1027,MasterSheet!H:H,MasterSheet!E:E)</f>
        <v>175.8</v>
      </c>
      <c r="F1027" s="26">
        <f>SUMIFS(MasterSheet!J:J, MasterSheet!B:B, A1027, MasterSheet!D:D, B1027, MasterSheet!H:H, C1027)</f>
        <v>1</v>
      </c>
      <c r="G1027" s="26">
        <f t="shared" ref="G1027:G1090" si="81">D1027*F1027</f>
        <v>15470.400000000001</v>
      </c>
      <c r="H1027" s="30">
        <f>SUMIFS(MasterSheet!K:K, MasterSheet!B:B, A1027, MasterSheet!D:D, B1027, MasterSheet!H:H, C1027)</f>
        <v>1</v>
      </c>
      <c r="I1027" s="30">
        <f t="shared" ref="I1027:I1090" si="82">H1027*D1027</f>
        <v>15470.400000000001</v>
      </c>
      <c r="J1027" s="32">
        <f>SUMIFS(MasterSheet!L:L, MasterSheet!B:B, A1027, MasterSheet!D:D, B1027, MasterSheet!H:H, C1027)</f>
        <v>0</v>
      </c>
      <c r="K1027" s="32">
        <f t="shared" ref="K1027:K1090" si="83">J1027*D1027</f>
        <v>0</v>
      </c>
      <c r="L1027" s="25" t="str">
        <f>VLOOKUP(C1027,MasterSheet!H:U,14,)</f>
        <v>BioLegend</v>
      </c>
      <c r="M1027" s="25" t="str">
        <f>VLOOKUP(L1027,'Currency Sheet'!A:C,3,)</f>
        <v>DOLLAR</v>
      </c>
      <c r="N1027" s="25">
        <f t="shared" ref="N1027:N1090" si="84">IF(M1027="DOLLAR",88,1)</f>
        <v>88</v>
      </c>
    </row>
    <row r="1028" spans="1:14" x14ac:dyDescent="0.25">
      <c r="A1028" s="25" t="str">
        <v xml:space="preserve">EED116885  </v>
      </c>
      <c r="B1028" s="45">
        <v>45845</v>
      </c>
      <c r="C1028" s="25">
        <v>329908</v>
      </c>
      <c r="D1028" s="25">
        <f t="shared" si="80"/>
        <v>16579.2</v>
      </c>
      <c r="E1028" s="25">
        <f>_xlfn.XLOOKUP(C1028,MasterSheet!H:H,MasterSheet!E:E)</f>
        <v>188.4</v>
      </c>
      <c r="F1028" s="26">
        <f>SUMIFS(MasterSheet!J:J, MasterSheet!B:B, A1028, MasterSheet!D:D, B1028, MasterSheet!H:H, C1028)</f>
        <v>1</v>
      </c>
      <c r="G1028" s="26">
        <f t="shared" si="81"/>
        <v>16579.2</v>
      </c>
      <c r="H1028" s="30">
        <f>SUMIFS(MasterSheet!K:K, MasterSheet!B:B, A1028, MasterSheet!D:D, B1028, MasterSheet!H:H, C1028)</f>
        <v>1</v>
      </c>
      <c r="I1028" s="30">
        <f t="shared" si="82"/>
        <v>16579.2</v>
      </c>
      <c r="J1028" s="32">
        <f>SUMIFS(MasterSheet!L:L, MasterSheet!B:B, A1028, MasterSheet!D:D, B1028, MasterSheet!H:H, C1028)</f>
        <v>0</v>
      </c>
      <c r="K1028" s="32">
        <f t="shared" si="83"/>
        <v>0</v>
      </c>
      <c r="L1028" s="25" t="str">
        <f>VLOOKUP(C1028,MasterSheet!H:U,14,)</f>
        <v>BioLegend</v>
      </c>
      <c r="M1028" s="25" t="str">
        <f>VLOOKUP(L1028,'Currency Sheet'!A:C,3,)</f>
        <v>DOLLAR</v>
      </c>
      <c r="N1028" s="25">
        <f t="shared" si="84"/>
        <v>88</v>
      </c>
    </row>
    <row r="1029" spans="1:14" x14ac:dyDescent="0.25">
      <c r="A1029" s="25" t="str">
        <v xml:space="preserve">EED116885  </v>
      </c>
      <c r="B1029" s="45">
        <v>45845</v>
      </c>
      <c r="C1029" s="25">
        <v>329918</v>
      </c>
      <c r="D1029" s="25">
        <f t="shared" si="80"/>
        <v>20169.599999999999</v>
      </c>
      <c r="E1029" s="25">
        <f>_xlfn.XLOOKUP(C1029,MasterSheet!H:H,MasterSheet!E:E)</f>
        <v>229.2</v>
      </c>
      <c r="F1029" s="26">
        <f>SUMIFS(MasterSheet!J:J, MasterSheet!B:B, A1029, MasterSheet!D:D, B1029, MasterSheet!H:H, C1029)</f>
        <v>1</v>
      </c>
      <c r="G1029" s="26">
        <f t="shared" si="81"/>
        <v>20169.599999999999</v>
      </c>
      <c r="H1029" s="30">
        <f>SUMIFS(MasterSheet!K:K, MasterSheet!B:B, A1029, MasterSheet!D:D, B1029, MasterSheet!H:H, C1029)</f>
        <v>1</v>
      </c>
      <c r="I1029" s="30">
        <f t="shared" si="82"/>
        <v>20169.599999999999</v>
      </c>
      <c r="J1029" s="32">
        <f>SUMIFS(MasterSheet!L:L, MasterSheet!B:B, A1029, MasterSheet!D:D, B1029, MasterSheet!H:H, C1029)</f>
        <v>0</v>
      </c>
      <c r="K1029" s="32">
        <f t="shared" si="83"/>
        <v>0</v>
      </c>
      <c r="L1029" s="25" t="str">
        <f>VLOOKUP(C1029,MasterSheet!H:U,14,)</f>
        <v>BioLegend</v>
      </c>
      <c r="M1029" s="25" t="str">
        <f>VLOOKUP(L1029,'Currency Sheet'!A:C,3,)</f>
        <v>DOLLAR</v>
      </c>
      <c r="N1029" s="25">
        <f t="shared" si="84"/>
        <v>88</v>
      </c>
    </row>
    <row r="1030" spans="1:14" x14ac:dyDescent="0.25">
      <c r="A1030" s="25" t="str">
        <v xml:space="preserve">EED116885  </v>
      </c>
      <c r="B1030" s="45">
        <v>45845</v>
      </c>
      <c r="C1030" s="25">
        <v>334607</v>
      </c>
      <c r="D1030" s="25">
        <f t="shared" si="80"/>
        <v>6811.2000000000007</v>
      </c>
      <c r="E1030" s="25">
        <f>_xlfn.XLOOKUP(C1030,MasterSheet!H:H,MasterSheet!E:E)</f>
        <v>77.400000000000006</v>
      </c>
      <c r="F1030" s="26">
        <f>SUMIFS(MasterSheet!J:J, MasterSheet!B:B, A1030, MasterSheet!D:D, B1030, MasterSheet!H:H, C1030)</f>
        <v>1</v>
      </c>
      <c r="G1030" s="26">
        <f t="shared" si="81"/>
        <v>6811.2000000000007</v>
      </c>
      <c r="H1030" s="30">
        <f>SUMIFS(MasterSheet!K:K, MasterSheet!B:B, A1030, MasterSheet!D:D, B1030, MasterSheet!H:H, C1030)</f>
        <v>1</v>
      </c>
      <c r="I1030" s="30">
        <f t="shared" si="82"/>
        <v>6811.2000000000007</v>
      </c>
      <c r="J1030" s="32">
        <f>SUMIFS(MasterSheet!L:L, MasterSheet!B:B, A1030, MasterSheet!D:D, B1030, MasterSheet!H:H, C1030)</f>
        <v>0</v>
      </c>
      <c r="K1030" s="32">
        <f t="shared" si="83"/>
        <v>0</v>
      </c>
      <c r="L1030" s="25" t="str">
        <f>VLOOKUP(C1030,MasterSheet!H:U,14,)</f>
        <v>BioLegend</v>
      </c>
      <c r="M1030" s="25" t="str">
        <f>VLOOKUP(L1030,'Currency Sheet'!A:C,3,)</f>
        <v>DOLLAR</v>
      </c>
      <c r="N1030" s="25">
        <f t="shared" si="84"/>
        <v>88</v>
      </c>
    </row>
    <row r="1031" spans="1:14" x14ac:dyDescent="0.25">
      <c r="A1031" s="25" t="str">
        <v xml:space="preserve">EED116885  </v>
      </c>
      <c r="B1031" s="45">
        <v>45845</v>
      </c>
      <c r="C1031" s="25">
        <v>338608</v>
      </c>
      <c r="D1031" s="25">
        <f t="shared" si="80"/>
        <v>17529.599999999999</v>
      </c>
      <c r="E1031" s="25">
        <f>_xlfn.XLOOKUP(C1031,MasterSheet!H:H,MasterSheet!E:E)</f>
        <v>199.2</v>
      </c>
      <c r="F1031" s="26">
        <f>SUMIFS(MasterSheet!J:J, MasterSheet!B:B, A1031, MasterSheet!D:D, B1031, MasterSheet!H:H, C1031)</f>
        <v>1</v>
      </c>
      <c r="G1031" s="26">
        <f t="shared" si="81"/>
        <v>17529.599999999999</v>
      </c>
      <c r="H1031" s="30">
        <f>SUMIFS(MasterSheet!K:K, MasterSheet!B:B, A1031, MasterSheet!D:D, B1031, MasterSheet!H:H, C1031)</f>
        <v>1</v>
      </c>
      <c r="I1031" s="30">
        <f t="shared" si="82"/>
        <v>17529.599999999999</v>
      </c>
      <c r="J1031" s="32">
        <f>SUMIFS(MasterSheet!L:L, MasterSheet!B:B, A1031, MasterSheet!D:D, B1031, MasterSheet!H:H, C1031)</f>
        <v>0</v>
      </c>
      <c r="K1031" s="32">
        <f t="shared" si="83"/>
        <v>0</v>
      </c>
      <c r="L1031" s="25" t="str">
        <f>VLOOKUP(C1031,MasterSheet!H:U,14,)</f>
        <v>BioLegend</v>
      </c>
      <c r="M1031" s="25" t="str">
        <f>VLOOKUP(L1031,'Currency Sheet'!A:C,3,)</f>
        <v>DOLLAR</v>
      </c>
      <c r="N1031" s="25">
        <f t="shared" si="84"/>
        <v>88</v>
      </c>
    </row>
    <row r="1032" spans="1:14" x14ac:dyDescent="0.25">
      <c r="A1032" s="25" t="str">
        <v xml:space="preserve">EED116885  </v>
      </c>
      <c r="B1032" s="45">
        <v>45845</v>
      </c>
      <c r="C1032" s="25">
        <v>344611</v>
      </c>
      <c r="D1032" s="25">
        <f t="shared" si="80"/>
        <v>8131.2000000000007</v>
      </c>
      <c r="E1032" s="25">
        <f>_xlfn.XLOOKUP(C1032,MasterSheet!H:H,MasterSheet!E:E)</f>
        <v>92.4</v>
      </c>
      <c r="F1032" s="26">
        <f>SUMIFS(MasterSheet!J:J, MasterSheet!B:B, A1032, MasterSheet!D:D, B1032, MasterSheet!H:H, C1032)</f>
        <v>1</v>
      </c>
      <c r="G1032" s="26">
        <f t="shared" si="81"/>
        <v>8131.2000000000007</v>
      </c>
      <c r="H1032" s="30">
        <f>SUMIFS(MasterSheet!K:K, MasterSheet!B:B, A1032, MasterSheet!D:D, B1032, MasterSheet!H:H, C1032)</f>
        <v>1</v>
      </c>
      <c r="I1032" s="30">
        <f t="shared" si="82"/>
        <v>8131.2000000000007</v>
      </c>
      <c r="J1032" s="32">
        <f>SUMIFS(MasterSheet!L:L, MasterSheet!B:B, A1032, MasterSheet!D:D, B1032, MasterSheet!H:H, C1032)</f>
        <v>0</v>
      </c>
      <c r="K1032" s="32">
        <f t="shared" si="83"/>
        <v>0</v>
      </c>
      <c r="L1032" s="25" t="str">
        <f>VLOOKUP(C1032,MasterSheet!H:U,14,)</f>
        <v>BioLegend</v>
      </c>
      <c r="M1032" s="25" t="str">
        <f>VLOOKUP(L1032,'Currency Sheet'!A:C,3,)</f>
        <v>DOLLAR</v>
      </c>
      <c r="N1032" s="25">
        <f t="shared" si="84"/>
        <v>88</v>
      </c>
    </row>
    <row r="1033" spans="1:14" x14ac:dyDescent="0.25">
      <c r="A1033" s="25" t="str">
        <v xml:space="preserve">EED116885  </v>
      </c>
      <c r="B1033" s="45">
        <v>45845</v>
      </c>
      <c r="C1033" s="25">
        <v>344707</v>
      </c>
      <c r="D1033" s="25">
        <f t="shared" si="80"/>
        <v>7867.2000000000007</v>
      </c>
      <c r="E1033" s="25">
        <f>_xlfn.XLOOKUP(C1033,MasterSheet!H:H,MasterSheet!E:E)</f>
        <v>89.4</v>
      </c>
      <c r="F1033" s="26">
        <f>SUMIFS(MasterSheet!J:J, MasterSheet!B:B, A1033, MasterSheet!D:D, B1033, MasterSheet!H:H, C1033)</f>
        <v>1</v>
      </c>
      <c r="G1033" s="26">
        <f t="shared" si="81"/>
        <v>7867.2000000000007</v>
      </c>
      <c r="H1033" s="30">
        <f>SUMIFS(MasterSheet!K:K, MasterSheet!B:B, A1033, MasterSheet!D:D, B1033, MasterSheet!H:H, C1033)</f>
        <v>1</v>
      </c>
      <c r="I1033" s="30">
        <f t="shared" si="82"/>
        <v>7867.2000000000007</v>
      </c>
      <c r="J1033" s="32">
        <f>SUMIFS(MasterSheet!L:L, MasterSheet!B:B, A1033, MasterSheet!D:D, B1033, MasterSheet!H:H, C1033)</f>
        <v>0</v>
      </c>
      <c r="K1033" s="32">
        <f t="shared" si="83"/>
        <v>0</v>
      </c>
      <c r="L1033" s="25" t="str">
        <f>VLOOKUP(C1033,MasterSheet!H:U,14,)</f>
        <v>BioLegend</v>
      </c>
      <c r="M1033" s="25" t="str">
        <f>VLOOKUP(L1033,'Currency Sheet'!A:C,3,)</f>
        <v>DOLLAR</v>
      </c>
      <c r="N1033" s="25">
        <f t="shared" si="84"/>
        <v>88</v>
      </c>
    </row>
    <row r="1034" spans="1:14" x14ac:dyDescent="0.25">
      <c r="A1034" s="25" t="str">
        <v xml:space="preserve">EED116885  </v>
      </c>
      <c r="B1034" s="45">
        <v>45845</v>
      </c>
      <c r="C1034" s="25">
        <v>344724</v>
      </c>
      <c r="D1034" s="25">
        <f t="shared" si="80"/>
        <v>14572.8</v>
      </c>
      <c r="E1034" s="25">
        <f>_xlfn.XLOOKUP(C1034,MasterSheet!H:H,MasterSheet!E:E)</f>
        <v>165.6</v>
      </c>
      <c r="F1034" s="26">
        <f>SUMIFS(MasterSheet!J:J, MasterSheet!B:B, A1034, MasterSheet!D:D, B1034, MasterSheet!H:H, C1034)</f>
        <v>1</v>
      </c>
      <c r="G1034" s="26">
        <f t="shared" si="81"/>
        <v>14572.8</v>
      </c>
      <c r="H1034" s="30">
        <f>SUMIFS(MasterSheet!K:K, MasterSheet!B:B, A1034, MasterSheet!D:D, B1034, MasterSheet!H:H, C1034)</f>
        <v>1</v>
      </c>
      <c r="I1034" s="30">
        <f t="shared" si="82"/>
        <v>14572.8</v>
      </c>
      <c r="J1034" s="32">
        <f>SUMIFS(MasterSheet!L:L, MasterSheet!B:B, A1034, MasterSheet!D:D, B1034, MasterSheet!H:H, C1034)</f>
        <v>0</v>
      </c>
      <c r="K1034" s="32">
        <f t="shared" si="83"/>
        <v>0</v>
      </c>
      <c r="L1034" s="25" t="str">
        <f>VLOOKUP(C1034,MasterSheet!H:U,14,)</f>
        <v>BioLegend</v>
      </c>
      <c r="M1034" s="25" t="str">
        <f>VLOOKUP(L1034,'Currency Sheet'!A:C,3,)</f>
        <v>DOLLAR</v>
      </c>
      <c r="N1034" s="25">
        <f t="shared" si="84"/>
        <v>88</v>
      </c>
    </row>
    <row r="1035" spans="1:14" x14ac:dyDescent="0.25">
      <c r="A1035" s="25" t="str">
        <v xml:space="preserve">EED116885  </v>
      </c>
      <c r="B1035" s="45">
        <v>45845</v>
      </c>
      <c r="C1035" s="25">
        <v>344836</v>
      </c>
      <c r="D1035" s="25">
        <f t="shared" si="80"/>
        <v>26796</v>
      </c>
      <c r="E1035" s="25">
        <f>_xlfn.XLOOKUP(C1035,MasterSheet!H:H,MasterSheet!E:E)</f>
        <v>304.5</v>
      </c>
      <c r="F1035" s="26">
        <f>SUMIFS(MasterSheet!J:J, MasterSheet!B:B, A1035, MasterSheet!D:D, B1035, MasterSheet!H:H, C1035)</f>
        <v>1</v>
      </c>
      <c r="G1035" s="26">
        <f t="shared" si="81"/>
        <v>26796</v>
      </c>
      <c r="H1035" s="30">
        <f>SUMIFS(MasterSheet!K:K, MasterSheet!B:B, A1035, MasterSheet!D:D, B1035, MasterSheet!H:H, C1035)</f>
        <v>1</v>
      </c>
      <c r="I1035" s="30">
        <f t="shared" si="82"/>
        <v>26796</v>
      </c>
      <c r="J1035" s="32">
        <f>SUMIFS(MasterSheet!L:L, MasterSheet!B:B, A1035, MasterSheet!D:D, B1035, MasterSheet!H:H, C1035)</f>
        <v>0</v>
      </c>
      <c r="K1035" s="32">
        <f t="shared" si="83"/>
        <v>0</v>
      </c>
      <c r="L1035" s="25" t="str">
        <f>VLOOKUP(C1035,MasterSheet!H:U,14,)</f>
        <v>BioLegend</v>
      </c>
      <c r="M1035" s="25" t="str">
        <f>VLOOKUP(L1035,'Currency Sheet'!A:C,3,)</f>
        <v>DOLLAR</v>
      </c>
      <c r="N1035" s="25">
        <f t="shared" si="84"/>
        <v>88</v>
      </c>
    </row>
    <row r="1036" spans="1:14" x14ac:dyDescent="0.25">
      <c r="A1036" s="25" t="str">
        <v xml:space="preserve">EED116885  </v>
      </c>
      <c r="B1036" s="45">
        <v>45845</v>
      </c>
      <c r="C1036" s="25">
        <v>347317</v>
      </c>
      <c r="D1036" s="25">
        <f t="shared" si="80"/>
        <v>12012</v>
      </c>
      <c r="E1036" s="25">
        <f>_xlfn.XLOOKUP(C1036,MasterSheet!H:H,MasterSheet!E:E)</f>
        <v>136.5</v>
      </c>
      <c r="F1036" s="26">
        <f>SUMIFS(MasterSheet!J:J, MasterSheet!B:B, A1036, MasterSheet!D:D, B1036, MasterSheet!H:H, C1036)</f>
        <v>1</v>
      </c>
      <c r="G1036" s="26">
        <f t="shared" si="81"/>
        <v>12012</v>
      </c>
      <c r="H1036" s="30">
        <f>SUMIFS(MasterSheet!K:K, MasterSheet!B:B, A1036, MasterSheet!D:D, B1036, MasterSheet!H:H, C1036)</f>
        <v>1</v>
      </c>
      <c r="I1036" s="30">
        <f t="shared" si="82"/>
        <v>12012</v>
      </c>
      <c r="J1036" s="32">
        <f>SUMIFS(MasterSheet!L:L, MasterSheet!B:B, A1036, MasterSheet!D:D, B1036, MasterSheet!H:H, C1036)</f>
        <v>0</v>
      </c>
      <c r="K1036" s="32">
        <f t="shared" si="83"/>
        <v>0</v>
      </c>
      <c r="L1036" s="25" t="str">
        <f>VLOOKUP(C1036,MasterSheet!H:U,14,)</f>
        <v>BioLegend</v>
      </c>
      <c r="M1036" s="25" t="str">
        <f>VLOOKUP(L1036,'Currency Sheet'!A:C,3,)</f>
        <v>DOLLAR</v>
      </c>
      <c r="N1036" s="25">
        <f t="shared" si="84"/>
        <v>88</v>
      </c>
    </row>
    <row r="1037" spans="1:14" x14ac:dyDescent="0.25">
      <c r="A1037" s="25" t="str">
        <v xml:space="preserve">EED116885  </v>
      </c>
      <c r="B1037" s="45">
        <v>45845</v>
      </c>
      <c r="C1037" s="25">
        <v>351304</v>
      </c>
      <c r="D1037" s="25">
        <f t="shared" si="80"/>
        <v>15787.2</v>
      </c>
      <c r="E1037" s="25">
        <f>_xlfn.XLOOKUP(C1037,MasterSheet!H:H,MasterSheet!E:E)</f>
        <v>179.4</v>
      </c>
      <c r="F1037" s="26">
        <f>SUMIFS(MasterSheet!J:J, MasterSheet!B:B, A1037, MasterSheet!D:D, B1037, MasterSheet!H:H, C1037)</f>
        <v>1</v>
      </c>
      <c r="G1037" s="26">
        <f t="shared" si="81"/>
        <v>15787.2</v>
      </c>
      <c r="H1037" s="30">
        <f>SUMIFS(MasterSheet!K:K, MasterSheet!B:B, A1037, MasterSheet!D:D, B1037, MasterSheet!H:H, C1037)</f>
        <v>1</v>
      </c>
      <c r="I1037" s="30">
        <f t="shared" si="82"/>
        <v>15787.2</v>
      </c>
      <c r="J1037" s="32">
        <f>SUMIFS(MasterSheet!L:L, MasterSheet!B:B, A1037, MasterSheet!D:D, B1037, MasterSheet!H:H, C1037)</f>
        <v>0</v>
      </c>
      <c r="K1037" s="32">
        <f t="shared" si="83"/>
        <v>0</v>
      </c>
      <c r="L1037" s="25" t="str">
        <f>VLOOKUP(C1037,MasterSheet!H:U,14,)</f>
        <v>BioLegend</v>
      </c>
      <c r="M1037" s="25" t="str">
        <f>VLOOKUP(L1037,'Currency Sheet'!A:C,3,)</f>
        <v>DOLLAR</v>
      </c>
      <c r="N1037" s="25">
        <f t="shared" si="84"/>
        <v>88</v>
      </c>
    </row>
    <row r="1038" spans="1:14" x14ac:dyDescent="0.25">
      <c r="A1038" s="25" t="str">
        <v xml:space="preserve">EED116885  </v>
      </c>
      <c r="B1038" s="45">
        <v>45845</v>
      </c>
      <c r="C1038" s="25">
        <v>353204</v>
      </c>
      <c r="D1038" s="25">
        <f t="shared" si="80"/>
        <v>15153.599999999999</v>
      </c>
      <c r="E1038" s="25">
        <f>_xlfn.XLOOKUP(C1038,MasterSheet!H:H,MasterSheet!E:E)</f>
        <v>172.2</v>
      </c>
      <c r="F1038" s="26">
        <f>SUMIFS(MasterSheet!J:J, MasterSheet!B:B, A1038, MasterSheet!D:D, B1038, MasterSheet!H:H, C1038)</f>
        <v>4</v>
      </c>
      <c r="G1038" s="26">
        <f t="shared" si="81"/>
        <v>60614.399999999994</v>
      </c>
      <c r="H1038" s="30">
        <f>SUMIFS(MasterSheet!K:K, MasterSheet!B:B, A1038, MasterSheet!D:D, B1038, MasterSheet!H:H, C1038)</f>
        <v>4</v>
      </c>
      <c r="I1038" s="30">
        <f t="shared" si="82"/>
        <v>60614.399999999994</v>
      </c>
      <c r="J1038" s="32">
        <f>SUMIFS(MasterSheet!L:L, MasterSheet!B:B, A1038, MasterSheet!D:D, B1038, MasterSheet!H:H, C1038)</f>
        <v>0</v>
      </c>
      <c r="K1038" s="32">
        <f t="shared" si="83"/>
        <v>0</v>
      </c>
      <c r="L1038" s="25" t="str">
        <f>VLOOKUP(C1038,MasterSheet!H:U,14,)</f>
        <v>BioLegend</v>
      </c>
      <c r="M1038" s="25" t="str">
        <f>VLOOKUP(L1038,'Currency Sheet'!A:C,3,)</f>
        <v>DOLLAR</v>
      </c>
      <c r="N1038" s="25">
        <f t="shared" si="84"/>
        <v>88</v>
      </c>
    </row>
    <row r="1039" spans="1:14" x14ac:dyDescent="0.25">
      <c r="A1039" s="25" t="str">
        <v xml:space="preserve">EED116885  </v>
      </c>
      <c r="B1039" s="45">
        <v>45845</v>
      </c>
      <c r="C1039" s="25">
        <v>353212</v>
      </c>
      <c r="D1039" s="25">
        <f t="shared" si="80"/>
        <v>20169.599999999999</v>
      </c>
      <c r="E1039" s="25">
        <f>_xlfn.XLOOKUP(C1039,MasterSheet!H:H,MasterSheet!E:E)</f>
        <v>229.2</v>
      </c>
      <c r="F1039" s="26">
        <f>SUMIFS(MasterSheet!J:J, MasterSheet!B:B, A1039, MasterSheet!D:D, B1039, MasterSheet!H:H, C1039)</f>
        <v>1</v>
      </c>
      <c r="G1039" s="26">
        <f t="shared" si="81"/>
        <v>20169.599999999999</v>
      </c>
      <c r="H1039" s="30">
        <f>SUMIFS(MasterSheet!K:K, MasterSheet!B:B, A1039, MasterSheet!D:D, B1039, MasterSheet!H:H, C1039)</f>
        <v>1</v>
      </c>
      <c r="I1039" s="30">
        <f t="shared" si="82"/>
        <v>20169.599999999999</v>
      </c>
      <c r="J1039" s="32">
        <f>SUMIFS(MasterSheet!L:L, MasterSheet!B:B, A1039, MasterSheet!D:D, B1039, MasterSheet!H:H, C1039)</f>
        <v>0</v>
      </c>
      <c r="K1039" s="32">
        <f t="shared" si="83"/>
        <v>0</v>
      </c>
      <c r="L1039" s="25" t="str">
        <f>VLOOKUP(C1039,MasterSheet!H:U,14,)</f>
        <v>BioLegend</v>
      </c>
      <c r="M1039" s="25" t="str">
        <f>VLOOKUP(L1039,'Currency Sheet'!A:C,3,)</f>
        <v>DOLLAR</v>
      </c>
      <c r="N1039" s="25">
        <f t="shared" si="84"/>
        <v>88</v>
      </c>
    </row>
    <row r="1040" spans="1:14" x14ac:dyDescent="0.25">
      <c r="A1040" s="25" t="str">
        <v xml:space="preserve">EED116885  </v>
      </c>
      <c r="B1040" s="45">
        <v>45845</v>
      </c>
      <c r="C1040" s="25">
        <v>353709</v>
      </c>
      <c r="D1040" s="25">
        <f t="shared" si="80"/>
        <v>8395.2000000000007</v>
      </c>
      <c r="E1040" s="25">
        <f>_xlfn.XLOOKUP(C1040,MasterSheet!H:H,MasterSheet!E:E)</f>
        <v>95.4</v>
      </c>
      <c r="F1040" s="26">
        <f>SUMIFS(MasterSheet!J:J, MasterSheet!B:B, A1040, MasterSheet!D:D, B1040, MasterSheet!H:H, C1040)</f>
        <v>1</v>
      </c>
      <c r="G1040" s="26">
        <f t="shared" si="81"/>
        <v>8395.2000000000007</v>
      </c>
      <c r="H1040" s="30">
        <f>SUMIFS(MasterSheet!K:K, MasterSheet!B:B, A1040, MasterSheet!D:D, B1040, MasterSheet!H:H, C1040)</f>
        <v>1</v>
      </c>
      <c r="I1040" s="30">
        <f t="shared" si="82"/>
        <v>8395.2000000000007</v>
      </c>
      <c r="J1040" s="32">
        <f>SUMIFS(MasterSheet!L:L, MasterSheet!B:B, A1040, MasterSheet!D:D, B1040, MasterSheet!H:H, C1040)</f>
        <v>0</v>
      </c>
      <c r="K1040" s="32">
        <f t="shared" si="83"/>
        <v>0</v>
      </c>
      <c r="L1040" s="25" t="str">
        <f>VLOOKUP(C1040,MasterSheet!H:U,14,)</f>
        <v>BioLegend</v>
      </c>
      <c r="M1040" s="25" t="str">
        <f>VLOOKUP(L1040,'Currency Sheet'!A:C,3,)</f>
        <v>DOLLAR</v>
      </c>
      <c r="N1040" s="25">
        <f t="shared" si="84"/>
        <v>88</v>
      </c>
    </row>
    <row r="1041" spans="1:14" x14ac:dyDescent="0.25">
      <c r="A1041" s="25" t="str">
        <v xml:space="preserve">EED116885  </v>
      </c>
      <c r="B1041" s="45">
        <v>45845</v>
      </c>
      <c r="C1041" s="25">
        <v>357415</v>
      </c>
      <c r="D1041" s="25">
        <f t="shared" si="80"/>
        <v>6547.2000000000007</v>
      </c>
      <c r="E1041" s="25">
        <f>_xlfn.XLOOKUP(C1041,MasterSheet!H:H,MasterSheet!E:E)</f>
        <v>74.400000000000006</v>
      </c>
      <c r="F1041" s="26">
        <f>SUMIFS(MasterSheet!J:J, MasterSheet!B:B, A1041, MasterSheet!D:D, B1041, MasterSheet!H:H, C1041)</f>
        <v>1</v>
      </c>
      <c r="G1041" s="26">
        <f t="shared" si="81"/>
        <v>6547.2000000000007</v>
      </c>
      <c r="H1041" s="30">
        <f>SUMIFS(MasterSheet!K:K, MasterSheet!B:B, A1041, MasterSheet!D:D, B1041, MasterSheet!H:H, C1041)</f>
        <v>1</v>
      </c>
      <c r="I1041" s="30">
        <f t="shared" si="82"/>
        <v>6547.2000000000007</v>
      </c>
      <c r="J1041" s="32">
        <f>SUMIFS(MasterSheet!L:L, MasterSheet!B:B, A1041, MasterSheet!D:D, B1041, MasterSheet!H:H, C1041)</f>
        <v>0</v>
      </c>
      <c r="K1041" s="32">
        <f t="shared" si="83"/>
        <v>0</v>
      </c>
      <c r="L1041" s="25" t="str">
        <f>VLOOKUP(C1041,MasterSheet!H:U,14,)</f>
        <v>BioLegend</v>
      </c>
      <c r="M1041" s="25" t="str">
        <f>VLOOKUP(L1041,'Currency Sheet'!A:C,3,)</f>
        <v>DOLLAR</v>
      </c>
      <c r="N1041" s="25">
        <f t="shared" si="84"/>
        <v>88</v>
      </c>
    </row>
    <row r="1042" spans="1:14" x14ac:dyDescent="0.25">
      <c r="A1042" s="25" t="str">
        <v xml:space="preserve">EED116885  </v>
      </c>
      <c r="B1042" s="45">
        <v>45845</v>
      </c>
      <c r="C1042" s="25">
        <v>362526</v>
      </c>
      <c r="D1042" s="25">
        <f t="shared" si="80"/>
        <v>40867.199999999997</v>
      </c>
      <c r="E1042" s="25">
        <f>_xlfn.XLOOKUP(C1042,MasterSheet!H:H,MasterSheet!E:E)</f>
        <v>464.4</v>
      </c>
      <c r="F1042" s="26">
        <f>SUMIFS(MasterSheet!J:J, MasterSheet!B:B, A1042, MasterSheet!D:D, B1042, MasterSheet!H:H, C1042)</f>
        <v>1</v>
      </c>
      <c r="G1042" s="26">
        <f t="shared" si="81"/>
        <v>40867.199999999997</v>
      </c>
      <c r="H1042" s="30">
        <f>SUMIFS(MasterSheet!K:K, MasterSheet!B:B, A1042, MasterSheet!D:D, B1042, MasterSheet!H:H, C1042)</f>
        <v>1</v>
      </c>
      <c r="I1042" s="30">
        <f t="shared" si="82"/>
        <v>40867.199999999997</v>
      </c>
      <c r="J1042" s="32">
        <f>SUMIFS(MasterSheet!L:L, MasterSheet!B:B, A1042, MasterSheet!D:D, B1042, MasterSheet!H:H, C1042)</f>
        <v>0</v>
      </c>
      <c r="K1042" s="32">
        <f t="shared" si="83"/>
        <v>0</v>
      </c>
      <c r="L1042" s="25" t="str">
        <f>VLOOKUP(C1042,MasterSheet!H:U,14,)</f>
        <v>BioLegend</v>
      </c>
      <c r="M1042" s="25" t="str">
        <f>VLOOKUP(L1042,'Currency Sheet'!A:C,3,)</f>
        <v>DOLLAR</v>
      </c>
      <c r="N1042" s="25">
        <f t="shared" si="84"/>
        <v>88</v>
      </c>
    </row>
    <row r="1043" spans="1:14" x14ac:dyDescent="0.25">
      <c r="A1043" s="25" t="str">
        <v xml:space="preserve">EED116885  </v>
      </c>
      <c r="B1043" s="45">
        <v>45845</v>
      </c>
      <c r="C1043" s="25">
        <v>367402</v>
      </c>
      <c r="D1043" s="25">
        <f t="shared" si="80"/>
        <v>5913.6</v>
      </c>
      <c r="E1043" s="25">
        <f>_xlfn.XLOOKUP(C1043,MasterSheet!H:H,MasterSheet!E:E)</f>
        <v>67.2</v>
      </c>
      <c r="F1043" s="26">
        <f>SUMIFS(MasterSheet!J:J, MasterSheet!B:B, A1043, MasterSheet!D:D, B1043, MasterSheet!H:H, C1043)</f>
        <v>1</v>
      </c>
      <c r="G1043" s="26">
        <f t="shared" si="81"/>
        <v>5913.6</v>
      </c>
      <c r="H1043" s="30">
        <f>SUMIFS(MasterSheet!K:K, MasterSheet!B:B, A1043, MasterSheet!D:D, B1043, MasterSheet!H:H, C1043)</f>
        <v>1</v>
      </c>
      <c r="I1043" s="30">
        <f t="shared" si="82"/>
        <v>5913.6</v>
      </c>
      <c r="J1043" s="32">
        <f>SUMIFS(MasterSheet!L:L, MasterSheet!B:B, A1043, MasterSheet!D:D, B1043, MasterSheet!H:H, C1043)</f>
        <v>0</v>
      </c>
      <c r="K1043" s="32">
        <f t="shared" si="83"/>
        <v>0</v>
      </c>
      <c r="L1043" s="25" t="str">
        <f>VLOOKUP(C1043,MasterSheet!H:U,14,)</f>
        <v>BioLegend</v>
      </c>
      <c r="M1043" s="25" t="str">
        <f>VLOOKUP(L1043,'Currency Sheet'!A:C,3,)</f>
        <v>DOLLAR</v>
      </c>
      <c r="N1043" s="25">
        <f t="shared" si="84"/>
        <v>88</v>
      </c>
    </row>
    <row r="1044" spans="1:14" x14ac:dyDescent="0.25">
      <c r="A1044" s="25" t="str">
        <v xml:space="preserve">EED116885  </v>
      </c>
      <c r="B1044" s="45">
        <v>45845</v>
      </c>
      <c r="C1044" s="25">
        <v>369616</v>
      </c>
      <c r="D1044" s="25">
        <f t="shared" si="80"/>
        <v>19536</v>
      </c>
      <c r="E1044" s="25">
        <f>_xlfn.XLOOKUP(C1044,MasterSheet!H:H,MasterSheet!E:E)</f>
        <v>222</v>
      </c>
      <c r="F1044" s="26">
        <f>SUMIFS(MasterSheet!J:J, MasterSheet!B:B, A1044, MasterSheet!D:D, B1044, MasterSheet!H:H, C1044)</f>
        <v>1</v>
      </c>
      <c r="G1044" s="26">
        <f t="shared" si="81"/>
        <v>19536</v>
      </c>
      <c r="H1044" s="30">
        <f>SUMIFS(MasterSheet!K:K, MasterSheet!B:B, A1044, MasterSheet!D:D, B1044, MasterSheet!H:H, C1044)</f>
        <v>1</v>
      </c>
      <c r="I1044" s="30">
        <f t="shared" si="82"/>
        <v>19536</v>
      </c>
      <c r="J1044" s="32">
        <f>SUMIFS(MasterSheet!L:L, MasterSheet!B:B, A1044, MasterSheet!D:D, B1044, MasterSheet!H:H, C1044)</f>
        <v>0</v>
      </c>
      <c r="K1044" s="32">
        <f t="shared" si="83"/>
        <v>0</v>
      </c>
      <c r="L1044" s="25" t="str">
        <f>VLOOKUP(C1044,MasterSheet!H:U,14,)</f>
        <v>BioLegend</v>
      </c>
      <c r="M1044" s="25" t="str">
        <f>VLOOKUP(L1044,'Currency Sheet'!A:C,3,)</f>
        <v>DOLLAR</v>
      </c>
      <c r="N1044" s="25">
        <f t="shared" si="84"/>
        <v>88</v>
      </c>
    </row>
    <row r="1045" spans="1:14" x14ac:dyDescent="0.25">
      <c r="A1045" s="25" t="str">
        <v xml:space="preserve">EED116885  </v>
      </c>
      <c r="B1045" s="45">
        <v>45845</v>
      </c>
      <c r="C1045" s="25">
        <v>372714</v>
      </c>
      <c r="D1045" s="25">
        <f t="shared" si="80"/>
        <v>26426.400000000001</v>
      </c>
      <c r="E1045" s="25">
        <f>_xlfn.XLOOKUP(C1045,MasterSheet!H:H,MasterSheet!E:E)</f>
        <v>300.3</v>
      </c>
      <c r="F1045" s="26">
        <f>SUMIFS(MasterSheet!J:J, MasterSheet!B:B, A1045, MasterSheet!D:D, B1045, MasterSheet!H:H, C1045)</f>
        <v>1</v>
      </c>
      <c r="G1045" s="26">
        <f t="shared" si="81"/>
        <v>26426.400000000001</v>
      </c>
      <c r="H1045" s="30">
        <f>SUMIFS(MasterSheet!K:K, MasterSheet!B:B, A1045, MasterSheet!D:D, B1045, MasterSheet!H:H, C1045)</f>
        <v>1</v>
      </c>
      <c r="I1045" s="30">
        <f t="shared" si="82"/>
        <v>26426.400000000001</v>
      </c>
      <c r="J1045" s="32">
        <f>SUMIFS(MasterSheet!L:L, MasterSheet!B:B, A1045, MasterSheet!D:D, B1045, MasterSheet!H:H, C1045)</f>
        <v>0</v>
      </c>
      <c r="K1045" s="32">
        <f t="shared" si="83"/>
        <v>0</v>
      </c>
      <c r="L1045" s="25" t="str">
        <f>VLOOKUP(C1045,MasterSheet!H:U,14,)</f>
        <v>BioLegend</v>
      </c>
      <c r="M1045" s="25" t="str">
        <f>VLOOKUP(L1045,'Currency Sheet'!A:C,3,)</f>
        <v>DOLLAR</v>
      </c>
      <c r="N1045" s="25">
        <f t="shared" si="84"/>
        <v>88</v>
      </c>
    </row>
    <row r="1046" spans="1:14" x14ac:dyDescent="0.25">
      <c r="A1046" s="25" t="str">
        <v xml:space="preserve">EED116885  </v>
      </c>
      <c r="B1046" s="45">
        <v>45845</v>
      </c>
      <c r="C1046" s="25">
        <v>374904</v>
      </c>
      <c r="D1046" s="25">
        <f t="shared" si="80"/>
        <v>16051.2</v>
      </c>
      <c r="E1046" s="25">
        <f>_xlfn.XLOOKUP(C1046,MasterSheet!H:H,MasterSheet!E:E)</f>
        <v>182.4</v>
      </c>
      <c r="F1046" s="26">
        <f>SUMIFS(MasterSheet!J:J, MasterSheet!B:B, A1046, MasterSheet!D:D, B1046, MasterSheet!H:H, C1046)</f>
        <v>1</v>
      </c>
      <c r="G1046" s="26">
        <f t="shared" si="81"/>
        <v>16051.2</v>
      </c>
      <c r="H1046" s="30">
        <f>SUMIFS(MasterSheet!K:K, MasterSheet!B:B, A1046, MasterSheet!D:D, B1046, MasterSheet!H:H, C1046)</f>
        <v>1</v>
      </c>
      <c r="I1046" s="30">
        <f t="shared" si="82"/>
        <v>16051.2</v>
      </c>
      <c r="J1046" s="32">
        <f>SUMIFS(MasterSheet!L:L, MasterSheet!B:B, A1046, MasterSheet!D:D, B1046, MasterSheet!H:H, C1046)</f>
        <v>0</v>
      </c>
      <c r="K1046" s="32">
        <f t="shared" si="83"/>
        <v>0</v>
      </c>
      <c r="L1046" s="25" t="str">
        <f>VLOOKUP(C1046,MasterSheet!H:U,14,)</f>
        <v>BioLegend</v>
      </c>
      <c r="M1046" s="25" t="str">
        <f>VLOOKUP(L1046,'Currency Sheet'!A:C,3,)</f>
        <v>DOLLAR</v>
      </c>
      <c r="N1046" s="25">
        <f t="shared" si="84"/>
        <v>88</v>
      </c>
    </row>
    <row r="1047" spans="1:14" x14ac:dyDescent="0.25">
      <c r="A1047" s="25" t="str">
        <v xml:space="preserve">EED116885  </v>
      </c>
      <c r="B1047" s="45">
        <v>45845</v>
      </c>
      <c r="C1047" s="25">
        <v>385202</v>
      </c>
      <c r="D1047" s="25">
        <f t="shared" si="80"/>
        <v>5649.6</v>
      </c>
      <c r="E1047" s="25">
        <f>_xlfn.XLOOKUP(C1047,MasterSheet!H:H,MasterSheet!E:E)</f>
        <v>64.2</v>
      </c>
      <c r="F1047" s="26">
        <f>SUMIFS(MasterSheet!J:J, MasterSheet!B:B, A1047, MasterSheet!D:D, B1047, MasterSheet!H:H, C1047)</f>
        <v>1</v>
      </c>
      <c r="G1047" s="26">
        <f t="shared" si="81"/>
        <v>5649.6</v>
      </c>
      <c r="H1047" s="30">
        <f>SUMIFS(MasterSheet!K:K, MasterSheet!B:B, A1047, MasterSheet!D:D, B1047, MasterSheet!H:H, C1047)</f>
        <v>1</v>
      </c>
      <c r="I1047" s="30">
        <f t="shared" si="82"/>
        <v>5649.6</v>
      </c>
      <c r="J1047" s="32">
        <f>SUMIFS(MasterSheet!L:L, MasterSheet!B:B, A1047, MasterSheet!D:D, B1047, MasterSheet!H:H, C1047)</f>
        <v>0</v>
      </c>
      <c r="K1047" s="32">
        <f t="shared" si="83"/>
        <v>0</v>
      </c>
      <c r="L1047" s="25" t="str">
        <f>VLOOKUP(C1047,MasterSheet!H:U,14,)</f>
        <v>BioLegend</v>
      </c>
      <c r="M1047" s="25" t="str">
        <f>VLOOKUP(L1047,'Currency Sheet'!A:C,3,)</f>
        <v>DOLLAR</v>
      </c>
      <c r="N1047" s="25">
        <f t="shared" si="84"/>
        <v>88</v>
      </c>
    </row>
    <row r="1048" spans="1:14" x14ac:dyDescent="0.25">
      <c r="A1048" s="25" t="str">
        <v xml:space="preserve">EED116885  </v>
      </c>
      <c r="B1048" s="45">
        <v>45845</v>
      </c>
      <c r="C1048" s="25">
        <v>388602</v>
      </c>
      <c r="D1048" s="25">
        <f t="shared" si="80"/>
        <v>2904</v>
      </c>
      <c r="E1048" s="25">
        <f>_xlfn.XLOOKUP(C1048,MasterSheet!H:H,MasterSheet!E:E)</f>
        <v>33</v>
      </c>
      <c r="F1048" s="26">
        <f>SUMIFS(MasterSheet!J:J, MasterSheet!B:B, A1048, MasterSheet!D:D, B1048, MasterSheet!H:H, C1048)</f>
        <v>1</v>
      </c>
      <c r="G1048" s="26">
        <f t="shared" si="81"/>
        <v>2904</v>
      </c>
      <c r="H1048" s="30">
        <f>SUMIFS(MasterSheet!K:K, MasterSheet!B:B, A1048, MasterSheet!D:D, B1048, MasterSheet!H:H, C1048)</f>
        <v>1</v>
      </c>
      <c r="I1048" s="30">
        <f t="shared" si="82"/>
        <v>2904</v>
      </c>
      <c r="J1048" s="32">
        <f>SUMIFS(MasterSheet!L:L, MasterSheet!B:B, A1048, MasterSheet!D:D, B1048, MasterSheet!H:H, C1048)</f>
        <v>0</v>
      </c>
      <c r="K1048" s="32">
        <f t="shared" si="83"/>
        <v>0</v>
      </c>
      <c r="L1048" s="25" t="str">
        <f>VLOOKUP(C1048,MasterSheet!H:U,14,)</f>
        <v>BioLegend</v>
      </c>
      <c r="M1048" s="25" t="str">
        <f>VLOOKUP(L1048,'Currency Sheet'!A:C,3,)</f>
        <v>DOLLAR</v>
      </c>
      <c r="N1048" s="25">
        <f t="shared" si="84"/>
        <v>88</v>
      </c>
    </row>
    <row r="1049" spans="1:14" x14ac:dyDescent="0.25">
      <c r="A1049" s="25" t="str">
        <v xml:space="preserve">EED116885  </v>
      </c>
      <c r="B1049" s="45">
        <v>45845</v>
      </c>
      <c r="C1049" s="25">
        <v>396434</v>
      </c>
      <c r="D1049" s="25">
        <f t="shared" si="80"/>
        <v>28710</v>
      </c>
      <c r="E1049" s="25">
        <f>_xlfn.XLOOKUP(C1049,MasterSheet!H:H,MasterSheet!E:E)</f>
        <v>326.25</v>
      </c>
      <c r="F1049" s="26">
        <f>SUMIFS(MasterSheet!J:J, MasterSheet!B:B, A1049, MasterSheet!D:D, B1049, MasterSheet!H:H, C1049)</f>
        <v>1</v>
      </c>
      <c r="G1049" s="26">
        <f t="shared" si="81"/>
        <v>28710</v>
      </c>
      <c r="H1049" s="30">
        <f>SUMIFS(MasterSheet!K:K, MasterSheet!B:B, A1049, MasterSheet!D:D, B1049, MasterSheet!H:H, C1049)</f>
        <v>1</v>
      </c>
      <c r="I1049" s="30">
        <f t="shared" si="82"/>
        <v>28710</v>
      </c>
      <c r="J1049" s="32">
        <f>SUMIFS(MasterSheet!L:L, MasterSheet!B:B, A1049, MasterSheet!D:D, B1049, MasterSheet!H:H, C1049)</f>
        <v>0</v>
      </c>
      <c r="K1049" s="32">
        <f t="shared" si="83"/>
        <v>0</v>
      </c>
      <c r="L1049" s="25" t="str">
        <f>VLOOKUP(C1049,MasterSheet!H:U,14,)</f>
        <v>BioLegend</v>
      </c>
      <c r="M1049" s="25" t="str">
        <f>VLOOKUP(L1049,'Currency Sheet'!A:C,3,)</f>
        <v>DOLLAR</v>
      </c>
      <c r="N1049" s="25">
        <f t="shared" si="84"/>
        <v>88</v>
      </c>
    </row>
    <row r="1050" spans="1:14" x14ac:dyDescent="0.25">
      <c r="A1050" s="25" t="str">
        <v xml:space="preserve">EED116885  </v>
      </c>
      <c r="B1050" s="45">
        <v>45845</v>
      </c>
      <c r="C1050" s="25">
        <v>400247</v>
      </c>
      <c r="D1050" s="25">
        <f t="shared" si="80"/>
        <v>4382.3999999999996</v>
      </c>
      <c r="E1050" s="25">
        <f>_xlfn.XLOOKUP(C1050,MasterSheet!H:H,MasterSheet!E:E)</f>
        <v>49.8</v>
      </c>
      <c r="F1050" s="26">
        <f>SUMIFS(MasterSheet!J:J, MasterSheet!B:B, A1050, MasterSheet!D:D, B1050, MasterSheet!H:H, C1050)</f>
        <v>1</v>
      </c>
      <c r="G1050" s="26">
        <f t="shared" si="81"/>
        <v>4382.3999999999996</v>
      </c>
      <c r="H1050" s="30">
        <f>SUMIFS(MasterSheet!K:K, MasterSheet!B:B, A1050, MasterSheet!D:D, B1050, MasterSheet!H:H, C1050)</f>
        <v>1</v>
      </c>
      <c r="I1050" s="30">
        <f t="shared" si="82"/>
        <v>4382.3999999999996</v>
      </c>
      <c r="J1050" s="32">
        <f>SUMIFS(MasterSheet!L:L, MasterSheet!B:B, A1050, MasterSheet!D:D, B1050, MasterSheet!H:H, C1050)</f>
        <v>0</v>
      </c>
      <c r="K1050" s="32">
        <f t="shared" si="83"/>
        <v>0</v>
      </c>
      <c r="L1050" s="25" t="str">
        <f>VLOOKUP(C1050,MasterSheet!H:U,14,)</f>
        <v>BioLegend</v>
      </c>
      <c r="M1050" s="25" t="str">
        <f>VLOOKUP(L1050,'Currency Sheet'!A:C,3,)</f>
        <v>DOLLAR</v>
      </c>
      <c r="N1050" s="25">
        <f t="shared" si="84"/>
        <v>88</v>
      </c>
    </row>
    <row r="1051" spans="1:14" x14ac:dyDescent="0.25">
      <c r="A1051" s="25" t="str">
        <v xml:space="preserve">EED116885  </v>
      </c>
      <c r="B1051" s="45">
        <v>45845</v>
      </c>
      <c r="C1051" s="25">
        <v>406001</v>
      </c>
      <c r="D1051" s="25">
        <f t="shared" si="80"/>
        <v>6124.7999999999993</v>
      </c>
      <c r="E1051" s="25">
        <f>_xlfn.XLOOKUP(C1051,MasterSheet!H:H,MasterSheet!E:E)</f>
        <v>69.599999999999994</v>
      </c>
      <c r="F1051" s="26">
        <f>SUMIFS(MasterSheet!J:J, MasterSheet!B:B, A1051, MasterSheet!D:D, B1051, MasterSheet!H:H, C1051)</f>
        <v>1</v>
      </c>
      <c r="G1051" s="26">
        <f t="shared" si="81"/>
        <v>6124.7999999999993</v>
      </c>
      <c r="H1051" s="30">
        <f>SUMIFS(MasterSheet!K:K, MasterSheet!B:B, A1051, MasterSheet!D:D, B1051, MasterSheet!H:H, C1051)</f>
        <v>1</v>
      </c>
      <c r="I1051" s="30">
        <f t="shared" si="82"/>
        <v>6124.7999999999993</v>
      </c>
      <c r="J1051" s="32">
        <f>SUMIFS(MasterSheet!L:L, MasterSheet!B:B, A1051, MasterSheet!D:D, B1051, MasterSheet!H:H, C1051)</f>
        <v>0</v>
      </c>
      <c r="K1051" s="32">
        <f t="shared" si="83"/>
        <v>0</v>
      </c>
      <c r="L1051" s="25" t="str">
        <f>VLOOKUP(C1051,MasterSheet!H:U,14,)</f>
        <v>BioLegend</v>
      </c>
      <c r="M1051" s="25" t="str">
        <f>VLOOKUP(L1051,'Currency Sheet'!A:C,3,)</f>
        <v>DOLLAR</v>
      </c>
      <c r="N1051" s="25">
        <f t="shared" si="84"/>
        <v>88</v>
      </c>
    </row>
    <row r="1052" spans="1:14" x14ac:dyDescent="0.25">
      <c r="A1052" s="25" t="str">
        <v xml:space="preserve">EED116885  </v>
      </c>
      <c r="B1052" s="45">
        <v>45845</v>
      </c>
      <c r="C1052" s="25">
        <v>406514</v>
      </c>
      <c r="D1052" s="25">
        <f t="shared" si="80"/>
        <v>12091.2</v>
      </c>
      <c r="E1052" s="25">
        <f>_xlfn.XLOOKUP(C1052,MasterSheet!H:H,MasterSheet!E:E)</f>
        <v>137.4</v>
      </c>
      <c r="F1052" s="26">
        <f>SUMIFS(MasterSheet!J:J, MasterSheet!B:B, A1052, MasterSheet!D:D, B1052, MasterSheet!H:H, C1052)</f>
        <v>2</v>
      </c>
      <c r="G1052" s="26">
        <f t="shared" si="81"/>
        <v>24182.400000000001</v>
      </c>
      <c r="H1052" s="30">
        <f>SUMIFS(MasterSheet!K:K, MasterSheet!B:B, A1052, MasterSheet!D:D, B1052, MasterSheet!H:H, C1052)</f>
        <v>2</v>
      </c>
      <c r="I1052" s="30">
        <f t="shared" si="82"/>
        <v>24182.400000000001</v>
      </c>
      <c r="J1052" s="32">
        <f>SUMIFS(MasterSheet!L:L, MasterSheet!B:B, A1052, MasterSheet!D:D, B1052, MasterSheet!H:H, C1052)</f>
        <v>0</v>
      </c>
      <c r="K1052" s="32">
        <f t="shared" si="83"/>
        <v>0</v>
      </c>
      <c r="L1052" s="25" t="str">
        <f>VLOOKUP(C1052,MasterSheet!H:U,14,)</f>
        <v>BioLegend</v>
      </c>
      <c r="M1052" s="25" t="str">
        <f>VLOOKUP(L1052,'Currency Sheet'!A:C,3,)</f>
        <v>DOLLAR</v>
      </c>
      <c r="N1052" s="25">
        <f t="shared" si="84"/>
        <v>88</v>
      </c>
    </row>
    <row r="1053" spans="1:14" x14ac:dyDescent="0.25">
      <c r="A1053" s="25" t="str">
        <v xml:space="preserve">EED116885  </v>
      </c>
      <c r="B1053" s="45">
        <v>45845</v>
      </c>
      <c r="C1053" s="25">
        <v>406608</v>
      </c>
      <c r="D1053" s="25">
        <f t="shared" si="80"/>
        <v>17054.400000000001</v>
      </c>
      <c r="E1053" s="25">
        <f>_xlfn.XLOOKUP(C1053,MasterSheet!H:H,MasterSheet!E:E)</f>
        <v>193.8</v>
      </c>
      <c r="F1053" s="26">
        <f>SUMIFS(MasterSheet!J:J, MasterSheet!B:B, A1053, MasterSheet!D:D, B1053, MasterSheet!H:H, C1053)</f>
        <v>1</v>
      </c>
      <c r="G1053" s="26">
        <f t="shared" si="81"/>
        <v>17054.400000000001</v>
      </c>
      <c r="H1053" s="30">
        <f>SUMIFS(MasterSheet!K:K, MasterSheet!B:B, A1053, MasterSheet!D:D, B1053, MasterSheet!H:H, C1053)</f>
        <v>1</v>
      </c>
      <c r="I1053" s="30">
        <f t="shared" si="82"/>
        <v>17054.400000000001</v>
      </c>
      <c r="J1053" s="32">
        <f>SUMIFS(MasterSheet!L:L, MasterSheet!B:B, A1053, MasterSheet!D:D, B1053, MasterSheet!H:H, C1053)</f>
        <v>0</v>
      </c>
      <c r="K1053" s="32">
        <f t="shared" si="83"/>
        <v>0</v>
      </c>
      <c r="L1053" s="25" t="str">
        <f>VLOOKUP(C1053,MasterSheet!H:U,14,)</f>
        <v>BioLegend</v>
      </c>
      <c r="M1053" s="25" t="str">
        <f>VLOOKUP(L1053,'Currency Sheet'!A:C,3,)</f>
        <v>DOLLAR</v>
      </c>
      <c r="N1053" s="25">
        <f t="shared" si="84"/>
        <v>88</v>
      </c>
    </row>
    <row r="1054" spans="1:14" x14ac:dyDescent="0.25">
      <c r="A1054" s="25" t="str">
        <v xml:space="preserve">EED116885  </v>
      </c>
      <c r="B1054" s="45">
        <v>45845</v>
      </c>
      <c r="C1054" s="25">
        <v>406708</v>
      </c>
      <c r="D1054" s="25">
        <f t="shared" si="80"/>
        <v>9345.6</v>
      </c>
      <c r="E1054" s="25">
        <f>_xlfn.XLOOKUP(C1054,MasterSheet!H:H,MasterSheet!E:E)</f>
        <v>106.2</v>
      </c>
      <c r="F1054" s="26">
        <f>SUMIFS(MasterSheet!J:J, MasterSheet!B:B, A1054, MasterSheet!D:D, B1054, MasterSheet!H:H, C1054)</f>
        <v>1</v>
      </c>
      <c r="G1054" s="26">
        <f t="shared" si="81"/>
        <v>9345.6</v>
      </c>
      <c r="H1054" s="30">
        <f>SUMIFS(MasterSheet!K:K, MasterSheet!B:B, A1054, MasterSheet!D:D, B1054, MasterSheet!H:H, C1054)</f>
        <v>1</v>
      </c>
      <c r="I1054" s="30">
        <f t="shared" si="82"/>
        <v>9345.6</v>
      </c>
      <c r="J1054" s="32">
        <f>SUMIFS(MasterSheet!L:L, MasterSheet!B:B, A1054, MasterSheet!D:D, B1054, MasterSheet!H:H, C1054)</f>
        <v>0</v>
      </c>
      <c r="K1054" s="32">
        <f t="shared" si="83"/>
        <v>0</v>
      </c>
      <c r="L1054" s="25" t="str">
        <f>VLOOKUP(C1054,MasterSheet!H:U,14,)</f>
        <v>BioLegend</v>
      </c>
      <c r="M1054" s="25" t="str">
        <f>VLOOKUP(L1054,'Currency Sheet'!A:C,3,)</f>
        <v>DOLLAR</v>
      </c>
      <c r="N1054" s="25">
        <f t="shared" si="84"/>
        <v>88</v>
      </c>
    </row>
    <row r="1055" spans="1:14" x14ac:dyDescent="0.25">
      <c r="A1055" s="25" t="str">
        <v xml:space="preserve">EED116885  </v>
      </c>
      <c r="B1055" s="45">
        <v>45845</v>
      </c>
      <c r="C1055" s="25">
        <v>407108</v>
      </c>
      <c r="D1055" s="25">
        <f t="shared" si="80"/>
        <v>9345.6</v>
      </c>
      <c r="E1055" s="25">
        <f>_xlfn.XLOOKUP(C1055,MasterSheet!H:H,MasterSheet!E:E)</f>
        <v>106.2</v>
      </c>
      <c r="F1055" s="26">
        <f>SUMIFS(MasterSheet!J:J, MasterSheet!B:B, A1055, MasterSheet!D:D, B1055, MasterSheet!H:H, C1055)</f>
        <v>1</v>
      </c>
      <c r="G1055" s="26">
        <f t="shared" si="81"/>
        <v>9345.6</v>
      </c>
      <c r="H1055" s="30">
        <f>SUMIFS(MasterSheet!K:K, MasterSheet!B:B, A1055, MasterSheet!D:D, B1055, MasterSheet!H:H, C1055)</f>
        <v>1</v>
      </c>
      <c r="I1055" s="30">
        <f t="shared" si="82"/>
        <v>9345.6</v>
      </c>
      <c r="J1055" s="32">
        <f>SUMIFS(MasterSheet!L:L, MasterSheet!B:B, A1055, MasterSheet!D:D, B1055, MasterSheet!H:H, C1055)</f>
        <v>0</v>
      </c>
      <c r="K1055" s="32">
        <f t="shared" si="83"/>
        <v>0</v>
      </c>
      <c r="L1055" s="25" t="str">
        <f>VLOOKUP(C1055,MasterSheet!H:U,14,)</f>
        <v>BioLegend</v>
      </c>
      <c r="M1055" s="25" t="str">
        <f>VLOOKUP(L1055,'Currency Sheet'!A:C,3,)</f>
        <v>DOLLAR</v>
      </c>
      <c r="N1055" s="25">
        <f t="shared" si="84"/>
        <v>88</v>
      </c>
    </row>
    <row r="1056" spans="1:14" x14ac:dyDescent="0.25">
      <c r="A1056" s="25" t="str">
        <v xml:space="preserve">EED116885  </v>
      </c>
      <c r="B1056" s="45">
        <v>45845</v>
      </c>
      <c r="C1056" s="25">
        <v>410719</v>
      </c>
      <c r="D1056" s="25">
        <f t="shared" si="80"/>
        <v>6547.2000000000007</v>
      </c>
      <c r="E1056" s="25">
        <f>_xlfn.XLOOKUP(C1056,MasterSheet!H:H,MasterSheet!E:E)</f>
        <v>74.400000000000006</v>
      </c>
      <c r="F1056" s="26">
        <f>SUMIFS(MasterSheet!J:J, MasterSheet!B:B, A1056, MasterSheet!D:D, B1056, MasterSheet!H:H, C1056)</f>
        <v>1</v>
      </c>
      <c r="G1056" s="26">
        <f t="shared" si="81"/>
        <v>6547.2000000000007</v>
      </c>
      <c r="H1056" s="30">
        <f>SUMIFS(MasterSheet!K:K, MasterSheet!B:B, A1056, MasterSheet!D:D, B1056, MasterSheet!H:H, C1056)</f>
        <v>1</v>
      </c>
      <c r="I1056" s="30">
        <f t="shared" si="82"/>
        <v>6547.2000000000007</v>
      </c>
      <c r="J1056" s="32">
        <f>SUMIFS(MasterSheet!L:L, MasterSheet!B:B, A1056, MasterSheet!D:D, B1056, MasterSheet!H:H, C1056)</f>
        <v>0</v>
      </c>
      <c r="K1056" s="32">
        <f t="shared" si="83"/>
        <v>0</v>
      </c>
      <c r="L1056" s="25" t="str">
        <f>VLOOKUP(C1056,MasterSheet!H:U,14,)</f>
        <v>BioLegend</v>
      </c>
      <c r="M1056" s="25" t="str">
        <f>VLOOKUP(L1056,'Currency Sheet'!A:C,3,)</f>
        <v>DOLLAR</v>
      </c>
      <c r="N1056" s="25">
        <f t="shared" si="84"/>
        <v>88</v>
      </c>
    </row>
    <row r="1057" spans="1:14" x14ac:dyDescent="0.25">
      <c r="A1057" s="25" t="str">
        <v xml:space="preserve">EED116885  </v>
      </c>
      <c r="B1057" s="45">
        <v>45845</v>
      </c>
      <c r="C1057" s="25">
        <v>420404</v>
      </c>
      <c r="D1057" s="25">
        <f t="shared" si="80"/>
        <v>3115.2</v>
      </c>
      <c r="E1057" s="25">
        <f>_xlfn.XLOOKUP(C1057,MasterSheet!H:H,MasterSheet!E:E)</f>
        <v>35.4</v>
      </c>
      <c r="F1057" s="26">
        <f>SUMIFS(MasterSheet!J:J, MasterSheet!B:B, A1057, MasterSheet!D:D, B1057, MasterSheet!H:H, C1057)</f>
        <v>1</v>
      </c>
      <c r="G1057" s="26">
        <f t="shared" si="81"/>
        <v>3115.2</v>
      </c>
      <c r="H1057" s="30">
        <f>SUMIFS(MasterSheet!K:K, MasterSheet!B:B, A1057, MasterSheet!D:D, B1057, MasterSheet!H:H, C1057)</f>
        <v>1</v>
      </c>
      <c r="I1057" s="30">
        <f t="shared" si="82"/>
        <v>3115.2</v>
      </c>
      <c r="J1057" s="32">
        <f>SUMIFS(MasterSheet!L:L, MasterSheet!B:B, A1057, MasterSheet!D:D, B1057, MasterSheet!H:H, C1057)</f>
        <v>0</v>
      </c>
      <c r="K1057" s="32">
        <f t="shared" si="83"/>
        <v>0</v>
      </c>
      <c r="L1057" s="25" t="str">
        <f>VLOOKUP(C1057,MasterSheet!H:U,14,)</f>
        <v>BioLegend</v>
      </c>
      <c r="M1057" s="25" t="str">
        <f>VLOOKUP(L1057,'Currency Sheet'!A:C,3,)</f>
        <v>DOLLAR</v>
      </c>
      <c r="N1057" s="25">
        <f t="shared" si="84"/>
        <v>88</v>
      </c>
    </row>
    <row r="1058" spans="1:14" x14ac:dyDescent="0.25">
      <c r="A1058" s="25" t="str">
        <v xml:space="preserve">EED116885  </v>
      </c>
      <c r="B1058" s="45">
        <v>45845</v>
      </c>
      <c r="C1058" s="25">
        <v>424401</v>
      </c>
      <c r="D1058" s="25">
        <f t="shared" si="80"/>
        <v>9438</v>
      </c>
      <c r="E1058" s="25">
        <f>_xlfn.XLOOKUP(C1058,MasterSheet!H:H,MasterSheet!E:E)</f>
        <v>107.25</v>
      </c>
      <c r="F1058" s="26">
        <f>SUMIFS(MasterSheet!J:J, MasterSheet!B:B, A1058, MasterSheet!D:D, B1058, MasterSheet!H:H, C1058)</f>
        <v>1</v>
      </c>
      <c r="G1058" s="26">
        <f t="shared" si="81"/>
        <v>9438</v>
      </c>
      <c r="H1058" s="30">
        <f>SUMIFS(MasterSheet!K:K, MasterSheet!B:B, A1058, MasterSheet!D:D, B1058, MasterSheet!H:H, C1058)</f>
        <v>1</v>
      </c>
      <c r="I1058" s="30">
        <f t="shared" si="82"/>
        <v>9438</v>
      </c>
      <c r="J1058" s="32">
        <f>SUMIFS(MasterSheet!L:L, MasterSheet!B:B, A1058, MasterSheet!D:D, B1058, MasterSheet!H:H, C1058)</f>
        <v>0</v>
      </c>
      <c r="K1058" s="32">
        <f t="shared" si="83"/>
        <v>0</v>
      </c>
      <c r="L1058" s="25" t="str">
        <f>VLOOKUP(C1058,MasterSheet!H:U,14,)</f>
        <v>BioLegend</v>
      </c>
      <c r="M1058" s="25" t="str">
        <f>VLOOKUP(L1058,'Currency Sheet'!A:C,3,)</f>
        <v>DOLLAR</v>
      </c>
      <c r="N1058" s="25">
        <f t="shared" si="84"/>
        <v>88</v>
      </c>
    </row>
    <row r="1059" spans="1:14" x14ac:dyDescent="0.25">
      <c r="A1059" s="25" t="str">
        <v xml:space="preserve">EED116885  </v>
      </c>
      <c r="B1059" s="45">
        <v>45845</v>
      </c>
      <c r="C1059" s="25">
        <v>480043</v>
      </c>
      <c r="D1059" s="25">
        <f t="shared" si="80"/>
        <v>16170</v>
      </c>
      <c r="E1059" s="25">
        <f>_xlfn.XLOOKUP(C1059,MasterSheet!H:H,MasterSheet!E:E)</f>
        <v>183.75</v>
      </c>
      <c r="F1059" s="26">
        <f>SUMIFS(MasterSheet!J:J, MasterSheet!B:B, A1059, MasterSheet!D:D, B1059, MasterSheet!H:H, C1059)</f>
        <v>1</v>
      </c>
      <c r="G1059" s="26">
        <f t="shared" si="81"/>
        <v>16170</v>
      </c>
      <c r="H1059" s="30">
        <f>SUMIFS(MasterSheet!K:K, MasterSheet!B:B, A1059, MasterSheet!D:D, B1059, MasterSheet!H:H, C1059)</f>
        <v>1</v>
      </c>
      <c r="I1059" s="30">
        <f t="shared" si="82"/>
        <v>16170</v>
      </c>
      <c r="J1059" s="32">
        <f>SUMIFS(MasterSheet!L:L, MasterSheet!B:B, A1059, MasterSheet!D:D, B1059, MasterSheet!H:H, C1059)</f>
        <v>0</v>
      </c>
      <c r="K1059" s="32">
        <f t="shared" si="83"/>
        <v>0</v>
      </c>
      <c r="L1059" s="25" t="str">
        <f>VLOOKUP(C1059,MasterSheet!H:U,14,)</f>
        <v>BioLegend</v>
      </c>
      <c r="M1059" s="25" t="str">
        <f>VLOOKUP(L1059,'Currency Sheet'!A:C,3,)</f>
        <v>DOLLAR</v>
      </c>
      <c r="N1059" s="25">
        <f t="shared" si="84"/>
        <v>88</v>
      </c>
    </row>
    <row r="1060" spans="1:14" x14ac:dyDescent="0.25">
      <c r="A1060" s="25" t="str">
        <v xml:space="preserve">EED116885  </v>
      </c>
      <c r="B1060" s="45">
        <v>45845</v>
      </c>
      <c r="C1060" s="25">
        <v>480137</v>
      </c>
      <c r="D1060" s="25">
        <f t="shared" si="80"/>
        <v>51546</v>
      </c>
      <c r="E1060" s="25">
        <f>_xlfn.XLOOKUP(C1060,MasterSheet!H:H,MasterSheet!E:E)</f>
        <v>585.75</v>
      </c>
      <c r="F1060" s="26">
        <f>SUMIFS(MasterSheet!J:J, MasterSheet!B:B, A1060, MasterSheet!D:D, B1060, MasterSheet!H:H, C1060)</f>
        <v>1</v>
      </c>
      <c r="G1060" s="26">
        <f t="shared" si="81"/>
        <v>51546</v>
      </c>
      <c r="H1060" s="30">
        <f>SUMIFS(MasterSheet!K:K, MasterSheet!B:B, A1060, MasterSheet!D:D, B1060, MasterSheet!H:H, C1060)</f>
        <v>1</v>
      </c>
      <c r="I1060" s="30">
        <f t="shared" si="82"/>
        <v>51546</v>
      </c>
      <c r="J1060" s="32">
        <f>SUMIFS(MasterSheet!L:L, MasterSheet!B:B, A1060, MasterSheet!D:D, B1060, MasterSheet!H:H, C1060)</f>
        <v>0</v>
      </c>
      <c r="K1060" s="32">
        <f t="shared" si="83"/>
        <v>0</v>
      </c>
      <c r="L1060" s="25" t="str">
        <f>VLOOKUP(C1060,MasterSheet!H:U,14,)</f>
        <v>BioLegend</v>
      </c>
      <c r="M1060" s="25" t="str">
        <f>VLOOKUP(L1060,'Currency Sheet'!A:C,3,)</f>
        <v>DOLLAR</v>
      </c>
      <c r="N1060" s="25">
        <f t="shared" si="84"/>
        <v>88</v>
      </c>
    </row>
    <row r="1061" spans="1:14" x14ac:dyDescent="0.25">
      <c r="A1061" s="25" t="str">
        <v xml:space="preserve">EED116885  </v>
      </c>
      <c r="B1061" s="45">
        <v>45845</v>
      </c>
      <c r="C1061" s="25">
        <v>500827</v>
      </c>
      <c r="D1061" s="25">
        <f t="shared" si="80"/>
        <v>14916</v>
      </c>
      <c r="E1061" s="25">
        <f>_xlfn.XLOOKUP(C1061,MasterSheet!H:H,MasterSheet!E:E)</f>
        <v>169.5</v>
      </c>
      <c r="F1061" s="26">
        <f>SUMIFS(MasterSheet!J:J, MasterSheet!B:B, A1061, MasterSheet!D:D, B1061, MasterSheet!H:H, C1061)</f>
        <v>1</v>
      </c>
      <c r="G1061" s="26">
        <f t="shared" si="81"/>
        <v>14916</v>
      </c>
      <c r="H1061" s="30">
        <f>SUMIFS(MasterSheet!K:K, MasterSheet!B:B, A1061, MasterSheet!D:D, B1061, MasterSheet!H:H, C1061)</f>
        <v>1</v>
      </c>
      <c r="I1061" s="30">
        <f t="shared" si="82"/>
        <v>14916</v>
      </c>
      <c r="J1061" s="32">
        <f>SUMIFS(MasterSheet!L:L, MasterSheet!B:B, A1061, MasterSheet!D:D, B1061, MasterSheet!H:H, C1061)</f>
        <v>0</v>
      </c>
      <c r="K1061" s="32">
        <f t="shared" si="83"/>
        <v>0</v>
      </c>
      <c r="L1061" s="25" t="str">
        <f>VLOOKUP(C1061,MasterSheet!H:U,14,)</f>
        <v>BioLegend</v>
      </c>
      <c r="M1061" s="25" t="str">
        <f>VLOOKUP(L1061,'Currency Sheet'!A:C,3,)</f>
        <v>DOLLAR</v>
      </c>
      <c r="N1061" s="25">
        <f t="shared" si="84"/>
        <v>88</v>
      </c>
    </row>
    <row r="1062" spans="1:14" x14ac:dyDescent="0.25">
      <c r="A1062" s="25" t="str">
        <v xml:space="preserve">EED116885  </v>
      </c>
      <c r="B1062" s="45">
        <v>45845</v>
      </c>
      <c r="C1062" s="25">
        <v>502540</v>
      </c>
      <c r="D1062" s="25">
        <f t="shared" si="80"/>
        <v>29436</v>
      </c>
      <c r="E1062" s="25">
        <f>_xlfn.XLOOKUP(C1062,MasterSheet!H:H,MasterSheet!E:E)</f>
        <v>334.5</v>
      </c>
      <c r="F1062" s="26">
        <f>SUMIFS(MasterSheet!J:J, MasterSheet!B:B, A1062, MasterSheet!D:D, B1062, MasterSheet!H:H, C1062)</f>
        <v>1</v>
      </c>
      <c r="G1062" s="26">
        <f t="shared" si="81"/>
        <v>29436</v>
      </c>
      <c r="H1062" s="30">
        <f>SUMIFS(MasterSheet!K:K, MasterSheet!B:B, A1062, MasterSheet!D:D, B1062, MasterSheet!H:H, C1062)</f>
        <v>1</v>
      </c>
      <c r="I1062" s="30">
        <f t="shared" si="82"/>
        <v>29436</v>
      </c>
      <c r="J1062" s="32">
        <f>SUMIFS(MasterSheet!L:L, MasterSheet!B:B, A1062, MasterSheet!D:D, B1062, MasterSheet!H:H, C1062)</f>
        <v>0</v>
      </c>
      <c r="K1062" s="32">
        <f t="shared" si="83"/>
        <v>0</v>
      </c>
      <c r="L1062" s="25" t="str">
        <f>VLOOKUP(C1062,MasterSheet!H:U,14,)</f>
        <v>BioLegend</v>
      </c>
      <c r="M1062" s="25" t="str">
        <f>VLOOKUP(L1062,'Currency Sheet'!A:C,3,)</f>
        <v>DOLLAR</v>
      </c>
      <c r="N1062" s="25">
        <f t="shared" si="84"/>
        <v>88</v>
      </c>
    </row>
    <row r="1063" spans="1:14" x14ac:dyDescent="0.25">
      <c r="A1063" s="25" t="str">
        <v xml:space="preserve">EED116885  </v>
      </c>
      <c r="B1063" s="45">
        <v>45845</v>
      </c>
      <c r="C1063" s="25">
        <v>502948</v>
      </c>
      <c r="D1063" s="25">
        <f t="shared" si="80"/>
        <v>28314</v>
      </c>
      <c r="E1063" s="25">
        <f>_xlfn.XLOOKUP(C1063,MasterSheet!H:H,MasterSheet!E:E)</f>
        <v>321.75</v>
      </c>
      <c r="F1063" s="26">
        <f>SUMIFS(MasterSheet!J:J, MasterSheet!B:B, A1063, MasterSheet!D:D, B1063, MasterSheet!H:H, C1063)</f>
        <v>1</v>
      </c>
      <c r="G1063" s="26">
        <f t="shared" si="81"/>
        <v>28314</v>
      </c>
      <c r="H1063" s="30">
        <f>SUMIFS(MasterSheet!K:K, MasterSheet!B:B, A1063, MasterSheet!D:D, B1063, MasterSheet!H:H, C1063)</f>
        <v>1</v>
      </c>
      <c r="I1063" s="30">
        <f t="shared" si="82"/>
        <v>28314</v>
      </c>
      <c r="J1063" s="32">
        <f>SUMIFS(MasterSheet!L:L, MasterSheet!B:B, A1063, MasterSheet!D:D, B1063, MasterSheet!H:H, C1063)</f>
        <v>0</v>
      </c>
      <c r="K1063" s="32">
        <f t="shared" si="83"/>
        <v>0</v>
      </c>
      <c r="L1063" s="25" t="str">
        <f>VLOOKUP(C1063,MasterSheet!H:U,14,)</f>
        <v>BioLegend</v>
      </c>
      <c r="M1063" s="25" t="str">
        <f>VLOOKUP(L1063,'Currency Sheet'!A:C,3,)</f>
        <v>DOLLAR</v>
      </c>
      <c r="N1063" s="25">
        <f t="shared" si="84"/>
        <v>88</v>
      </c>
    </row>
    <row r="1064" spans="1:14" x14ac:dyDescent="0.25">
      <c r="A1064" s="25" t="str">
        <v xml:space="preserve">EED116885  </v>
      </c>
      <c r="B1064" s="45">
        <v>45845</v>
      </c>
      <c r="C1064" s="25">
        <v>506313</v>
      </c>
      <c r="D1064" s="25">
        <f t="shared" si="80"/>
        <v>14150.400000000001</v>
      </c>
      <c r="E1064" s="25">
        <f>_xlfn.XLOOKUP(C1064,MasterSheet!H:H,MasterSheet!E:E)</f>
        <v>160.80000000000001</v>
      </c>
      <c r="F1064" s="26">
        <f>SUMIFS(MasterSheet!J:J, MasterSheet!B:B, A1064, MasterSheet!D:D, B1064, MasterSheet!H:H, C1064)</f>
        <v>1</v>
      </c>
      <c r="G1064" s="26">
        <f t="shared" si="81"/>
        <v>14150.400000000001</v>
      </c>
      <c r="H1064" s="30">
        <f>SUMIFS(MasterSheet!K:K, MasterSheet!B:B, A1064, MasterSheet!D:D, B1064, MasterSheet!H:H, C1064)</f>
        <v>1</v>
      </c>
      <c r="I1064" s="30">
        <f t="shared" si="82"/>
        <v>14150.400000000001</v>
      </c>
      <c r="J1064" s="32">
        <f>SUMIFS(MasterSheet!L:L, MasterSheet!B:B, A1064, MasterSheet!D:D, B1064, MasterSheet!H:H, C1064)</f>
        <v>0</v>
      </c>
      <c r="K1064" s="32">
        <f t="shared" si="83"/>
        <v>0</v>
      </c>
      <c r="L1064" s="25" t="str">
        <f>VLOOKUP(C1064,MasterSheet!H:U,14,)</f>
        <v>BioLegend</v>
      </c>
      <c r="M1064" s="25" t="str">
        <f>VLOOKUP(L1064,'Currency Sheet'!A:C,3,)</f>
        <v>DOLLAR</v>
      </c>
      <c r="N1064" s="25">
        <f t="shared" si="84"/>
        <v>88</v>
      </c>
    </row>
    <row r="1065" spans="1:14" x14ac:dyDescent="0.25">
      <c r="A1065" s="25" t="str">
        <v xml:space="preserve">EED116885  </v>
      </c>
      <c r="B1065" s="45">
        <v>45845</v>
      </c>
      <c r="C1065" s="25">
        <v>575402</v>
      </c>
      <c r="D1065" s="25">
        <f t="shared" si="80"/>
        <v>9926.4</v>
      </c>
      <c r="E1065" s="25">
        <f>_xlfn.XLOOKUP(C1065,MasterSheet!H:H,MasterSheet!E:E)</f>
        <v>112.8</v>
      </c>
      <c r="F1065" s="26">
        <f>SUMIFS(MasterSheet!J:J, MasterSheet!B:B, A1065, MasterSheet!D:D, B1065, MasterSheet!H:H, C1065)</f>
        <v>1</v>
      </c>
      <c r="G1065" s="26">
        <f t="shared" si="81"/>
        <v>9926.4</v>
      </c>
      <c r="H1065" s="30">
        <f>SUMIFS(MasterSheet!K:K, MasterSheet!B:B, A1065, MasterSheet!D:D, B1065, MasterSheet!H:H, C1065)</f>
        <v>1</v>
      </c>
      <c r="I1065" s="30">
        <f t="shared" si="82"/>
        <v>9926.4</v>
      </c>
      <c r="J1065" s="32">
        <f>SUMIFS(MasterSheet!L:L, MasterSheet!B:B, A1065, MasterSheet!D:D, B1065, MasterSheet!H:H, C1065)</f>
        <v>0</v>
      </c>
      <c r="K1065" s="32">
        <f t="shared" si="83"/>
        <v>0</v>
      </c>
      <c r="L1065" s="25" t="str">
        <f>VLOOKUP(C1065,MasterSheet!H:U,14,)</f>
        <v>BioLegend</v>
      </c>
      <c r="M1065" s="25" t="str">
        <f>VLOOKUP(L1065,'Currency Sheet'!A:C,3,)</f>
        <v>DOLLAR</v>
      </c>
      <c r="N1065" s="25">
        <f t="shared" si="84"/>
        <v>88</v>
      </c>
    </row>
    <row r="1066" spans="1:14" x14ac:dyDescent="0.25">
      <c r="A1066" s="25" t="str">
        <v xml:space="preserve">EED116885  </v>
      </c>
      <c r="B1066" s="45">
        <v>45845</v>
      </c>
      <c r="C1066" s="25">
        <v>591704</v>
      </c>
      <c r="D1066" s="25">
        <f t="shared" si="80"/>
        <v>7761.6</v>
      </c>
      <c r="E1066" s="25">
        <f>_xlfn.XLOOKUP(C1066,MasterSheet!H:H,MasterSheet!E:E)</f>
        <v>88.2</v>
      </c>
      <c r="F1066" s="26">
        <f>SUMIFS(MasterSheet!J:J, MasterSheet!B:B, A1066, MasterSheet!D:D, B1066, MasterSheet!H:H, C1066)</f>
        <v>3</v>
      </c>
      <c r="G1066" s="26">
        <f t="shared" si="81"/>
        <v>23284.800000000003</v>
      </c>
      <c r="H1066" s="30">
        <f>SUMIFS(MasterSheet!K:K, MasterSheet!B:B, A1066, MasterSheet!D:D, B1066, MasterSheet!H:H, C1066)</f>
        <v>3</v>
      </c>
      <c r="I1066" s="30">
        <f t="shared" si="82"/>
        <v>23284.800000000003</v>
      </c>
      <c r="J1066" s="32">
        <f>SUMIFS(MasterSheet!L:L, MasterSheet!B:B, A1066, MasterSheet!D:D, B1066, MasterSheet!H:H, C1066)</f>
        <v>0</v>
      </c>
      <c r="K1066" s="32">
        <f t="shared" si="83"/>
        <v>0</v>
      </c>
      <c r="L1066" s="25" t="str">
        <f>VLOOKUP(C1066,MasterSheet!H:U,14,)</f>
        <v>BioLegend</v>
      </c>
      <c r="M1066" s="25" t="str">
        <f>VLOOKUP(L1066,'Currency Sheet'!A:C,3,)</f>
        <v>DOLLAR</v>
      </c>
      <c r="N1066" s="25">
        <f t="shared" si="84"/>
        <v>88</v>
      </c>
    </row>
    <row r="1067" spans="1:14" x14ac:dyDescent="0.25">
      <c r="A1067" s="25" t="str">
        <v xml:space="preserve">EED116885  </v>
      </c>
      <c r="B1067" s="45">
        <v>45845</v>
      </c>
      <c r="C1067" s="25">
        <v>626812</v>
      </c>
      <c r="D1067" s="25">
        <f t="shared" si="80"/>
        <v>19536</v>
      </c>
      <c r="E1067" s="25">
        <f>_xlfn.XLOOKUP(C1067,MasterSheet!H:H,MasterSheet!E:E)</f>
        <v>222</v>
      </c>
      <c r="F1067" s="26">
        <f>SUMIFS(MasterSheet!J:J, MasterSheet!B:B, A1067, MasterSheet!D:D, B1067, MasterSheet!H:H, C1067)</f>
        <v>10</v>
      </c>
      <c r="G1067" s="26">
        <f t="shared" si="81"/>
        <v>195360</v>
      </c>
      <c r="H1067" s="30">
        <f>SUMIFS(MasterSheet!K:K, MasterSheet!B:B, A1067, MasterSheet!D:D, B1067, MasterSheet!H:H, C1067)</f>
        <v>10</v>
      </c>
      <c r="I1067" s="30">
        <f t="shared" si="82"/>
        <v>195360</v>
      </c>
      <c r="J1067" s="32">
        <f>SUMIFS(MasterSheet!L:L, MasterSheet!B:B, A1067, MasterSheet!D:D, B1067, MasterSheet!H:H, C1067)</f>
        <v>0</v>
      </c>
      <c r="K1067" s="32">
        <f t="shared" si="83"/>
        <v>0</v>
      </c>
      <c r="L1067" s="25" t="str">
        <f>VLOOKUP(C1067,MasterSheet!H:U,14,)</f>
        <v>BioLegend</v>
      </c>
      <c r="M1067" s="25" t="str">
        <f>VLOOKUP(L1067,'Currency Sheet'!A:C,3,)</f>
        <v>DOLLAR</v>
      </c>
      <c r="N1067" s="25">
        <f t="shared" si="84"/>
        <v>88</v>
      </c>
    </row>
    <row r="1068" spans="1:14" x14ac:dyDescent="0.25">
      <c r="A1068" s="25" t="str">
        <v xml:space="preserve">EED116885  </v>
      </c>
      <c r="B1068" s="45">
        <v>45845</v>
      </c>
      <c r="C1068" s="25">
        <v>646408</v>
      </c>
      <c r="D1068" s="25">
        <f t="shared" si="80"/>
        <v>17054.400000000001</v>
      </c>
      <c r="E1068" s="25">
        <f>_xlfn.XLOOKUP(C1068,MasterSheet!H:H,MasterSheet!E:E)</f>
        <v>193.8</v>
      </c>
      <c r="F1068" s="26">
        <f>SUMIFS(MasterSheet!J:J, MasterSheet!B:B, A1068, MasterSheet!D:D, B1068, MasterSheet!H:H, C1068)</f>
        <v>1</v>
      </c>
      <c r="G1068" s="26">
        <f t="shared" si="81"/>
        <v>17054.400000000001</v>
      </c>
      <c r="H1068" s="30">
        <f>SUMIFS(MasterSheet!K:K, MasterSheet!B:B, A1068, MasterSheet!D:D, B1068, MasterSheet!H:H, C1068)</f>
        <v>1</v>
      </c>
      <c r="I1068" s="30">
        <f t="shared" si="82"/>
        <v>17054.400000000001</v>
      </c>
      <c r="J1068" s="32">
        <f>SUMIFS(MasterSheet!L:L, MasterSheet!B:B, A1068, MasterSheet!D:D, B1068, MasterSheet!H:H, C1068)</f>
        <v>0</v>
      </c>
      <c r="K1068" s="32">
        <f t="shared" si="83"/>
        <v>0</v>
      </c>
      <c r="L1068" s="25" t="str">
        <f>VLOOKUP(C1068,MasterSheet!H:U,14,)</f>
        <v>BioLegend</v>
      </c>
      <c r="M1068" s="25" t="str">
        <f>VLOOKUP(L1068,'Currency Sheet'!A:C,3,)</f>
        <v>DOLLAR</v>
      </c>
      <c r="N1068" s="25">
        <f t="shared" si="84"/>
        <v>88</v>
      </c>
    </row>
    <row r="1069" spans="1:14" x14ac:dyDescent="0.25">
      <c r="A1069" s="25" t="str">
        <v xml:space="preserve">EED116885  </v>
      </c>
      <c r="B1069" s="45">
        <v>45845</v>
      </c>
      <c r="C1069" s="25">
        <v>652503</v>
      </c>
      <c r="D1069" s="25">
        <f t="shared" si="80"/>
        <v>5913.6</v>
      </c>
      <c r="E1069" s="25">
        <f>_xlfn.XLOOKUP(C1069,MasterSheet!H:H,MasterSheet!E:E)</f>
        <v>67.2</v>
      </c>
      <c r="F1069" s="26">
        <f>SUMIFS(MasterSheet!J:J, MasterSheet!B:B, A1069, MasterSheet!D:D, B1069, MasterSheet!H:H, C1069)</f>
        <v>1</v>
      </c>
      <c r="G1069" s="26">
        <f t="shared" si="81"/>
        <v>5913.6</v>
      </c>
      <c r="H1069" s="30">
        <f>SUMIFS(MasterSheet!K:K, MasterSheet!B:B, A1069, MasterSheet!D:D, B1069, MasterSheet!H:H, C1069)</f>
        <v>1</v>
      </c>
      <c r="I1069" s="30">
        <f t="shared" si="82"/>
        <v>5913.6</v>
      </c>
      <c r="J1069" s="32">
        <f>SUMIFS(MasterSheet!L:L, MasterSheet!B:B, A1069, MasterSheet!D:D, B1069, MasterSheet!H:H, C1069)</f>
        <v>0</v>
      </c>
      <c r="K1069" s="32">
        <f t="shared" si="83"/>
        <v>0</v>
      </c>
      <c r="L1069" s="25" t="str">
        <f>VLOOKUP(C1069,MasterSheet!H:U,14,)</f>
        <v>BioLegend</v>
      </c>
      <c r="M1069" s="25" t="str">
        <f>VLOOKUP(L1069,'Currency Sheet'!A:C,3,)</f>
        <v>DOLLAR</v>
      </c>
      <c r="N1069" s="25">
        <f t="shared" si="84"/>
        <v>88</v>
      </c>
    </row>
    <row r="1070" spans="1:14" x14ac:dyDescent="0.25">
      <c r="A1070" s="25" t="str">
        <v xml:space="preserve">EED116885  </v>
      </c>
      <c r="B1070" s="45">
        <v>45845</v>
      </c>
      <c r="C1070" s="25">
        <v>741271</v>
      </c>
      <c r="D1070" s="25">
        <f t="shared" si="80"/>
        <v>47018.400000000009</v>
      </c>
      <c r="E1070" s="25">
        <f>_xlfn.XLOOKUP(C1070,MasterSheet!H:H,MasterSheet!E:E)</f>
        <v>534.30000000000007</v>
      </c>
      <c r="F1070" s="26">
        <f>SUMIFS(MasterSheet!J:J, MasterSheet!B:B, A1070, MasterSheet!D:D, B1070, MasterSheet!H:H, C1070)</f>
        <v>6</v>
      </c>
      <c r="G1070" s="26">
        <f t="shared" si="81"/>
        <v>282110.40000000002</v>
      </c>
      <c r="H1070" s="30">
        <f>SUMIFS(MasterSheet!K:K, MasterSheet!B:B, A1070, MasterSheet!D:D, B1070, MasterSheet!H:H, C1070)</f>
        <v>6</v>
      </c>
      <c r="I1070" s="30">
        <f t="shared" si="82"/>
        <v>282110.40000000002</v>
      </c>
      <c r="J1070" s="32">
        <f>SUMIFS(MasterSheet!L:L, MasterSheet!B:B, A1070, MasterSheet!D:D, B1070, MasterSheet!H:H, C1070)</f>
        <v>0</v>
      </c>
      <c r="K1070" s="32">
        <f t="shared" si="83"/>
        <v>0</v>
      </c>
      <c r="L1070" s="25" t="str">
        <f>VLOOKUP(C1070,MasterSheet!H:U,14,)</f>
        <v>BioLegend</v>
      </c>
      <c r="M1070" s="25" t="str">
        <f>VLOOKUP(L1070,'Currency Sheet'!A:C,3,)</f>
        <v>DOLLAR</v>
      </c>
      <c r="N1070" s="25">
        <f t="shared" si="84"/>
        <v>88</v>
      </c>
    </row>
    <row r="1071" spans="1:14" x14ac:dyDescent="0.25">
      <c r="A1071" s="25" t="str">
        <v xml:space="preserve">EED116885  </v>
      </c>
      <c r="B1071" s="45">
        <v>45845</v>
      </c>
      <c r="C1071" s="25">
        <v>781802</v>
      </c>
      <c r="D1071" s="25">
        <f t="shared" si="80"/>
        <v>11774.400000000001</v>
      </c>
      <c r="E1071" s="25">
        <f>_xlfn.XLOOKUP(C1071,MasterSheet!H:H,MasterSheet!E:E)</f>
        <v>133.80000000000001</v>
      </c>
      <c r="F1071" s="26">
        <f>SUMIFS(MasterSheet!J:J, MasterSheet!B:B, A1071, MasterSheet!D:D, B1071, MasterSheet!H:H, C1071)</f>
        <v>1</v>
      </c>
      <c r="G1071" s="26">
        <f t="shared" si="81"/>
        <v>11774.400000000001</v>
      </c>
      <c r="H1071" s="30">
        <f>SUMIFS(MasterSheet!K:K, MasterSheet!B:B, A1071, MasterSheet!D:D, B1071, MasterSheet!H:H, C1071)</f>
        <v>1</v>
      </c>
      <c r="I1071" s="30">
        <f t="shared" si="82"/>
        <v>11774.400000000001</v>
      </c>
      <c r="J1071" s="32">
        <f>SUMIFS(MasterSheet!L:L, MasterSheet!B:B, A1071, MasterSheet!D:D, B1071, MasterSheet!H:H, C1071)</f>
        <v>0</v>
      </c>
      <c r="K1071" s="32">
        <f t="shared" si="83"/>
        <v>0</v>
      </c>
      <c r="L1071" s="25" t="str">
        <f>VLOOKUP(C1071,MasterSheet!H:U,14,)</f>
        <v>BioLegend</v>
      </c>
      <c r="M1071" s="25" t="str">
        <f>VLOOKUP(L1071,'Currency Sheet'!A:C,3,)</f>
        <v>DOLLAR</v>
      </c>
      <c r="N1071" s="25">
        <f t="shared" si="84"/>
        <v>88</v>
      </c>
    </row>
    <row r="1072" spans="1:14" x14ac:dyDescent="0.25">
      <c r="A1072" s="25" t="str">
        <v xml:space="preserve">EED116885  </v>
      </c>
      <c r="B1072" s="45">
        <v>45845</v>
      </c>
      <c r="C1072" s="25">
        <v>908303</v>
      </c>
      <c r="D1072" s="25">
        <f t="shared" si="80"/>
        <v>8078.4</v>
      </c>
      <c r="E1072" s="25">
        <f>_xlfn.XLOOKUP(C1072,MasterSheet!H:H,MasterSheet!E:E)</f>
        <v>91.8</v>
      </c>
      <c r="F1072" s="26">
        <f>SUMIFS(MasterSheet!J:J, MasterSheet!B:B, A1072, MasterSheet!D:D, B1072, MasterSheet!H:H, C1072)</f>
        <v>1</v>
      </c>
      <c r="G1072" s="26">
        <f t="shared" si="81"/>
        <v>8078.4</v>
      </c>
      <c r="H1072" s="30">
        <f>SUMIFS(MasterSheet!K:K, MasterSheet!B:B, A1072, MasterSheet!D:D, B1072, MasterSheet!H:H, C1072)</f>
        <v>1</v>
      </c>
      <c r="I1072" s="30">
        <f t="shared" si="82"/>
        <v>8078.4</v>
      </c>
      <c r="J1072" s="32">
        <f>SUMIFS(MasterSheet!L:L, MasterSheet!B:B, A1072, MasterSheet!D:D, B1072, MasterSheet!H:H, C1072)</f>
        <v>0</v>
      </c>
      <c r="K1072" s="32">
        <f t="shared" si="83"/>
        <v>0</v>
      </c>
      <c r="L1072" s="25" t="str">
        <f>VLOOKUP(C1072,MasterSheet!H:U,14,)</f>
        <v>BioLegend</v>
      </c>
      <c r="M1072" s="25" t="str">
        <f>VLOOKUP(L1072,'Currency Sheet'!A:C,3,)</f>
        <v>DOLLAR</v>
      </c>
      <c r="N1072" s="25">
        <f t="shared" si="84"/>
        <v>88</v>
      </c>
    </row>
    <row r="1073" spans="1:14" x14ac:dyDescent="0.25">
      <c r="A1073" s="25" t="str">
        <v>RETURN FROM BIO HEALTH</v>
      </c>
      <c r="B1073" s="45">
        <v>45846</v>
      </c>
      <c r="C1073" s="25">
        <v>344812</v>
      </c>
      <c r="D1073" s="25">
        <f t="shared" si="80"/>
        <v>15276.8</v>
      </c>
      <c r="E1073" s="25">
        <f>_xlfn.XLOOKUP(C1073,MasterSheet!H:H,MasterSheet!E:E)</f>
        <v>173.6</v>
      </c>
      <c r="F1073" s="26">
        <f>SUMIFS(MasterSheet!J:J, MasterSheet!B:B, A1073, MasterSheet!D:D, B1073, MasterSheet!H:H, C1073)</f>
        <v>1</v>
      </c>
      <c r="G1073" s="26">
        <f t="shared" si="81"/>
        <v>15276.8</v>
      </c>
      <c r="H1073" s="30">
        <f>SUMIFS(MasterSheet!K:K, MasterSheet!B:B, A1073, MasterSheet!D:D, B1073, MasterSheet!H:H, C1073)</f>
        <v>0</v>
      </c>
      <c r="I1073" s="30">
        <f t="shared" si="82"/>
        <v>0</v>
      </c>
      <c r="J1073" s="32">
        <f>SUMIFS(MasterSheet!L:L, MasterSheet!B:B, A1073, MasterSheet!D:D, B1073, MasterSheet!H:H, C1073)</f>
        <v>1</v>
      </c>
      <c r="K1073" s="32">
        <f t="shared" si="83"/>
        <v>15276.8</v>
      </c>
      <c r="L1073" s="25" t="str">
        <f>VLOOKUP(C1073,MasterSheet!H:U,14,)</f>
        <v>BioLegend</v>
      </c>
      <c r="M1073" s="25" t="str">
        <f>VLOOKUP(L1073,'Currency Sheet'!A:C,3,)</f>
        <v>DOLLAR</v>
      </c>
      <c r="N1073" s="25">
        <f t="shared" si="84"/>
        <v>88</v>
      </c>
    </row>
    <row r="1074" spans="1:14" x14ac:dyDescent="0.25">
      <c r="A1074" s="25" t="str">
        <v>EED116829</v>
      </c>
      <c r="B1074" s="45">
        <v>45845</v>
      </c>
      <c r="C1074" s="25">
        <v>100229</v>
      </c>
      <c r="D1074" s="25">
        <f t="shared" si="80"/>
        <v>14520</v>
      </c>
      <c r="E1074" s="25">
        <f>_xlfn.XLOOKUP(C1074,MasterSheet!H:H,MasterSheet!E:E)</f>
        <v>165</v>
      </c>
      <c r="F1074" s="26">
        <f>SUMIFS(MasterSheet!J:J, MasterSheet!B:B, A1074, MasterSheet!D:D, B1074, MasterSheet!H:H, C1074)</f>
        <v>1</v>
      </c>
      <c r="G1074" s="26">
        <f t="shared" si="81"/>
        <v>14520</v>
      </c>
      <c r="H1074" s="30">
        <f>SUMIFS(MasterSheet!K:K, MasterSheet!B:B, A1074, MasterSheet!D:D, B1074, MasterSheet!H:H, C1074)</f>
        <v>1</v>
      </c>
      <c r="I1074" s="30">
        <f t="shared" si="82"/>
        <v>14520</v>
      </c>
      <c r="J1074" s="32">
        <f>SUMIFS(MasterSheet!L:L, MasterSheet!B:B, A1074, MasterSheet!D:D, B1074, MasterSheet!H:H, C1074)</f>
        <v>0</v>
      </c>
      <c r="K1074" s="32">
        <f t="shared" si="83"/>
        <v>0</v>
      </c>
      <c r="L1074" s="25" t="str">
        <f>VLOOKUP(C1074,MasterSheet!H:U,14,)</f>
        <v>BioLegend</v>
      </c>
      <c r="M1074" s="25" t="str">
        <f>VLOOKUP(L1074,'Currency Sheet'!A:C,3,)</f>
        <v>DOLLAR</v>
      </c>
      <c r="N1074" s="25">
        <f t="shared" si="84"/>
        <v>88</v>
      </c>
    </row>
    <row r="1075" spans="1:14" x14ac:dyDescent="0.25">
      <c r="A1075" s="25" t="str">
        <v>EED116829</v>
      </c>
      <c r="B1075" s="45">
        <v>45845</v>
      </c>
      <c r="C1075" s="25">
        <v>100451</v>
      </c>
      <c r="D1075" s="25">
        <f t="shared" si="80"/>
        <v>20394</v>
      </c>
      <c r="E1075" s="25">
        <f>_xlfn.XLOOKUP(C1075,MasterSheet!H:H,MasterSheet!E:E)</f>
        <v>231.75</v>
      </c>
      <c r="F1075" s="26">
        <f>SUMIFS(MasterSheet!J:J, MasterSheet!B:B, A1075, MasterSheet!D:D, B1075, MasterSheet!H:H, C1075)</f>
        <v>1</v>
      </c>
      <c r="G1075" s="26">
        <f t="shared" si="81"/>
        <v>20394</v>
      </c>
      <c r="H1075" s="30">
        <f>SUMIFS(MasterSheet!K:K, MasterSheet!B:B, A1075, MasterSheet!D:D, B1075, MasterSheet!H:H, C1075)</f>
        <v>1</v>
      </c>
      <c r="I1075" s="30">
        <f t="shared" si="82"/>
        <v>20394</v>
      </c>
      <c r="J1075" s="32">
        <f>SUMIFS(MasterSheet!L:L, MasterSheet!B:B, A1075, MasterSheet!D:D, B1075, MasterSheet!H:H, C1075)</f>
        <v>0</v>
      </c>
      <c r="K1075" s="32">
        <f t="shared" si="83"/>
        <v>0</v>
      </c>
      <c r="L1075" s="25" t="str">
        <f>VLOOKUP(C1075,MasterSheet!H:U,14,)</f>
        <v>BioLegend</v>
      </c>
      <c r="M1075" s="25" t="str">
        <f>VLOOKUP(L1075,'Currency Sheet'!A:C,3,)</f>
        <v>DOLLAR</v>
      </c>
      <c r="N1075" s="25">
        <f t="shared" si="84"/>
        <v>88</v>
      </c>
    </row>
    <row r="1076" spans="1:14" x14ac:dyDescent="0.25">
      <c r="A1076" s="25" t="str">
        <v>EED116829</v>
      </c>
      <c r="B1076" s="45">
        <v>45845</v>
      </c>
      <c r="C1076" s="25">
        <v>100733</v>
      </c>
      <c r="D1076" s="25">
        <f t="shared" si="80"/>
        <v>4593.6000000000004</v>
      </c>
      <c r="E1076" s="25">
        <f>_xlfn.XLOOKUP(C1076,MasterSheet!H:H,MasterSheet!E:E)</f>
        <v>52.2</v>
      </c>
      <c r="F1076" s="26">
        <f>SUMIFS(MasterSheet!J:J, MasterSheet!B:B, A1076, MasterSheet!D:D, B1076, MasterSheet!H:H, C1076)</f>
        <v>1</v>
      </c>
      <c r="G1076" s="26">
        <f t="shared" si="81"/>
        <v>4593.6000000000004</v>
      </c>
      <c r="H1076" s="30">
        <f>SUMIFS(MasterSheet!K:K, MasterSheet!B:B, A1076, MasterSheet!D:D, B1076, MasterSheet!H:H, C1076)</f>
        <v>1</v>
      </c>
      <c r="I1076" s="30">
        <f t="shared" si="82"/>
        <v>4593.6000000000004</v>
      </c>
      <c r="J1076" s="32">
        <f>SUMIFS(MasterSheet!L:L, MasterSheet!B:B, A1076, MasterSheet!D:D, B1076, MasterSheet!H:H, C1076)</f>
        <v>0</v>
      </c>
      <c r="K1076" s="32">
        <f t="shared" si="83"/>
        <v>0</v>
      </c>
      <c r="L1076" s="25" t="str">
        <f>VLOOKUP(C1076,MasterSheet!H:U,14,)</f>
        <v>BioLegend</v>
      </c>
      <c r="M1076" s="25" t="str">
        <f>VLOOKUP(L1076,'Currency Sheet'!A:C,3,)</f>
        <v>DOLLAR</v>
      </c>
      <c r="N1076" s="25">
        <f t="shared" si="84"/>
        <v>88</v>
      </c>
    </row>
    <row r="1077" spans="1:14" x14ac:dyDescent="0.25">
      <c r="A1077" s="25" t="str">
        <v>EED116829</v>
      </c>
      <c r="B1077" s="45">
        <v>45845</v>
      </c>
      <c r="C1077" s="25">
        <v>102054</v>
      </c>
      <c r="D1077" s="25">
        <f t="shared" si="80"/>
        <v>18321.599999999999</v>
      </c>
      <c r="E1077" s="25">
        <f>_xlfn.XLOOKUP(C1077,MasterSheet!H:H,MasterSheet!E:E)</f>
        <v>208.2</v>
      </c>
      <c r="F1077" s="26">
        <f>SUMIFS(MasterSheet!J:J, MasterSheet!B:B, A1077, MasterSheet!D:D, B1077, MasterSheet!H:H, C1077)</f>
        <v>1</v>
      </c>
      <c r="G1077" s="26">
        <f t="shared" si="81"/>
        <v>18321.599999999999</v>
      </c>
      <c r="H1077" s="30">
        <f>SUMIFS(MasterSheet!K:K, MasterSheet!B:B, A1077, MasterSheet!D:D, B1077, MasterSheet!H:H, C1077)</f>
        <v>1</v>
      </c>
      <c r="I1077" s="30">
        <f t="shared" si="82"/>
        <v>18321.599999999999</v>
      </c>
      <c r="J1077" s="32">
        <f>SUMIFS(MasterSheet!L:L, MasterSheet!B:B, A1077, MasterSheet!D:D, B1077, MasterSheet!H:H, C1077)</f>
        <v>0</v>
      </c>
      <c r="K1077" s="32">
        <f t="shared" si="83"/>
        <v>0</v>
      </c>
      <c r="L1077" s="25" t="str">
        <f>VLOOKUP(C1077,MasterSheet!H:U,14,)</f>
        <v>BioLegend</v>
      </c>
      <c r="M1077" s="25" t="str">
        <f>VLOOKUP(L1077,'Currency Sheet'!A:C,3,)</f>
        <v>DOLLAR</v>
      </c>
      <c r="N1077" s="25">
        <f t="shared" si="84"/>
        <v>88</v>
      </c>
    </row>
    <row r="1078" spans="1:14" x14ac:dyDescent="0.25">
      <c r="A1078" s="25" t="str">
        <v>EED116829</v>
      </c>
      <c r="B1078" s="45">
        <v>45845</v>
      </c>
      <c r="C1078" s="25">
        <v>103012</v>
      </c>
      <c r="D1078" s="25">
        <f t="shared" si="80"/>
        <v>5544</v>
      </c>
      <c r="E1078" s="25">
        <f>_xlfn.XLOOKUP(C1078,MasterSheet!H:H,MasterSheet!E:E)</f>
        <v>63</v>
      </c>
      <c r="F1078" s="26">
        <f>SUMIFS(MasterSheet!J:J, MasterSheet!B:B, A1078, MasterSheet!D:D, B1078, MasterSheet!H:H, C1078)</f>
        <v>1</v>
      </c>
      <c r="G1078" s="26">
        <f t="shared" si="81"/>
        <v>5544</v>
      </c>
      <c r="H1078" s="30">
        <f>SUMIFS(MasterSheet!K:K, MasterSheet!B:B, A1078, MasterSheet!D:D, B1078, MasterSheet!H:H, C1078)</f>
        <v>1</v>
      </c>
      <c r="I1078" s="30">
        <f t="shared" si="82"/>
        <v>5544</v>
      </c>
      <c r="J1078" s="32">
        <f>SUMIFS(MasterSheet!L:L, MasterSheet!B:B, A1078, MasterSheet!D:D, B1078, MasterSheet!H:H, C1078)</f>
        <v>0</v>
      </c>
      <c r="K1078" s="32">
        <f t="shared" si="83"/>
        <v>0</v>
      </c>
      <c r="L1078" s="25" t="str">
        <f>VLOOKUP(C1078,MasterSheet!H:U,14,)</f>
        <v>BioLegend</v>
      </c>
      <c r="M1078" s="25" t="str">
        <f>VLOOKUP(L1078,'Currency Sheet'!A:C,3,)</f>
        <v>DOLLAR</v>
      </c>
      <c r="N1078" s="25">
        <f t="shared" si="84"/>
        <v>88</v>
      </c>
    </row>
    <row r="1079" spans="1:14" x14ac:dyDescent="0.25">
      <c r="A1079" s="25" t="str">
        <v>EED116829</v>
      </c>
      <c r="B1079" s="45">
        <v>45845</v>
      </c>
      <c r="C1079" s="25">
        <v>103138</v>
      </c>
      <c r="D1079" s="25">
        <f t="shared" si="80"/>
        <v>15972</v>
      </c>
      <c r="E1079" s="25">
        <f>_xlfn.XLOOKUP(C1079,MasterSheet!H:H,MasterSheet!E:E)</f>
        <v>181.5</v>
      </c>
      <c r="F1079" s="26">
        <f>SUMIFS(MasterSheet!J:J, MasterSheet!B:B, A1079, MasterSheet!D:D, B1079, MasterSheet!H:H, C1079)</f>
        <v>1</v>
      </c>
      <c r="G1079" s="26">
        <f t="shared" si="81"/>
        <v>15972</v>
      </c>
      <c r="H1079" s="30">
        <f>SUMIFS(MasterSheet!K:K, MasterSheet!B:B, A1079, MasterSheet!D:D, B1079, MasterSheet!H:H, C1079)</f>
        <v>1</v>
      </c>
      <c r="I1079" s="30">
        <f t="shared" si="82"/>
        <v>15972</v>
      </c>
      <c r="J1079" s="32">
        <f>SUMIFS(MasterSheet!L:L, MasterSheet!B:B, A1079, MasterSheet!D:D, B1079, MasterSheet!H:H, C1079)</f>
        <v>0</v>
      </c>
      <c r="K1079" s="32">
        <f t="shared" si="83"/>
        <v>0</v>
      </c>
      <c r="L1079" s="25" t="str">
        <f>VLOOKUP(C1079,MasterSheet!H:U,14,)</f>
        <v>BioLegend</v>
      </c>
      <c r="M1079" s="25" t="str">
        <f>VLOOKUP(L1079,'Currency Sheet'!A:C,3,)</f>
        <v>DOLLAR</v>
      </c>
      <c r="N1079" s="25">
        <f t="shared" si="84"/>
        <v>88</v>
      </c>
    </row>
    <row r="1080" spans="1:14" x14ac:dyDescent="0.25">
      <c r="A1080" s="25" t="str">
        <v>EED116829</v>
      </c>
      <c r="B1080" s="45">
        <v>45845</v>
      </c>
      <c r="C1080" s="25">
        <v>103259</v>
      </c>
      <c r="D1080" s="25">
        <f t="shared" si="80"/>
        <v>5913.6</v>
      </c>
      <c r="E1080" s="25">
        <f>_xlfn.XLOOKUP(C1080,MasterSheet!H:H,MasterSheet!E:E)</f>
        <v>67.2</v>
      </c>
      <c r="F1080" s="26">
        <f>SUMIFS(MasterSheet!J:J, MasterSheet!B:B, A1080, MasterSheet!D:D, B1080, MasterSheet!H:H, C1080)</f>
        <v>1</v>
      </c>
      <c r="G1080" s="26">
        <f t="shared" si="81"/>
        <v>5913.6</v>
      </c>
      <c r="H1080" s="30">
        <f>SUMIFS(MasterSheet!K:K, MasterSheet!B:B, A1080, MasterSheet!D:D, B1080, MasterSheet!H:H, C1080)</f>
        <v>1</v>
      </c>
      <c r="I1080" s="30">
        <f t="shared" si="82"/>
        <v>5913.6</v>
      </c>
      <c r="J1080" s="32">
        <f>SUMIFS(MasterSheet!L:L, MasterSheet!B:B, A1080, MasterSheet!D:D, B1080, MasterSheet!H:H, C1080)</f>
        <v>0</v>
      </c>
      <c r="K1080" s="32">
        <f t="shared" si="83"/>
        <v>0</v>
      </c>
      <c r="L1080" s="25" t="str">
        <f>VLOOKUP(C1080,MasterSheet!H:U,14,)</f>
        <v>BioLegend</v>
      </c>
      <c r="M1080" s="25" t="str">
        <f>VLOOKUP(L1080,'Currency Sheet'!A:C,3,)</f>
        <v>DOLLAR</v>
      </c>
      <c r="N1080" s="25">
        <f t="shared" si="84"/>
        <v>88</v>
      </c>
    </row>
    <row r="1081" spans="1:14" x14ac:dyDescent="0.25">
      <c r="A1081" s="25" t="str">
        <v>EED116829</v>
      </c>
      <c r="B1081" s="45">
        <v>45845</v>
      </c>
      <c r="C1081" s="25">
        <v>103260</v>
      </c>
      <c r="D1081" s="25">
        <f t="shared" si="80"/>
        <v>12091.2</v>
      </c>
      <c r="E1081" s="25">
        <f>_xlfn.XLOOKUP(C1081,MasterSheet!H:H,MasterSheet!E:E)</f>
        <v>137.4</v>
      </c>
      <c r="F1081" s="26">
        <f>SUMIFS(MasterSheet!J:J, MasterSheet!B:B, A1081, MasterSheet!D:D, B1081, MasterSheet!H:H, C1081)</f>
        <v>1</v>
      </c>
      <c r="G1081" s="26">
        <f t="shared" si="81"/>
        <v>12091.2</v>
      </c>
      <c r="H1081" s="30">
        <f>SUMIFS(MasterSheet!K:K, MasterSheet!B:B, A1081, MasterSheet!D:D, B1081, MasterSheet!H:H, C1081)</f>
        <v>1</v>
      </c>
      <c r="I1081" s="30">
        <f t="shared" si="82"/>
        <v>12091.2</v>
      </c>
      <c r="J1081" s="32">
        <f>SUMIFS(MasterSheet!L:L, MasterSheet!B:B, A1081, MasterSheet!D:D, B1081, MasterSheet!H:H, C1081)</f>
        <v>0</v>
      </c>
      <c r="K1081" s="32">
        <f t="shared" si="83"/>
        <v>0</v>
      </c>
      <c r="L1081" s="25" t="str">
        <f>VLOOKUP(C1081,MasterSheet!H:U,14,)</f>
        <v>BioLegend</v>
      </c>
      <c r="M1081" s="25" t="str">
        <f>VLOOKUP(L1081,'Currency Sheet'!A:C,3,)</f>
        <v>DOLLAR</v>
      </c>
      <c r="N1081" s="25">
        <f t="shared" si="84"/>
        <v>88</v>
      </c>
    </row>
    <row r="1082" spans="1:14" x14ac:dyDescent="0.25">
      <c r="A1082" s="25" t="str">
        <v>EED116829</v>
      </c>
      <c r="B1082" s="45">
        <v>45845</v>
      </c>
      <c r="C1082" s="25">
        <v>104418</v>
      </c>
      <c r="D1082" s="25">
        <f t="shared" si="80"/>
        <v>11352</v>
      </c>
      <c r="E1082" s="25">
        <f>_xlfn.XLOOKUP(C1082,MasterSheet!H:H,MasterSheet!E:E)</f>
        <v>129</v>
      </c>
      <c r="F1082" s="26">
        <f>SUMIFS(MasterSheet!J:J, MasterSheet!B:B, A1082, MasterSheet!D:D, B1082, MasterSheet!H:H, C1082)</f>
        <v>1</v>
      </c>
      <c r="G1082" s="26">
        <f t="shared" si="81"/>
        <v>11352</v>
      </c>
      <c r="H1082" s="30">
        <f>SUMIFS(MasterSheet!K:K, MasterSheet!B:B, A1082, MasterSheet!D:D, B1082, MasterSheet!H:H, C1082)</f>
        <v>1</v>
      </c>
      <c r="I1082" s="30">
        <f t="shared" si="82"/>
        <v>11352</v>
      </c>
      <c r="J1082" s="32">
        <f>SUMIFS(MasterSheet!L:L, MasterSheet!B:B, A1082, MasterSheet!D:D, B1082, MasterSheet!H:H, C1082)</f>
        <v>0</v>
      </c>
      <c r="K1082" s="32">
        <f t="shared" si="83"/>
        <v>0</v>
      </c>
      <c r="L1082" s="25" t="str">
        <f>VLOOKUP(C1082,MasterSheet!H:U,14,)</f>
        <v>BioLegend</v>
      </c>
      <c r="M1082" s="25" t="str">
        <f>VLOOKUP(L1082,'Currency Sheet'!A:C,3,)</f>
        <v>DOLLAR</v>
      </c>
      <c r="N1082" s="25">
        <f t="shared" si="84"/>
        <v>88</v>
      </c>
    </row>
    <row r="1083" spans="1:14" x14ac:dyDescent="0.25">
      <c r="A1083" s="25" t="str">
        <v>EED116829</v>
      </c>
      <c r="B1083" s="45">
        <v>45845</v>
      </c>
      <c r="C1083" s="25">
        <v>104705</v>
      </c>
      <c r="D1083" s="25">
        <f t="shared" si="80"/>
        <v>3748.8</v>
      </c>
      <c r="E1083" s="25">
        <f>_xlfn.XLOOKUP(C1083,MasterSheet!H:H,MasterSheet!E:E)</f>
        <v>42.6</v>
      </c>
      <c r="F1083" s="26">
        <f>SUMIFS(MasterSheet!J:J, MasterSheet!B:B, A1083, MasterSheet!D:D, B1083, MasterSheet!H:H, C1083)</f>
        <v>1</v>
      </c>
      <c r="G1083" s="26">
        <f t="shared" si="81"/>
        <v>3748.8</v>
      </c>
      <c r="H1083" s="30">
        <f>SUMIFS(MasterSheet!K:K, MasterSheet!B:B, A1083, MasterSheet!D:D, B1083, MasterSheet!H:H, C1083)</f>
        <v>1</v>
      </c>
      <c r="I1083" s="30">
        <f t="shared" si="82"/>
        <v>3748.8</v>
      </c>
      <c r="J1083" s="32">
        <f>SUMIFS(MasterSheet!L:L, MasterSheet!B:B, A1083, MasterSheet!D:D, B1083, MasterSheet!H:H, C1083)</f>
        <v>0</v>
      </c>
      <c r="K1083" s="32">
        <f t="shared" si="83"/>
        <v>0</v>
      </c>
      <c r="L1083" s="25" t="str">
        <f>VLOOKUP(C1083,MasterSheet!H:U,14,)</f>
        <v>BioLegend</v>
      </c>
      <c r="M1083" s="25" t="str">
        <f>VLOOKUP(L1083,'Currency Sheet'!A:C,3,)</f>
        <v>DOLLAR</v>
      </c>
      <c r="N1083" s="25">
        <f t="shared" si="84"/>
        <v>88</v>
      </c>
    </row>
    <row r="1084" spans="1:14" x14ac:dyDescent="0.25">
      <c r="A1084" s="25" t="str">
        <v>EED116829</v>
      </c>
      <c r="B1084" s="45">
        <v>45845</v>
      </c>
      <c r="C1084" s="25">
        <v>107215</v>
      </c>
      <c r="D1084" s="25">
        <f t="shared" si="80"/>
        <v>7180.7999999999993</v>
      </c>
      <c r="E1084" s="25">
        <f>_xlfn.XLOOKUP(C1084,MasterSheet!H:H,MasterSheet!E:E)</f>
        <v>81.599999999999994</v>
      </c>
      <c r="F1084" s="26">
        <f>SUMIFS(MasterSheet!J:J, MasterSheet!B:B, A1084, MasterSheet!D:D, B1084, MasterSheet!H:H, C1084)</f>
        <v>1</v>
      </c>
      <c r="G1084" s="26">
        <f t="shared" si="81"/>
        <v>7180.7999999999993</v>
      </c>
      <c r="H1084" s="30">
        <f>SUMIFS(MasterSheet!K:K, MasterSheet!B:B, A1084, MasterSheet!D:D, B1084, MasterSheet!H:H, C1084)</f>
        <v>1</v>
      </c>
      <c r="I1084" s="30">
        <f t="shared" si="82"/>
        <v>7180.7999999999993</v>
      </c>
      <c r="J1084" s="32">
        <f>SUMIFS(MasterSheet!L:L, MasterSheet!B:B, A1084, MasterSheet!D:D, B1084, MasterSheet!H:H, C1084)</f>
        <v>0</v>
      </c>
      <c r="K1084" s="32">
        <f t="shared" si="83"/>
        <v>0</v>
      </c>
      <c r="L1084" s="25" t="str">
        <f>VLOOKUP(C1084,MasterSheet!H:U,14,)</f>
        <v>BioLegend</v>
      </c>
      <c r="M1084" s="25" t="str">
        <f>VLOOKUP(L1084,'Currency Sheet'!A:C,3,)</f>
        <v>DOLLAR</v>
      </c>
      <c r="N1084" s="25">
        <f t="shared" si="84"/>
        <v>88</v>
      </c>
    </row>
    <row r="1085" spans="1:14" x14ac:dyDescent="0.25">
      <c r="A1085" s="25" t="str">
        <v>EED116829</v>
      </c>
      <c r="B1085" s="45">
        <v>45845</v>
      </c>
      <c r="C1085" s="25">
        <v>107641</v>
      </c>
      <c r="D1085" s="25">
        <f t="shared" si="80"/>
        <v>18018</v>
      </c>
      <c r="E1085" s="25">
        <f>_xlfn.XLOOKUP(C1085,MasterSheet!H:H,MasterSheet!E:E)</f>
        <v>204.75</v>
      </c>
      <c r="F1085" s="26">
        <f>SUMIFS(MasterSheet!J:J, MasterSheet!B:B, A1085, MasterSheet!D:D, B1085, MasterSheet!H:H, C1085)</f>
        <v>1</v>
      </c>
      <c r="G1085" s="26">
        <f t="shared" si="81"/>
        <v>18018</v>
      </c>
      <c r="H1085" s="30">
        <f>SUMIFS(MasterSheet!K:K, MasterSheet!B:B, A1085, MasterSheet!D:D, B1085, MasterSheet!H:H, C1085)</f>
        <v>1</v>
      </c>
      <c r="I1085" s="30">
        <f t="shared" si="82"/>
        <v>18018</v>
      </c>
      <c r="J1085" s="32">
        <f>SUMIFS(MasterSheet!L:L, MasterSheet!B:B, A1085, MasterSheet!D:D, B1085, MasterSheet!H:H, C1085)</f>
        <v>0</v>
      </c>
      <c r="K1085" s="32">
        <f t="shared" si="83"/>
        <v>0</v>
      </c>
      <c r="L1085" s="25" t="str">
        <f>VLOOKUP(C1085,MasterSheet!H:U,14,)</f>
        <v>BioLegend</v>
      </c>
      <c r="M1085" s="25" t="str">
        <f>VLOOKUP(L1085,'Currency Sheet'!A:C,3,)</f>
        <v>DOLLAR</v>
      </c>
      <c r="N1085" s="25">
        <f t="shared" si="84"/>
        <v>88</v>
      </c>
    </row>
    <row r="1086" spans="1:14" x14ac:dyDescent="0.25">
      <c r="A1086" s="25" t="str">
        <v>EED116829</v>
      </c>
      <c r="B1086" s="45">
        <v>45845</v>
      </c>
      <c r="C1086" s="25">
        <v>115537</v>
      </c>
      <c r="D1086" s="25">
        <f t="shared" si="80"/>
        <v>10890</v>
      </c>
      <c r="E1086" s="25">
        <f>_xlfn.XLOOKUP(C1086,MasterSheet!H:H,MasterSheet!E:E)</f>
        <v>123.75</v>
      </c>
      <c r="F1086" s="26">
        <f>SUMIFS(MasterSheet!J:J, MasterSheet!B:B, A1086, MasterSheet!D:D, B1086, MasterSheet!H:H, C1086)</f>
        <v>1</v>
      </c>
      <c r="G1086" s="26">
        <f t="shared" si="81"/>
        <v>10890</v>
      </c>
      <c r="H1086" s="30">
        <f>SUMIFS(MasterSheet!K:K, MasterSheet!B:B, A1086, MasterSheet!D:D, B1086, MasterSheet!H:H, C1086)</f>
        <v>1</v>
      </c>
      <c r="I1086" s="30">
        <f t="shared" si="82"/>
        <v>10890</v>
      </c>
      <c r="J1086" s="32">
        <f>SUMIFS(MasterSheet!L:L, MasterSheet!B:B, A1086, MasterSheet!D:D, B1086, MasterSheet!H:H, C1086)</f>
        <v>0</v>
      </c>
      <c r="K1086" s="32">
        <f t="shared" si="83"/>
        <v>0</v>
      </c>
      <c r="L1086" s="25" t="str">
        <f>VLOOKUP(C1086,MasterSheet!H:U,14,)</f>
        <v>BioLegend</v>
      </c>
      <c r="M1086" s="25" t="str">
        <f>VLOOKUP(L1086,'Currency Sheet'!A:C,3,)</f>
        <v>DOLLAR</v>
      </c>
      <c r="N1086" s="25">
        <f t="shared" si="84"/>
        <v>88</v>
      </c>
    </row>
    <row r="1087" spans="1:14" x14ac:dyDescent="0.25">
      <c r="A1087" s="25" t="str">
        <v>EED116829</v>
      </c>
      <c r="B1087" s="45">
        <v>45845</v>
      </c>
      <c r="C1087" s="25">
        <v>115538</v>
      </c>
      <c r="D1087" s="25">
        <f t="shared" si="80"/>
        <v>24684</v>
      </c>
      <c r="E1087" s="25">
        <f>_xlfn.XLOOKUP(C1087,MasterSheet!H:H,MasterSheet!E:E)</f>
        <v>280.5</v>
      </c>
      <c r="F1087" s="26">
        <f>SUMIFS(MasterSheet!J:J, MasterSheet!B:B, A1087, MasterSheet!D:D, B1087, MasterSheet!H:H, C1087)</f>
        <v>1</v>
      </c>
      <c r="G1087" s="26">
        <f t="shared" si="81"/>
        <v>24684</v>
      </c>
      <c r="H1087" s="30">
        <f>SUMIFS(MasterSheet!K:K, MasterSheet!B:B, A1087, MasterSheet!D:D, B1087, MasterSheet!H:H, C1087)</f>
        <v>1</v>
      </c>
      <c r="I1087" s="30">
        <f t="shared" si="82"/>
        <v>24684</v>
      </c>
      <c r="J1087" s="32">
        <f>SUMIFS(MasterSheet!L:L, MasterSheet!B:B, A1087, MasterSheet!D:D, B1087, MasterSheet!H:H, C1087)</f>
        <v>0</v>
      </c>
      <c r="K1087" s="32">
        <f t="shared" si="83"/>
        <v>0</v>
      </c>
      <c r="L1087" s="25" t="str">
        <f>VLOOKUP(C1087,MasterSheet!H:U,14,)</f>
        <v>BioLegend</v>
      </c>
      <c r="M1087" s="25" t="str">
        <f>VLOOKUP(L1087,'Currency Sheet'!A:C,3,)</f>
        <v>DOLLAR</v>
      </c>
      <c r="N1087" s="25">
        <f t="shared" si="84"/>
        <v>88</v>
      </c>
    </row>
    <row r="1088" spans="1:14" x14ac:dyDescent="0.25">
      <c r="A1088" s="25" t="str">
        <v>EED116829</v>
      </c>
      <c r="B1088" s="45">
        <v>45845</v>
      </c>
      <c r="C1088" s="25">
        <v>117429</v>
      </c>
      <c r="D1088" s="25">
        <f t="shared" si="80"/>
        <v>16500</v>
      </c>
      <c r="E1088" s="25">
        <f>_xlfn.XLOOKUP(C1088,MasterSheet!H:H,MasterSheet!E:E)</f>
        <v>187.5</v>
      </c>
      <c r="F1088" s="26">
        <f>SUMIFS(MasterSheet!J:J, MasterSheet!B:B, A1088, MasterSheet!D:D, B1088, MasterSheet!H:H, C1088)</f>
        <v>1</v>
      </c>
      <c r="G1088" s="26">
        <f t="shared" si="81"/>
        <v>16500</v>
      </c>
      <c r="H1088" s="30">
        <f>SUMIFS(MasterSheet!K:K, MasterSheet!B:B, A1088, MasterSheet!D:D, B1088, MasterSheet!H:H, C1088)</f>
        <v>1</v>
      </c>
      <c r="I1088" s="30">
        <f t="shared" si="82"/>
        <v>16500</v>
      </c>
      <c r="J1088" s="32">
        <f>SUMIFS(MasterSheet!L:L, MasterSheet!B:B, A1088, MasterSheet!D:D, B1088, MasterSheet!H:H, C1088)</f>
        <v>0</v>
      </c>
      <c r="K1088" s="32">
        <f t="shared" si="83"/>
        <v>0</v>
      </c>
      <c r="L1088" s="25" t="str">
        <f>VLOOKUP(C1088,MasterSheet!H:U,14,)</f>
        <v>BioLegend</v>
      </c>
      <c r="M1088" s="25" t="str">
        <f>VLOOKUP(L1088,'Currency Sheet'!A:C,3,)</f>
        <v>DOLLAR</v>
      </c>
      <c r="N1088" s="25">
        <f t="shared" si="84"/>
        <v>88</v>
      </c>
    </row>
    <row r="1089" spans="1:14" x14ac:dyDescent="0.25">
      <c r="A1089" s="25" t="str">
        <v>EED116829</v>
      </c>
      <c r="B1089" s="45">
        <v>45845</v>
      </c>
      <c r="C1089" s="25">
        <v>135259</v>
      </c>
      <c r="D1089" s="25">
        <f t="shared" si="80"/>
        <v>5808</v>
      </c>
      <c r="E1089" s="25">
        <f>_xlfn.XLOOKUP(C1089,MasterSheet!H:H,MasterSheet!E:E)</f>
        <v>66</v>
      </c>
      <c r="F1089" s="26">
        <f>SUMIFS(MasterSheet!J:J, MasterSheet!B:B, A1089, MasterSheet!D:D, B1089, MasterSheet!H:H, C1089)</f>
        <v>1</v>
      </c>
      <c r="G1089" s="26">
        <f t="shared" si="81"/>
        <v>5808</v>
      </c>
      <c r="H1089" s="30">
        <f>SUMIFS(MasterSheet!K:K, MasterSheet!B:B, A1089, MasterSheet!D:D, B1089, MasterSheet!H:H, C1089)</f>
        <v>1</v>
      </c>
      <c r="I1089" s="30">
        <f t="shared" si="82"/>
        <v>5808</v>
      </c>
      <c r="J1089" s="32">
        <f>SUMIFS(MasterSheet!L:L, MasterSheet!B:B, A1089, MasterSheet!D:D, B1089, MasterSheet!H:H, C1089)</f>
        <v>0</v>
      </c>
      <c r="K1089" s="32">
        <f t="shared" si="83"/>
        <v>0</v>
      </c>
      <c r="L1089" s="25" t="str">
        <f>VLOOKUP(C1089,MasterSheet!H:U,14,)</f>
        <v>BioLegend</v>
      </c>
      <c r="M1089" s="25" t="str">
        <f>VLOOKUP(L1089,'Currency Sheet'!A:C,3,)</f>
        <v>DOLLAR</v>
      </c>
      <c r="N1089" s="25">
        <f t="shared" si="84"/>
        <v>88</v>
      </c>
    </row>
    <row r="1090" spans="1:14" x14ac:dyDescent="0.25">
      <c r="A1090" s="25" t="str">
        <v>EED116829</v>
      </c>
      <c r="B1090" s="45">
        <v>45845</v>
      </c>
      <c r="C1090" s="25">
        <v>145521</v>
      </c>
      <c r="D1090" s="25">
        <f t="shared" si="80"/>
        <v>8408.4</v>
      </c>
      <c r="E1090" s="25">
        <f>_xlfn.XLOOKUP(C1090,MasterSheet!H:H,MasterSheet!E:E)</f>
        <v>95.55</v>
      </c>
      <c r="F1090" s="26">
        <f>SUMIFS(MasterSheet!J:J, MasterSheet!B:B, A1090, MasterSheet!D:D, B1090, MasterSheet!H:H, C1090)</f>
        <v>1</v>
      </c>
      <c r="G1090" s="26">
        <f t="shared" si="81"/>
        <v>8408.4</v>
      </c>
      <c r="H1090" s="30">
        <f>SUMIFS(MasterSheet!K:K, MasterSheet!B:B, A1090, MasterSheet!D:D, B1090, MasterSheet!H:H, C1090)</f>
        <v>1</v>
      </c>
      <c r="I1090" s="30">
        <f t="shared" si="82"/>
        <v>8408.4</v>
      </c>
      <c r="J1090" s="32">
        <f>SUMIFS(MasterSheet!L:L, MasterSheet!B:B, A1090, MasterSheet!D:D, B1090, MasterSheet!H:H, C1090)</f>
        <v>0</v>
      </c>
      <c r="K1090" s="32">
        <f t="shared" si="83"/>
        <v>0</v>
      </c>
      <c r="L1090" s="25" t="str">
        <f>VLOOKUP(C1090,MasterSheet!H:U,14,)</f>
        <v>BioLegend</v>
      </c>
      <c r="M1090" s="25" t="str">
        <f>VLOOKUP(L1090,'Currency Sheet'!A:C,3,)</f>
        <v>DOLLAR</v>
      </c>
      <c r="N1090" s="25">
        <f t="shared" si="84"/>
        <v>88</v>
      </c>
    </row>
    <row r="1091" spans="1:14" x14ac:dyDescent="0.25">
      <c r="A1091" s="25" t="str">
        <v>EED116829</v>
      </c>
      <c r="B1091" s="45">
        <v>45845</v>
      </c>
      <c r="C1091" s="25">
        <v>285205</v>
      </c>
      <c r="D1091" s="25">
        <f t="shared" ref="D1091:D1154" si="85">E1091*N1091</f>
        <v>25344</v>
      </c>
      <c r="E1091" s="25">
        <f>_xlfn.XLOOKUP(C1091,MasterSheet!H:H,MasterSheet!E:E)</f>
        <v>288</v>
      </c>
      <c r="F1091" s="26">
        <f>SUMIFS(MasterSheet!J:J, MasterSheet!B:B, A1091, MasterSheet!D:D, B1091, MasterSheet!H:H, C1091)</f>
        <v>1</v>
      </c>
      <c r="G1091" s="26">
        <f t="shared" ref="G1091:G1154" si="86">D1091*F1091</f>
        <v>25344</v>
      </c>
      <c r="H1091" s="30">
        <f>SUMIFS(MasterSheet!K:K, MasterSheet!B:B, A1091, MasterSheet!D:D, B1091, MasterSheet!H:H, C1091)</f>
        <v>1</v>
      </c>
      <c r="I1091" s="30">
        <f t="shared" ref="I1091:I1154" si="87">H1091*D1091</f>
        <v>25344</v>
      </c>
      <c r="J1091" s="32">
        <f>SUMIFS(MasterSheet!L:L, MasterSheet!B:B, A1091, MasterSheet!D:D, B1091, MasterSheet!H:H, C1091)</f>
        <v>0</v>
      </c>
      <c r="K1091" s="32">
        <f t="shared" ref="K1091:K1154" si="88">J1091*D1091</f>
        <v>0</v>
      </c>
      <c r="L1091" s="25" t="str">
        <f>VLOOKUP(C1091,MasterSheet!H:U,14,)</f>
        <v>BioLegend</v>
      </c>
      <c r="M1091" s="25" t="str">
        <f>VLOOKUP(L1091,'Currency Sheet'!A:C,3,)</f>
        <v>DOLLAR</v>
      </c>
      <c r="N1091" s="25">
        <f t="shared" ref="N1091:N1154" si="89">IF(M1091="DOLLAR",88,1)</f>
        <v>88</v>
      </c>
    </row>
    <row r="1092" spans="1:14" x14ac:dyDescent="0.25">
      <c r="A1092" s="25" t="str">
        <v>EED116829</v>
      </c>
      <c r="B1092" s="45">
        <v>45845</v>
      </c>
      <c r="C1092" s="25">
        <v>320011</v>
      </c>
      <c r="D1092" s="25">
        <f t="shared" si="85"/>
        <v>9926.4</v>
      </c>
      <c r="E1092" s="25">
        <f>_xlfn.XLOOKUP(C1092,MasterSheet!H:H,MasterSheet!E:E)</f>
        <v>112.8</v>
      </c>
      <c r="F1092" s="26">
        <f>SUMIFS(MasterSheet!J:J, MasterSheet!B:B, A1092, MasterSheet!D:D, B1092, MasterSheet!H:H, C1092)</f>
        <v>1</v>
      </c>
      <c r="G1092" s="26">
        <f t="shared" si="86"/>
        <v>9926.4</v>
      </c>
      <c r="H1092" s="30">
        <f>SUMIFS(MasterSheet!K:K, MasterSheet!B:B, A1092, MasterSheet!D:D, B1092, MasterSheet!H:H, C1092)</f>
        <v>1</v>
      </c>
      <c r="I1092" s="30">
        <f t="shared" si="87"/>
        <v>9926.4</v>
      </c>
      <c r="J1092" s="32">
        <f>SUMIFS(MasterSheet!L:L, MasterSheet!B:B, A1092, MasterSheet!D:D, B1092, MasterSheet!H:H, C1092)</f>
        <v>0</v>
      </c>
      <c r="K1092" s="32">
        <f t="shared" si="88"/>
        <v>0</v>
      </c>
      <c r="L1092" s="25" t="str">
        <f>VLOOKUP(C1092,MasterSheet!H:U,14,)</f>
        <v>BioLegend</v>
      </c>
      <c r="M1092" s="25" t="str">
        <f>VLOOKUP(L1092,'Currency Sheet'!A:C,3,)</f>
        <v>DOLLAR</v>
      </c>
      <c r="N1092" s="25">
        <f t="shared" si="89"/>
        <v>88</v>
      </c>
    </row>
    <row r="1093" spans="1:14" x14ac:dyDescent="0.25">
      <c r="A1093" s="25" t="str">
        <v>EED116829</v>
      </c>
      <c r="B1093" s="45">
        <v>45845</v>
      </c>
      <c r="C1093" s="25">
        <v>320012</v>
      </c>
      <c r="D1093" s="25">
        <f t="shared" si="85"/>
        <v>19536</v>
      </c>
      <c r="E1093" s="25">
        <f>_xlfn.XLOOKUP(C1093,MasterSheet!H:H,MasterSheet!E:E)</f>
        <v>222</v>
      </c>
      <c r="F1093" s="26">
        <f>SUMIFS(MasterSheet!J:J, MasterSheet!B:B, A1093, MasterSheet!D:D, B1093, MasterSheet!H:H, C1093)</f>
        <v>1</v>
      </c>
      <c r="G1093" s="26">
        <f t="shared" si="86"/>
        <v>19536</v>
      </c>
      <c r="H1093" s="30">
        <f>SUMIFS(MasterSheet!K:K, MasterSheet!B:B, A1093, MasterSheet!D:D, B1093, MasterSheet!H:H, C1093)</f>
        <v>1</v>
      </c>
      <c r="I1093" s="30">
        <f t="shared" si="87"/>
        <v>19536</v>
      </c>
      <c r="J1093" s="32">
        <f>SUMIFS(MasterSheet!L:L, MasterSheet!B:B, A1093, MasterSheet!D:D, B1093, MasterSheet!H:H, C1093)</f>
        <v>0</v>
      </c>
      <c r="K1093" s="32">
        <f t="shared" si="88"/>
        <v>0</v>
      </c>
      <c r="L1093" s="25" t="str">
        <f>VLOOKUP(C1093,MasterSheet!H:U,14,)</f>
        <v>BioLegend</v>
      </c>
      <c r="M1093" s="25" t="str">
        <f>VLOOKUP(L1093,'Currency Sheet'!A:C,3,)</f>
        <v>DOLLAR</v>
      </c>
      <c r="N1093" s="25">
        <f t="shared" si="89"/>
        <v>88</v>
      </c>
    </row>
    <row r="1094" spans="1:14" x14ac:dyDescent="0.25">
      <c r="A1094" s="25" t="str">
        <v>EED116829</v>
      </c>
      <c r="B1094" s="45">
        <v>45845</v>
      </c>
      <c r="C1094" s="25">
        <v>405719</v>
      </c>
      <c r="D1094" s="25">
        <f t="shared" si="85"/>
        <v>6811.2000000000007</v>
      </c>
      <c r="E1094" s="25">
        <f>_xlfn.XLOOKUP(C1094,MasterSheet!H:H,MasterSheet!E:E)</f>
        <v>77.400000000000006</v>
      </c>
      <c r="F1094" s="26">
        <f>SUMIFS(MasterSheet!J:J, MasterSheet!B:B, A1094, MasterSheet!D:D, B1094, MasterSheet!H:H, C1094)</f>
        <v>1</v>
      </c>
      <c r="G1094" s="26">
        <f t="shared" si="86"/>
        <v>6811.2000000000007</v>
      </c>
      <c r="H1094" s="30">
        <f>SUMIFS(MasterSheet!K:K, MasterSheet!B:B, A1094, MasterSheet!D:D, B1094, MasterSheet!H:H, C1094)</f>
        <v>1</v>
      </c>
      <c r="I1094" s="30">
        <f t="shared" si="87"/>
        <v>6811.2000000000007</v>
      </c>
      <c r="J1094" s="32">
        <f>SUMIFS(MasterSheet!L:L, MasterSheet!B:B, A1094, MasterSheet!D:D, B1094, MasterSheet!H:H, C1094)</f>
        <v>0</v>
      </c>
      <c r="K1094" s="32">
        <f t="shared" si="88"/>
        <v>0</v>
      </c>
      <c r="L1094" s="25" t="str">
        <f>VLOOKUP(C1094,MasterSheet!H:U,14,)</f>
        <v>BioLegend</v>
      </c>
      <c r="M1094" s="25" t="str">
        <f>VLOOKUP(L1094,'Currency Sheet'!A:C,3,)</f>
        <v>DOLLAR</v>
      </c>
      <c r="N1094" s="25">
        <f t="shared" si="89"/>
        <v>88</v>
      </c>
    </row>
    <row r="1095" spans="1:14" x14ac:dyDescent="0.25">
      <c r="A1095" s="25" t="str">
        <v>EED116829</v>
      </c>
      <c r="B1095" s="45">
        <v>45845</v>
      </c>
      <c r="C1095" s="25">
        <v>405720</v>
      </c>
      <c r="D1095" s="25">
        <f t="shared" si="85"/>
        <v>17952</v>
      </c>
      <c r="E1095" s="25">
        <f>_xlfn.XLOOKUP(C1095,MasterSheet!H:H,MasterSheet!E:E)</f>
        <v>204</v>
      </c>
      <c r="F1095" s="26">
        <f>SUMIFS(MasterSheet!J:J, MasterSheet!B:B, A1095, MasterSheet!D:D, B1095, MasterSheet!H:H, C1095)</f>
        <v>1</v>
      </c>
      <c r="G1095" s="26">
        <f t="shared" si="86"/>
        <v>17952</v>
      </c>
      <c r="H1095" s="30">
        <f>SUMIFS(MasterSheet!K:K, MasterSheet!B:B, A1095, MasterSheet!D:D, B1095, MasterSheet!H:H, C1095)</f>
        <v>1</v>
      </c>
      <c r="I1095" s="30">
        <f t="shared" si="87"/>
        <v>17952</v>
      </c>
      <c r="J1095" s="32">
        <f>SUMIFS(MasterSheet!L:L, MasterSheet!B:B, A1095, MasterSheet!D:D, B1095, MasterSheet!H:H, C1095)</f>
        <v>0</v>
      </c>
      <c r="K1095" s="32">
        <f t="shared" si="88"/>
        <v>0</v>
      </c>
      <c r="L1095" s="25" t="str">
        <f>VLOOKUP(C1095,MasterSheet!H:U,14,)</f>
        <v>BioLegend</v>
      </c>
      <c r="M1095" s="25" t="str">
        <f>VLOOKUP(L1095,'Currency Sheet'!A:C,3,)</f>
        <v>DOLLAR</v>
      </c>
      <c r="N1095" s="25">
        <f t="shared" si="89"/>
        <v>88</v>
      </c>
    </row>
    <row r="1096" spans="1:14" x14ac:dyDescent="0.25">
      <c r="A1096" s="25" t="str">
        <v>EED116829</v>
      </c>
      <c r="B1096" s="45">
        <v>45845</v>
      </c>
      <c r="C1096" s="25">
        <v>406509</v>
      </c>
      <c r="D1096" s="25">
        <f t="shared" si="85"/>
        <v>15628.8</v>
      </c>
      <c r="E1096" s="25">
        <f>_xlfn.XLOOKUP(C1096,MasterSheet!H:H,MasterSheet!E:E)</f>
        <v>177.6</v>
      </c>
      <c r="F1096" s="26">
        <f>SUMIFS(MasterSheet!J:J, MasterSheet!B:B, A1096, MasterSheet!D:D, B1096, MasterSheet!H:H, C1096)</f>
        <v>1</v>
      </c>
      <c r="G1096" s="26">
        <f t="shared" si="86"/>
        <v>15628.8</v>
      </c>
      <c r="H1096" s="30">
        <f>SUMIFS(MasterSheet!K:K, MasterSheet!B:B, A1096, MasterSheet!D:D, B1096, MasterSheet!H:H, C1096)</f>
        <v>1</v>
      </c>
      <c r="I1096" s="30">
        <f t="shared" si="87"/>
        <v>15628.8</v>
      </c>
      <c r="J1096" s="32">
        <f>SUMIFS(MasterSheet!L:L, MasterSheet!B:B, A1096, MasterSheet!D:D, B1096, MasterSheet!H:H, C1096)</f>
        <v>0</v>
      </c>
      <c r="K1096" s="32">
        <f t="shared" si="88"/>
        <v>0</v>
      </c>
      <c r="L1096" s="25" t="str">
        <f>VLOOKUP(C1096,MasterSheet!H:U,14,)</f>
        <v>BioLegend</v>
      </c>
      <c r="M1096" s="25" t="str">
        <f>VLOOKUP(L1096,'Currency Sheet'!A:C,3,)</f>
        <v>DOLLAR</v>
      </c>
      <c r="N1096" s="25">
        <f t="shared" si="89"/>
        <v>88</v>
      </c>
    </row>
    <row r="1097" spans="1:14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 t="shared" si="85"/>
        <v>38808</v>
      </c>
      <c r="E1097" s="25">
        <f>_xlfn.XLOOKUP(C1097,MasterSheet!H:H,MasterSheet!E:E)</f>
        <v>441</v>
      </c>
      <c r="F1097" s="26">
        <f>SUMIFS(MasterSheet!J:J, MasterSheet!B:B, A1097, MasterSheet!D:D, B1097, MasterSheet!H:H, C1097)</f>
        <v>1</v>
      </c>
      <c r="G1097" s="26">
        <f t="shared" si="86"/>
        <v>38808</v>
      </c>
      <c r="H1097" s="30">
        <f>SUMIFS(MasterSheet!K:K, MasterSheet!B:B, A1097, MasterSheet!D:D, B1097, MasterSheet!H:H, C1097)</f>
        <v>1</v>
      </c>
      <c r="I1097" s="30">
        <f t="shared" si="87"/>
        <v>38808</v>
      </c>
      <c r="J1097" s="32">
        <f>SUMIFS(MasterSheet!L:L, MasterSheet!B:B, A1097, MasterSheet!D:D, B1097, MasterSheet!H:H, C1097)</f>
        <v>0</v>
      </c>
      <c r="K1097" s="32">
        <f t="shared" si="88"/>
        <v>0</v>
      </c>
      <c r="L1097" s="25" t="str">
        <f>VLOOKUP(C1097,MasterSheet!H:U,14,)</f>
        <v>Dharmacon</v>
      </c>
      <c r="M1097" s="25" t="str">
        <f>VLOOKUP(L1097,'Currency Sheet'!A:C,3,)</f>
        <v>DOLLAR</v>
      </c>
      <c r="N1097" s="25">
        <f t="shared" si="89"/>
        <v>88</v>
      </c>
    </row>
    <row r="1098" spans="1:14" x14ac:dyDescent="0.25">
      <c r="A1098" s="25">
        <v>175326</v>
      </c>
      <c r="B1098" s="45">
        <v>45846</v>
      </c>
      <c r="C1098" s="25" t="str">
        <v>BE0150</v>
      </c>
      <c r="D1098" s="25">
        <f t="shared" si="85"/>
        <v>9081.6</v>
      </c>
      <c r="E1098" s="25">
        <f>_xlfn.XLOOKUP(C1098,MasterSheet!H:H,MasterSheet!E:E)</f>
        <v>103.2</v>
      </c>
      <c r="F1098" s="26">
        <f>SUMIFS(MasterSheet!J:J, MasterSheet!B:B, A1098, MasterSheet!D:D, B1098, MasterSheet!H:H, C1098)</f>
        <v>1</v>
      </c>
      <c r="G1098" s="26">
        <f t="shared" si="86"/>
        <v>9081.6</v>
      </c>
      <c r="H1098" s="30">
        <f>SUMIFS(MasterSheet!K:K, MasterSheet!B:B, A1098, MasterSheet!D:D, B1098, MasterSheet!H:H, C1098)</f>
        <v>1</v>
      </c>
      <c r="I1098" s="30">
        <f t="shared" si="87"/>
        <v>9081.6</v>
      </c>
      <c r="J1098" s="32">
        <f>SUMIFS(MasterSheet!L:L, MasterSheet!B:B, A1098, MasterSheet!D:D, B1098, MasterSheet!H:H, C1098)</f>
        <v>0</v>
      </c>
      <c r="K1098" s="32">
        <f t="shared" si="88"/>
        <v>0</v>
      </c>
      <c r="L1098" s="25" t="str">
        <f>VLOOKUP(C1098,MasterSheet!H:U,14,)</f>
        <v>BioXcell</v>
      </c>
      <c r="M1098" s="25" t="str">
        <f>VLOOKUP(L1098,'Currency Sheet'!A:C,3,)</f>
        <v>DOLLAR</v>
      </c>
      <c r="N1098" s="25">
        <f t="shared" si="89"/>
        <v>88</v>
      </c>
    </row>
    <row r="1099" spans="1:14" x14ac:dyDescent="0.25">
      <c r="A1099" s="25">
        <v>175326</v>
      </c>
      <c r="B1099" s="45">
        <v>45846</v>
      </c>
      <c r="C1099" s="25" t="str">
        <v>IP0070</v>
      </c>
      <c r="D1099" s="25">
        <f t="shared" si="85"/>
        <v>5174.3999999999996</v>
      </c>
      <c r="E1099" s="25">
        <f>_xlfn.XLOOKUP(C1099,MasterSheet!H:H,MasterSheet!E:E)</f>
        <v>58.8</v>
      </c>
      <c r="F1099" s="26">
        <f>SUMIFS(MasterSheet!J:J, MasterSheet!B:B, A1099, MasterSheet!D:D, B1099, MasterSheet!H:H, C1099)</f>
        <v>1</v>
      </c>
      <c r="G1099" s="26">
        <f t="shared" si="86"/>
        <v>5174.3999999999996</v>
      </c>
      <c r="H1099" s="30">
        <f>SUMIFS(MasterSheet!K:K, MasterSheet!B:B, A1099, MasterSheet!D:D, B1099, MasterSheet!H:H, C1099)</f>
        <v>1</v>
      </c>
      <c r="I1099" s="30">
        <f t="shared" si="87"/>
        <v>5174.3999999999996</v>
      </c>
      <c r="J1099" s="32">
        <f>SUMIFS(MasterSheet!L:L, MasterSheet!B:B, A1099, MasterSheet!D:D, B1099, MasterSheet!H:H, C1099)</f>
        <v>0</v>
      </c>
      <c r="K1099" s="32">
        <f t="shared" si="88"/>
        <v>0</v>
      </c>
      <c r="L1099" s="25" t="str">
        <f>VLOOKUP(C1099,MasterSheet!H:U,14,)</f>
        <v>BioXcell</v>
      </c>
      <c r="M1099" s="25" t="str">
        <f>VLOOKUP(L1099,'Currency Sheet'!A:C,3,)</f>
        <v>DOLLAR</v>
      </c>
      <c r="N1099" s="25">
        <f t="shared" si="89"/>
        <v>88</v>
      </c>
    </row>
    <row r="1100" spans="1:14" x14ac:dyDescent="0.25">
      <c r="A1100" s="25">
        <v>175326</v>
      </c>
      <c r="B1100" s="45">
        <v>45846</v>
      </c>
      <c r="C1100" s="25" t="str">
        <v>BE0004-1</v>
      </c>
      <c r="D1100" s="25">
        <f t="shared" si="85"/>
        <v>9081.6</v>
      </c>
      <c r="E1100" s="25">
        <f>_xlfn.XLOOKUP(C1100,MasterSheet!H:H,MasterSheet!E:E)</f>
        <v>103.2</v>
      </c>
      <c r="F1100" s="26">
        <f>SUMIFS(MasterSheet!J:J, MasterSheet!B:B, A1100, MasterSheet!D:D, B1100, MasterSheet!H:H, C1100)</f>
        <v>1</v>
      </c>
      <c r="G1100" s="26">
        <f t="shared" si="86"/>
        <v>9081.6</v>
      </c>
      <c r="H1100" s="30">
        <f>SUMIFS(MasterSheet!K:K, MasterSheet!B:B, A1100, MasterSheet!D:D, B1100, MasterSheet!H:H, C1100)</f>
        <v>1</v>
      </c>
      <c r="I1100" s="30">
        <f t="shared" si="87"/>
        <v>9081.6</v>
      </c>
      <c r="J1100" s="32">
        <f>SUMIFS(MasterSheet!L:L, MasterSheet!B:B, A1100, MasterSheet!D:D, B1100, MasterSheet!H:H, C1100)</f>
        <v>0</v>
      </c>
      <c r="K1100" s="32">
        <f t="shared" si="88"/>
        <v>0</v>
      </c>
      <c r="L1100" s="25" t="str">
        <f>VLOOKUP(C1100,MasterSheet!H:U,14,)</f>
        <v>BioXcell</v>
      </c>
      <c r="M1100" s="25" t="str">
        <f>VLOOKUP(L1100,'Currency Sheet'!A:C,3,)</f>
        <v>DOLLAR</v>
      </c>
      <c r="N1100" s="25">
        <f t="shared" si="89"/>
        <v>88</v>
      </c>
    </row>
    <row r="1101" spans="1:14" x14ac:dyDescent="0.25">
      <c r="A1101" s="25">
        <v>175326</v>
      </c>
      <c r="B1101" s="45">
        <v>45846</v>
      </c>
      <c r="C1101" s="25" t="str">
        <v>BP0003-1</v>
      </c>
      <c r="D1101" s="25">
        <f t="shared" si="85"/>
        <v>43296</v>
      </c>
      <c r="E1101" s="25">
        <f>_xlfn.XLOOKUP(C1101,MasterSheet!H:H,MasterSheet!E:E)</f>
        <v>492</v>
      </c>
      <c r="F1101" s="26">
        <f>SUMIFS(MasterSheet!J:J, MasterSheet!B:B, A1101, MasterSheet!D:D, B1101, MasterSheet!H:H, C1101)</f>
        <v>1</v>
      </c>
      <c r="G1101" s="26">
        <f t="shared" si="86"/>
        <v>43296</v>
      </c>
      <c r="H1101" s="30">
        <f>SUMIFS(MasterSheet!K:K, MasterSheet!B:B, A1101, MasterSheet!D:D, B1101, MasterSheet!H:H, C1101)</f>
        <v>1</v>
      </c>
      <c r="I1101" s="30">
        <f t="shared" si="87"/>
        <v>43296</v>
      </c>
      <c r="J1101" s="32">
        <f>SUMIFS(MasterSheet!L:L, MasterSheet!B:B, A1101, MasterSheet!D:D, B1101, MasterSheet!H:H, C1101)</f>
        <v>0</v>
      </c>
      <c r="K1101" s="32">
        <f t="shared" si="88"/>
        <v>0</v>
      </c>
      <c r="L1101" s="25" t="str">
        <f>VLOOKUP(C1101,MasterSheet!H:U,14,)</f>
        <v>BioXcell</v>
      </c>
      <c r="M1101" s="25" t="str">
        <f>VLOOKUP(L1101,'Currency Sheet'!A:C,3,)</f>
        <v>DOLLAR</v>
      </c>
      <c r="N1101" s="25">
        <f t="shared" si="89"/>
        <v>88</v>
      </c>
    </row>
    <row r="1102" spans="1:14" x14ac:dyDescent="0.25">
      <c r="A1102" s="25">
        <v>175326</v>
      </c>
      <c r="B1102" s="45">
        <v>45846</v>
      </c>
      <c r="C1102" s="25" t="str">
        <v>BE0173</v>
      </c>
      <c r="D1102" s="25">
        <f t="shared" si="85"/>
        <v>9081.6</v>
      </c>
      <c r="E1102" s="25">
        <f>_xlfn.XLOOKUP(C1102,MasterSheet!H:H,MasterSheet!E:E)</f>
        <v>103.2</v>
      </c>
      <c r="F1102" s="26">
        <f>SUMIFS(MasterSheet!J:J, MasterSheet!B:B, A1102, MasterSheet!D:D, B1102, MasterSheet!H:H, C1102)</f>
        <v>1</v>
      </c>
      <c r="G1102" s="26">
        <f t="shared" si="86"/>
        <v>9081.6</v>
      </c>
      <c r="H1102" s="30">
        <f>SUMIFS(MasterSheet!K:K, MasterSheet!B:B, A1102, MasterSheet!D:D, B1102, MasterSheet!H:H, C1102)</f>
        <v>1</v>
      </c>
      <c r="I1102" s="30">
        <f t="shared" si="87"/>
        <v>9081.6</v>
      </c>
      <c r="J1102" s="32">
        <f>SUMIFS(MasterSheet!L:L, MasterSheet!B:B, A1102, MasterSheet!D:D, B1102, MasterSheet!H:H, C1102)</f>
        <v>0</v>
      </c>
      <c r="K1102" s="32">
        <f t="shared" si="88"/>
        <v>0</v>
      </c>
      <c r="L1102" s="25" t="str">
        <f>VLOOKUP(C1102,MasterSheet!H:U,14,)</f>
        <v>BioXcell</v>
      </c>
      <c r="M1102" s="25" t="str">
        <f>VLOOKUP(L1102,'Currency Sheet'!A:C,3,)</f>
        <v>DOLLAR</v>
      </c>
      <c r="N1102" s="25">
        <f t="shared" si="89"/>
        <v>88</v>
      </c>
    </row>
    <row r="1103" spans="1:14" x14ac:dyDescent="0.25">
      <c r="A1103" s="25">
        <v>175326</v>
      </c>
      <c r="B1103" s="45">
        <v>45846</v>
      </c>
      <c r="C1103" s="25" t="str">
        <v>BE0058</v>
      </c>
      <c r="D1103" s="25">
        <f t="shared" si="85"/>
        <v>9081.6</v>
      </c>
      <c r="E1103" s="25">
        <f>_xlfn.XLOOKUP(C1103,MasterSheet!H:H,MasterSheet!E:E)</f>
        <v>103.2</v>
      </c>
      <c r="F1103" s="26">
        <f>SUMIFS(MasterSheet!J:J, MasterSheet!B:B, A1103, MasterSheet!D:D, B1103, MasterSheet!H:H, C1103)</f>
        <v>1</v>
      </c>
      <c r="G1103" s="26">
        <f t="shared" si="86"/>
        <v>9081.6</v>
      </c>
      <c r="H1103" s="30">
        <f>SUMIFS(MasterSheet!K:K, MasterSheet!B:B, A1103, MasterSheet!D:D, B1103, MasterSheet!H:H, C1103)</f>
        <v>1</v>
      </c>
      <c r="I1103" s="30">
        <f t="shared" si="87"/>
        <v>9081.6</v>
      </c>
      <c r="J1103" s="32">
        <f>SUMIFS(MasterSheet!L:L, MasterSheet!B:B, A1103, MasterSheet!D:D, B1103, MasterSheet!H:H, C1103)</f>
        <v>0</v>
      </c>
      <c r="K1103" s="32">
        <f t="shared" si="88"/>
        <v>0</v>
      </c>
      <c r="L1103" s="25" t="str">
        <f>VLOOKUP(C1103,MasterSheet!H:U,14,)</f>
        <v>BioXcell</v>
      </c>
      <c r="M1103" s="25" t="str">
        <f>VLOOKUP(L1103,'Currency Sheet'!A:C,3,)</f>
        <v>DOLLAR</v>
      </c>
      <c r="N1103" s="25">
        <f t="shared" si="89"/>
        <v>88</v>
      </c>
    </row>
    <row r="1104" spans="1:14" x14ac:dyDescent="0.25">
      <c r="A1104" s="25">
        <v>175326</v>
      </c>
      <c r="B1104" s="45">
        <v>45846</v>
      </c>
      <c r="C1104" s="25" t="str">
        <v>BE0055</v>
      </c>
      <c r="D1104" s="25">
        <f t="shared" si="85"/>
        <v>9081.6</v>
      </c>
      <c r="E1104" s="25">
        <f>_xlfn.XLOOKUP(C1104,MasterSheet!H:H,MasterSheet!E:E)</f>
        <v>103.2</v>
      </c>
      <c r="F1104" s="26">
        <f>SUMIFS(MasterSheet!J:J, MasterSheet!B:B, A1104, MasterSheet!D:D, B1104, MasterSheet!H:H, C1104)</f>
        <v>1</v>
      </c>
      <c r="G1104" s="26">
        <f t="shared" si="86"/>
        <v>9081.6</v>
      </c>
      <c r="H1104" s="30">
        <f>SUMIFS(MasterSheet!K:K, MasterSheet!B:B, A1104, MasterSheet!D:D, B1104, MasterSheet!H:H, C1104)</f>
        <v>1</v>
      </c>
      <c r="I1104" s="30">
        <f t="shared" si="87"/>
        <v>9081.6</v>
      </c>
      <c r="J1104" s="32">
        <f>SUMIFS(MasterSheet!L:L, MasterSheet!B:B, A1104, MasterSheet!D:D, B1104, MasterSheet!H:H, C1104)</f>
        <v>0</v>
      </c>
      <c r="K1104" s="32">
        <f t="shared" si="88"/>
        <v>0</v>
      </c>
      <c r="L1104" s="25" t="str">
        <f>VLOOKUP(C1104,MasterSheet!H:U,14,)</f>
        <v>BioXcell</v>
      </c>
      <c r="M1104" s="25" t="str">
        <f>VLOOKUP(L1104,'Currency Sheet'!A:C,3,)</f>
        <v>DOLLAR</v>
      </c>
      <c r="N1104" s="25">
        <f t="shared" si="89"/>
        <v>88</v>
      </c>
    </row>
    <row r="1105" spans="1:14" x14ac:dyDescent="0.25">
      <c r="A1105" s="25">
        <v>175326</v>
      </c>
      <c r="B1105" s="45">
        <v>45846</v>
      </c>
      <c r="C1105" s="25" t="str">
        <v>IPT080</v>
      </c>
      <c r="D1105" s="25">
        <f t="shared" si="85"/>
        <v>5174.3999999999996</v>
      </c>
      <c r="E1105" s="25">
        <f>_xlfn.XLOOKUP(C1105,MasterSheet!H:H,MasterSheet!E:E)</f>
        <v>58.8</v>
      </c>
      <c r="F1105" s="26">
        <f>SUMIFS(MasterSheet!J:J, MasterSheet!B:B, A1105, MasterSheet!D:D, B1105, MasterSheet!H:H, C1105)</f>
        <v>1</v>
      </c>
      <c r="G1105" s="26">
        <f t="shared" si="86"/>
        <v>5174.3999999999996</v>
      </c>
      <c r="H1105" s="30">
        <f>SUMIFS(MasterSheet!K:K, MasterSheet!B:B, A1105, MasterSheet!D:D, B1105, MasterSheet!H:H, C1105)</f>
        <v>1</v>
      </c>
      <c r="I1105" s="30">
        <f t="shared" si="87"/>
        <v>5174.3999999999996</v>
      </c>
      <c r="J1105" s="32">
        <f>SUMIFS(MasterSheet!L:L, MasterSheet!B:B, A1105, MasterSheet!D:D, B1105, MasterSheet!H:H, C1105)</f>
        <v>0</v>
      </c>
      <c r="K1105" s="32">
        <f t="shared" si="88"/>
        <v>0</v>
      </c>
      <c r="L1105" s="25" t="str">
        <f>VLOOKUP(C1105,MasterSheet!H:U,14,)</f>
        <v>BioXcell</v>
      </c>
      <c r="M1105" s="25" t="str">
        <f>VLOOKUP(L1105,'Currency Sheet'!A:C,3,)</f>
        <v>DOLLAR</v>
      </c>
      <c r="N1105" s="25">
        <f t="shared" si="89"/>
        <v>88</v>
      </c>
    </row>
    <row r="1106" spans="1:14" x14ac:dyDescent="0.25">
      <c r="A1106" s="25">
        <v>175326</v>
      </c>
      <c r="B1106" s="45">
        <v>45846</v>
      </c>
      <c r="C1106" s="25" t="str">
        <v>BE0075</v>
      </c>
      <c r="D1106" s="25">
        <f t="shared" si="85"/>
        <v>9081.6</v>
      </c>
      <c r="E1106" s="25">
        <f>_xlfn.XLOOKUP(C1106,MasterSheet!H:H,MasterSheet!E:E)</f>
        <v>103.2</v>
      </c>
      <c r="F1106" s="26">
        <f>SUMIFS(MasterSheet!J:J, MasterSheet!B:B, A1106, MasterSheet!D:D, B1106, MasterSheet!H:H, C1106)</f>
        <v>1</v>
      </c>
      <c r="G1106" s="26">
        <f t="shared" si="86"/>
        <v>9081.6</v>
      </c>
      <c r="H1106" s="30">
        <f>SUMIFS(MasterSheet!K:K, MasterSheet!B:B, A1106, MasterSheet!D:D, B1106, MasterSheet!H:H, C1106)</f>
        <v>1</v>
      </c>
      <c r="I1106" s="30">
        <f t="shared" si="87"/>
        <v>9081.6</v>
      </c>
      <c r="J1106" s="32">
        <f>SUMIFS(MasterSheet!L:L, MasterSheet!B:B, A1106, MasterSheet!D:D, B1106, MasterSheet!H:H, C1106)</f>
        <v>0</v>
      </c>
      <c r="K1106" s="32">
        <f t="shared" si="88"/>
        <v>0</v>
      </c>
      <c r="L1106" s="25" t="str">
        <f>VLOOKUP(C1106,MasterSheet!H:U,14,)</f>
        <v>BioXcell</v>
      </c>
      <c r="M1106" s="25" t="str">
        <f>VLOOKUP(L1106,'Currency Sheet'!A:C,3,)</f>
        <v>DOLLAR</v>
      </c>
      <c r="N1106" s="25">
        <f t="shared" si="89"/>
        <v>88</v>
      </c>
    </row>
    <row r="1107" spans="1:14" x14ac:dyDescent="0.25">
      <c r="A1107" s="25">
        <v>175326</v>
      </c>
      <c r="B1107" s="45">
        <v>45846</v>
      </c>
      <c r="C1107" s="25" t="str">
        <v>BE0051</v>
      </c>
      <c r="D1107" s="25">
        <f t="shared" si="85"/>
        <v>9081.6</v>
      </c>
      <c r="E1107" s="25">
        <f>_xlfn.XLOOKUP(C1107,MasterSheet!H:H,MasterSheet!E:E)</f>
        <v>103.2</v>
      </c>
      <c r="F1107" s="26">
        <f>SUMIFS(MasterSheet!J:J, MasterSheet!B:B, A1107, MasterSheet!D:D, B1107, MasterSheet!H:H, C1107)</f>
        <v>1</v>
      </c>
      <c r="G1107" s="26">
        <f t="shared" si="86"/>
        <v>9081.6</v>
      </c>
      <c r="H1107" s="30">
        <f>SUMIFS(MasterSheet!K:K, MasterSheet!B:B, A1107, MasterSheet!D:D, B1107, MasterSheet!H:H, C1107)</f>
        <v>1</v>
      </c>
      <c r="I1107" s="30">
        <f t="shared" si="87"/>
        <v>9081.6</v>
      </c>
      <c r="J1107" s="32">
        <f>SUMIFS(MasterSheet!L:L, MasterSheet!B:B, A1107, MasterSheet!D:D, B1107, MasterSheet!H:H, C1107)</f>
        <v>0</v>
      </c>
      <c r="K1107" s="32">
        <f t="shared" si="88"/>
        <v>0</v>
      </c>
      <c r="L1107" s="25" t="str">
        <f>VLOOKUP(C1107,MasterSheet!H:U,14,)</f>
        <v>BioXcell</v>
      </c>
      <c r="M1107" s="25" t="str">
        <f>VLOOKUP(L1107,'Currency Sheet'!A:C,3,)</f>
        <v>DOLLAR</v>
      </c>
      <c r="N1107" s="25">
        <f t="shared" si="89"/>
        <v>88</v>
      </c>
    </row>
    <row r="1108" spans="1:14" x14ac:dyDescent="0.25">
      <c r="A1108" s="25">
        <v>175326</v>
      </c>
      <c r="B1108" s="45">
        <v>45846</v>
      </c>
      <c r="C1108" s="25" t="str">
        <v>BE0016-2</v>
      </c>
      <c r="D1108" s="25">
        <f t="shared" si="85"/>
        <v>9081.6</v>
      </c>
      <c r="E1108" s="25">
        <f>_xlfn.XLOOKUP(C1108,MasterSheet!H:H,MasterSheet!E:E)</f>
        <v>103.2</v>
      </c>
      <c r="F1108" s="26">
        <f>SUMIFS(MasterSheet!J:J, MasterSheet!B:B, A1108, MasterSheet!D:D, B1108, MasterSheet!H:H, C1108)</f>
        <v>1</v>
      </c>
      <c r="G1108" s="26">
        <f t="shared" si="86"/>
        <v>9081.6</v>
      </c>
      <c r="H1108" s="30">
        <f>SUMIFS(MasterSheet!K:K, MasterSheet!B:B, A1108, MasterSheet!D:D, B1108, MasterSheet!H:H, C1108)</f>
        <v>1</v>
      </c>
      <c r="I1108" s="30">
        <f t="shared" si="87"/>
        <v>9081.6</v>
      </c>
      <c r="J1108" s="32">
        <f>SUMIFS(MasterSheet!L:L, MasterSheet!B:B, A1108, MasterSheet!D:D, B1108, MasterSheet!H:H, C1108)</f>
        <v>0</v>
      </c>
      <c r="K1108" s="32">
        <f t="shared" si="88"/>
        <v>0</v>
      </c>
      <c r="L1108" s="25" t="str">
        <f>VLOOKUP(C1108,MasterSheet!H:U,14,)</f>
        <v>BioXcell</v>
      </c>
      <c r="M1108" s="25" t="str">
        <f>VLOOKUP(L1108,'Currency Sheet'!A:C,3,)</f>
        <v>DOLLAR</v>
      </c>
      <c r="N1108" s="25">
        <f t="shared" si="89"/>
        <v>88</v>
      </c>
    </row>
    <row r="1109" spans="1:14" x14ac:dyDescent="0.25">
      <c r="A1109" s="25">
        <v>175326</v>
      </c>
      <c r="B1109" s="45">
        <v>45846</v>
      </c>
      <c r="C1109" s="25" t="str">
        <v>BE0057</v>
      </c>
      <c r="D1109" s="25">
        <f t="shared" si="85"/>
        <v>9081.6</v>
      </c>
      <c r="E1109" s="25">
        <f>_xlfn.XLOOKUP(C1109,MasterSheet!H:H,MasterSheet!E:E)</f>
        <v>103.2</v>
      </c>
      <c r="F1109" s="26">
        <f>SUMIFS(MasterSheet!J:J, MasterSheet!B:B, A1109, MasterSheet!D:D, B1109, MasterSheet!H:H, C1109)</f>
        <v>1</v>
      </c>
      <c r="G1109" s="26">
        <f t="shared" si="86"/>
        <v>9081.6</v>
      </c>
      <c r="H1109" s="30">
        <f>SUMIFS(MasterSheet!K:K, MasterSheet!B:B, A1109, MasterSheet!D:D, B1109, MasterSheet!H:H, C1109)</f>
        <v>1</v>
      </c>
      <c r="I1109" s="30">
        <f t="shared" si="87"/>
        <v>9081.6</v>
      </c>
      <c r="J1109" s="32">
        <f>SUMIFS(MasterSheet!L:L, MasterSheet!B:B, A1109, MasterSheet!D:D, B1109, MasterSheet!H:H, C1109)</f>
        <v>0</v>
      </c>
      <c r="K1109" s="32">
        <f t="shared" si="88"/>
        <v>0</v>
      </c>
      <c r="L1109" s="25" t="str">
        <f>VLOOKUP(C1109,MasterSheet!H:U,14,)</f>
        <v>BioXcell</v>
      </c>
      <c r="M1109" s="25" t="str">
        <f>VLOOKUP(L1109,'Currency Sheet'!A:C,3,)</f>
        <v>DOLLAR</v>
      </c>
      <c r="N1109" s="25">
        <f t="shared" si="89"/>
        <v>88</v>
      </c>
    </row>
    <row r="1110" spans="1:14" x14ac:dyDescent="0.25">
      <c r="A1110" s="25">
        <v>175326</v>
      </c>
      <c r="B1110" s="45">
        <v>45846</v>
      </c>
      <c r="C1110" s="25" t="str">
        <v>BE0083</v>
      </c>
      <c r="D1110" s="25">
        <f t="shared" si="85"/>
        <v>2314083.2000000002</v>
      </c>
      <c r="E1110" s="25">
        <f>_xlfn.XLOOKUP(C1110,MasterSheet!H:H,MasterSheet!E:E)</f>
        <v>26296.400000000001</v>
      </c>
      <c r="F1110" s="26">
        <f>SUMIFS(MasterSheet!J:J, MasterSheet!B:B, A1110, MasterSheet!D:D, B1110, MasterSheet!H:H, C1110)</f>
        <v>2</v>
      </c>
      <c r="G1110" s="26">
        <f t="shared" si="86"/>
        <v>4628166.4000000004</v>
      </c>
      <c r="H1110" s="30">
        <f>SUMIFS(MasterSheet!K:K, MasterSheet!B:B, A1110, MasterSheet!D:D, B1110, MasterSheet!H:H, C1110)</f>
        <v>2</v>
      </c>
      <c r="I1110" s="30">
        <f t="shared" si="87"/>
        <v>4628166.4000000004</v>
      </c>
      <c r="J1110" s="32">
        <f>SUMIFS(MasterSheet!L:L, MasterSheet!B:B, A1110, MasterSheet!D:D, B1110, MasterSheet!H:H, C1110)</f>
        <v>0</v>
      </c>
      <c r="K1110" s="32">
        <f t="shared" si="88"/>
        <v>0</v>
      </c>
      <c r="L1110" s="25" t="str">
        <f>VLOOKUP(C1110,MasterSheet!H:U,14,)</f>
        <v>BioXcell</v>
      </c>
      <c r="M1110" s="25" t="str">
        <f>VLOOKUP(L1110,'Currency Sheet'!A:C,3,)</f>
        <v>DOLLAR</v>
      </c>
      <c r="N1110" s="25">
        <f t="shared" si="89"/>
        <v>88</v>
      </c>
    </row>
    <row r="1111" spans="1:14" x14ac:dyDescent="0.25">
      <c r="A1111" s="25">
        <v>44325</v>
      </c>
      <c r="B1111" s="45">
        <v>45846</v>
      </c>
      <c r="C1111" s="25" t="str">
        <v>MB-3420-4AST-10</v>
      </c>
      <c r="D1111" s="25">
        <f t="shared" si="85"/>
        <v>180180</v>
      </c>
      <c r="E1111" s="25">
        <f>_xlfn.XLOOKUP(C1111,MasterSheet!H:H,MasterSheet!E:E)</f>
        <v>2047.5</v>
      </c>
      <c r="F1111" s="26">
        <f>SUMIFS(MasterSheet!J:J, MasterSheet!B:B, A1111, MasterSheet!D:D, B1111, MasterSheet!H:H, C1111)</f>
        <v>1</v>
      </c>
      <c r="G1111" s="26">
        <f t="shared" si="86"/>
        <v>180180</v>
      </c>
      <c r="H1111" s="30">
        <f>SUMIFS(MasterSheet!K:K, MasterSheet!B:B, A1111, MasterSheet!D:D, B1111, MasterSheet!H:H, C1111)</f>
        <v>1</v>
      </c>
      <c r="I1111" s="30">
        <f t="shared" si="87"/>
        <v>180180</v>
      </c>
      <c r="J1111" s="32">
        <f>SUMIFS(MasterSheet!L:L, MasterSheet!B:B, A1111, MasterSheet!D:D, B1111, MasterSheet!H:H, C1111)</f>
        <v>0</v>
      </c>
      <c r="K1111" s="32">
        <f t="shared" si="88"/>
        <v>0</v>
      </c>
      <c r="L1111" s="25" t="str">
        <f>VLOOKUP(C1111,MasterSheet!H:U,14,)</f>
        <v>Mabtech</v>
      </c>
      <c r="M1111" s="25" t="str">
        <f>VLOOKUP(L1111,'Currency Sheet'!A:C,3,)</f>
        <v>DOLLAR</v>
      </c>
      <c r="N1111" s="25">
        <f t="shared" si="89"/>
        <v>88</v>
      </c>
    </row>
    <row r="1112" spans="1:14" x14ac:dyDescent="0.25">
      <c r="A1112" s="25">
        <v>44325</v>
      </c>
      <c r="B1112" s="45">
        <v>45846</v>
      </c>
      <c r="C1112" s="25" t="str">
        <v>MB-3321-4AST-2</v>
      </c>
      <c r="D1112" s="25">
        <f t="shared" si="85"/>
        <v>39732</v>
      </c>
      <c r="E1112" s="25">
        <f>_xlfn.XLOOKUP(C1112,MasterSheet!H:H,MasterSheet!E:E)</f>
        <v>451.5</v>
      </c>
      <c r="F1112" s="26">
        <f>SUMIFS(MasterSheet!J:J, MasterSheet!B:B, A1112, MasterSheet!D:D, B1112, MasterSheet!H:H, C1112)</f>
        <v>3</v>
      </c>
      <c r="G1112" s="26">
        <f t="shared" si="86"/>
        <v>119196</v>
      </c>
      <c r="H1112" s="30">
        <f>SUMIFS(MasterSheet!K:K, MasterSheet!B:B, A1112, MasterSheet!D:D, B1112, MasterSheet!H:H, C1112)</f>
        <v>3</v>
      </c>
      <c r="I1112" s="30">
        <f t="shared" si="87"/>
        <v>119196</v>
      </c>
      <c r="J1112" s="32">
        <f>SUMIFS(MasterSheet!L:L, MasterSheet!B:B, A1112, MasterSheet!D:D, B1112, MasterSheet!H:H, C1112)</f>
        <v>0</v>
      </c>
      <c r="K1112" s="32">
        <f t="shared" si="88"/>
        <v>0</v>
      </c>
      <c r="L1112" s="25" t="str">
        <f>VLOOKUP(C1112,MasterSheet!H:U,14,)</f>
        <v>Mabtech</v>
      </c>
      <c r="M1112" s="25" t="str">
        <f>VLOOKUP(L1112,'Currency Sheet'!A:C,3,)</f>
        <v>DOLLAR</v>
      </c>
      <c r="N1112" s="25">
        <f t="shared" si="89"/>
        <v>88</v>
      </c>
    </row>
    <row r="1113" spans="1:14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 t="shared" si="85"/>
        <v>13024</v>
      </c>
      <c r="E1113" s="25">
        <f>_xlfn.XLOOKUP(C1113,MasterSheet!H:H,MasterSheet!E:E)</f>
        <v>148</v>
      </c>
      <c r="F1113" s="26">
        <f>SUMIFS(MasterSheet!J:J, MasterSheet!B:B, A1113, MasterSheet!D:D, B1113, MasterSheet!H:H, C1113)</f>
        <v>1</v>
      </c>
      <c r="G1113" s="26">
        <f t="shared" si="86"/>
        <v>13024</v>
      </c>
      <c r="H1113" s="30">
        <f>SUMIFS(MasterSheet!K:K, MasterSheet!B:B, A1113, MasterSheet!D:D, B1113, MasterSheet!H:H, C1113)</f>
        <v>1</v>
      </c>
      <c r="I1113" s="30">
        <f t="shared" si="87"/>
        <v>13024</v>
      </c>
      <c r="J1113" s="32">
        <f>SUMIFS(MasterSheet!L:L, MasterSheet!B:B, A1113, MasterSheet!D:D, B1113, MasterSheet!H:H, C1113)</f>
        <v>0</v>
      </c>
      <c r="K1113" s="32">
        <f t="shared" si="88"/>
        <v>0</v>
      </c>
      <c r="L1113" s="25" t="str">
        <f>VLOOKUP(C1113,MasterSheet!H:U,14,)</f>
        <v>TargetMol</v>
      </c>
      <c r="M1113" s="25" t="str">
        <f>VLOOKUP(L1113,'Currency Sheet'!A:C,3,)</f>
        <v>DOLLAR</v>
      </c>
      <c r="N1113" s="25">
        <f t="shared" si="89"/>
        <v>88</v>
      </c>
    </row>
    <row r="1114" spans="1:14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 t="shared" si="85"/>
        <v>13024</v>
      </c>
      <c r="E1114" s="25">
        <f>_xlfn.XLOOKUP(C1114,MasterSheet!H:H,MasterSheet!E:E)</f>
        <v>148</v>
      </c>
      <c r="F1114" s="26">
        <f>SUMIFS(MasterSheet!J:J, MasterSheet!B:B, A1114, MasterSheet!D:D, B1114, MasterSheet!H:H, C1114)</f>
        <v>1</v>
      </c>
      <c r="G1114" s="26">
        <f t="shared" si="86"/>
        <v>13024</v>
      </c>
      <c r="H1114" s="30">
        <f>SUMIFS(MasterSheet!K:K, MasterSheet!B:B, A1114, MasterSheet!D:D, B1114, MasterSheet!H:H, C1114)</f>
        <v>1</v>
      </c>
      <c r="I1114" s="30">
        <f t="shared" si="87"/>
        <v>13024</v>
      </c>
      <c r="J1114" s="32">
        <f>SUMIFS(MasterSheet!L:L, MasterSheet!B:B, A1114, MasterSheet!D:D, B1114, MasterSheet!H:H, C1114)</f>
        <v>0</v>
      </c>
      <c r="K1114" s="32">
        <f t="shared" si="88"/>
        <v>0</v>
      </c>
      <c r="L1114" s="25" t="str">
        <f>VLOOKUP(C1114,MasterSheet!H:U,14,)</f>
        <v>TargetMol</v>
      </c>
      <c r="M1114" s="25" t="str">
        <f>VLOOKUP(L1114,'Currency Sheet'!A:C,3,)</f>
        <v>DOLLAR</v>
      </c>
      <c r="N1114" s="25">
        <f t="shared" si="89"/>
        <v>88</v>
      </c>
    </row>
    <row r="1115" spans="1:14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 t="shared" si="85"/>
        <v>24552</v>
      </c>
      <c r="E1115" s="25">
        <f>_xlfn.XLOOKUP(C1115,MasterSheet!H:H,MasterSheet!E:E)</f>
        <v>279</v>
      </c>
      <c r="F1115" s="26">
        <f>SUMIFS(MasterSheet!J:J, MasterSheet!B:B, A1115, MasterSheet!D:D, B1115, MasterSheet!H:H, C1115)</f>
        <v>1</v>
      </c>
      <c r="G1115" s="26">
        <f t="shared" si="86"/>
        <v>24552</v>
      </c>
      <c r="H1115" s="30">
        <f>SUMIFS(MasterSheet!K:K, MasterSheet!B:B, A1115, MasterSheet!D:D, B1115, MasterSheet!H:H, C1115)</f>
        <v>1</v>
      </c>
      <c r="I1115" s="30">
        <f t="shared" si="87"/>
        <v>24552</v>
      </c>
      <c r="J1115" s="32">
        <f>SUMIFS(MasterSheet!L:L, MasterSheet!B:B, A1115, MasterSheet!D:D, B1115, MasterSheet!H:H, C1115)</f>
        <v>0</v>
      </c>
      <c r="K1115" s="32">
        <f t="shared" si="88"/>
        <v>0</v>
      </c>
      <c r="L1115" s="25" t="str">
        <f>VLOOKUP(C1115,MasterSheet!H:U,14,)</f>
        <v>TargetMol</v>
      </c>
      <c r="M1115" s="25" t="str">
        <f>VLOOKUP(L1115,'Currency Sheet'!A:C,3,)</f>
        <v>DOLLAR</v>
      </c>
      <c r="N1115" s="25">
        <f t="shared" si="89"/>
        <v>88</v>
      </c>
    </row>
    <row r="1116" spans="1:14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 t="shared" si="85"/>
        <v>13288</v>
      </c>
      <c r="E1116" s="25">
        <f>_xlfn.XLOOKUP(C1116,MasterSheet!H:H,MasterSheet!E:E)</f>
        <v>151</v>
      </c>
      <c r="F1116" s="26">
        <f>SUMIFS(MasterSheet!J:J, MasterSheet!B:B, A1116, MasterSheet!D:D, B1116, MasterSheet!H:H, C1116)</f>
        <v>1</v>
      </c>
      <c r="G1116" s="26">
        <f t="shared" si="86"/>
        <v>13288</v>
      </c>
      <c r="H1116" s="30">
        <f>SUMIFS(MasterSheet!K:K, MasterSheet!B:B, A1116, MasterSheet!D:D, B1116, MasterSheet!H:H, C1116)</f>
        <v>1</v>
      </c>
      <c r="I1116" s="30">
        <f t="shared" si="87"/>
        <v>13288</v>
      </c>
      <c r="J1116" s="32">
        <f>SUMIFS(MasterSheet!L:L, MasterSheet!B:B, A1116, MasterSheet!D:D, B1116, MasterSheet!H:H, C1116)</f>
        <v>0</v>
      </c>
      <c r="K1116" s="32">
        <f t="shared" si="88"/>
        <v>0</v>
      </c>
      <c r="L1116" s="25" t="str">
        <f>VLOOKUP(C1116,MasterSheet!H:U,14,)</f>
        <v>TargetMol</v>
      </c>
      <c r="M1116" s="25" t="str">
        <f>VLOOKUP(L1116,'Currency Sheet'!A:C,3,)</f>
        <v>DOLLAR</v>
      </c>
      <c r="N1116" s="25">
        <f t="shared" si="89"/>
        <v>88</v>
      </c>
    </row>
    <row r="1117" spans="1:14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 t="shared" si="85"/>
        <v>7920</v>
      </c>
      <c r="E1117" s="25">
        <f>_xlfn.XLOOKUP(C1117,MasterSheet!H:H,MasterSheet!E:E)</f>
        <v>90</v>
      </c>
      <c r="F1117" s="26">
        <f>SUMIFS(MasterSheet!J:J, MasterSheet!B:B, A1117, MasterSheet!D:D, B1117, MasterSheet!H:H, C1117)</f>
        <v>1</v>
      </c>
      <c r="G1117" s="26">
        <f t="shared" si="86"/>
        <v>7920</v>
      </c>
      <c r="H1117" s="30">
        <f>SUMIFS(MasterSheet!K:K, MasterSheet!B:B, A1117, MasterSheet!D:D, B1117, MasterSheet!H:H, C1117)</f>
        <v>1</v>
      </c>
      <c r="I1117" s="30">
        <f t="shared" si="87"/>
        <v>7920</v>
      </c>
      <c r="J1117" s="32">
        <f>SUMIFS(MasterSheet!L:L, MasterSheet!B:B, A1117, MasterSheet!D:D, B1117, MasterSheet!H:H, C1117)</f>
        <v>0</v>
      </c>
      <c r="K1117" s="32">
        <f t="shared" si="88"/>
        <v>0</v>
      </c>
      <c r="L1117" s="25" t="str">
        <f>VLOOKUP(C1117,MasterSheet!H:U,14,)</f>
        <v>TargetMol</v>
      </c>
      <c r="M1117" s="25" t="str">
        <f>VLOOKUP(L1117,'Currency Sheet'!A:C,3,)</f>
        <v>DOLLAR</v>
      </c>
      <c r="N1117" s="25">
        <f t="shared" si="89"/>
        <v>88</v>
      </c>
    </row>
    <row r="1118" spans="1:14" x14ac:dyDescent="0.25">
      <c r="A1118" s="25" t="str">
        <v>INV250703-059</v>
      </c>
      <c r="B1118" s="45">
        <v>45846</v>
      </c>
      <c r="C1118" s="25">
        <v>8916342</v>
      </c>
      <c r="D1118" s="25">
        <f t="shared" si="85"/>
        <v>7920</v>
      </c>
      <c r="E1118" s="25">
        <f>_xlfn.XLOOKUP(C1118,MasterSheet!H:H,MasterSheet!E:E)</f>
        <v>90</v>
      </c>
      <c r="F1118" s="26">
        <f>SUMIFS(MasterSheet!J:J, MasterSheet!B:B, A1118, MasterSheet!D:D, B1118, MasterSheet!H:H, C1118)</f>
        <v>1</v>
      </c>
      <c r="G1118" s="26">
        <f t="shared" si="86"/>
        <v>7920</v>
      </c>
      <c r="H1118" s="30">
        <f>SUMIFS(MasterSheet!K:K, MasterSheet!B:B, A1118, MasterSheet!D:D, B1118, MasterSheet!H:H, C1118)</f>
        <v>1</v>
      </c>
      <c r="I1118" s="30">
        <f t="shared" si="87"/>
        <v>7920</v>
      </c>
      <c r="J1118" s="32">
        <f>SUMIFS(MasterSheet!L:L, MasterSheet!B:B, A1118, MasterSheet!D:D, B1118, MasterSheet!H:H, C1118)</f>
        <v>0</v>
      </c>
      <c r="K1118" s="32">
        <f t="shared" si="88"/>
        <v>0</v>
      </c>
      <c r="L1118" s="25" t="str">
        <f>VLOOKUP(C1118,MasterSheet!H:U,14,)</f>
        <v>TargetMol</v>
      </c>
      <c r="M1118" s="25" t="str">
        <f>VLOOKUP(L1118,'Currency Sheet'!A:C,3,)</f>
        <v>DOLLAR</v>
      </c>
      <c r="N1118" s="25">
        <f t="shared" si="89"/>
        <v>88</v>
      </c>
    </row>
    <row r="1119" spans="1:14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 t="shared" si="85"/>
        <v>15136</v>
      </c>
      <c r="E1119" s="25">
        <f>_xlfn.XLOOKUP(C1119,MasterSheet!H:H,MasterSheet!E:E)</f>
        <v>172</v>
      </c>
      <c r="F1119" s="26">
        <f>SUMIFS(MasterSheet!J:J, MasterSheet!B:B, A1119, MasterSheet!D:D, B1119, MasterSheet!H:H, C1119)</f>
        <v>1</v>
      </c>
      <c r="G1119" s="26">
        <f t="shared" si="86"/>
        <v>15136</v>
      </c>
      <c r="H1119" s="30">
        <f>SUMIFS(MasterSheet!K:K, MasterSheet!B:B, A1119, MasterSheet!D:D, B1119, MasterSheet!H:H, C1119)</f>
        <v>1</v>
      </c>
      <c r="I1119" s="30">
        <f t="shared" si="87"/>
        <v>15136</v>
      </c>
      <c r="J1119" s="32">
        <f>SUMIFS(MasterSheet!L:L, MasterSheet!B:B, A1119, MasterSheet!D:D, B1119, MasterSheet!H:H, C1119)</f>
        <v>0</v>
      </c>
      <c r="K1119" s="32">
        <f t="shared" si="88"/>
        <v>0</v>
      </c>
      <c r="L1119" s="25" t="str">
        <f>VLOOKUP(C1119,MasterSheet!H:U,14,)</f>
        <v>TargetMol</v>
      </c>
      <c r="M1119" s="25" t="str">
        <f>VLOOKUP(L1119,'Currency Sheet'!A:C,3,)</f>
        <v>DOLLAR</v>
      </c>
      <c r="N1119" s="25">
        <f t="shared" si="89"/>
        <v>88</v>
      </c>
    </row>
    <row r="1120" spans="1:14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 t="shared" si="85"/>
        <v>7920</v>
      </c>
      <c r="E1120" s="25">
        <f>_xlfn.XLOOKUP(C1120,MasterSheet!H:H,MasterSheet!E:E)</f>
        <v>90</v>
      </c>
      <c r="F1120" s="26">
        <f>SUMIFS(MasterSheet!J:J, MasterSheet!B:B, A1120, MasterSheet!D:D, B1120, MasterSheet!H:H, C1120)</f>
        <v>1</v>
      </c>
      <c r="G1120" s="26">
        <f t="shared" si="86"/>
        <v>7920</v>
      </c>
      <c r="H1120" s="30">
        <f>SUMIFS(MasterSheet!K:K, MasterSheet!B:B, A1120, MasterSheet!D:D, B1120, MasterSheet!H:H, C1120)</f>
        <v>1</v>
      </c>
      <c r="I1120" s="30">
        <f t="shared" si="87"/>
        <v>7920</v>
      </c>
      <c r="J1120" s="32">
        <f>SUMIFS(MasterSheet!L:L, MasterSheet!B:B, A1120, MasterSheet!D:D, B1120, MasterSheet!H:H, C1120)</f>
        <v>0</v>
      </c>
      <c r="K1120" s="32">
        <f t="shared" si="88"/>
        <v>0</v>
      </c>
      <c r="L1120" s="25" t="str">
        <f>VLOOKUP(C1120,MasterSheet!H:U,14,)</f>
        <v>TargetMol</v>
      </c>
      <c r="M1120" s="25" t="str">
        <f>VLOOKUP(L1120,'Currency Sheet'!A:C,3,)</f>
        <v>DOLLAR</v>
      </c>
      <c r="N1120" s="25">
        <f t="shared" si="89"/>
        <v>88</v>
      </c>
    </row>
    <row r="1121" spans="1:14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 t="shared" si="85"/>
        <v>7920</v>
      </c>
      <c r="E1121" s="25">
        <f>_xlfn.XLOOKUP(C1121,MasterSheet!H:H,MasterSheet!E:E)</f>
        <v>90</v>
      </c>
      <c r="F1121" s="26">
        <f>SUMIFS(MasterSheet!J:J, MasterSheet!B:B, A1121, MasterSheet!D:D, B1121, MasterSheet!H:H, C1121)</f>
        <v>1</v>
      </c>
      <c r="G1121" s="26">
        <f t="shared" si="86"/>
        <v>7920</v>
      </c>
      <c r="H1121" s="30">
        <f>SUMIFS(MasterSheet!K:K, MasterSheet!B:B, A1121, MasterSheet!D:D, B1121, MasterSheet!H:H, C1121)</f>
        <v>1</v>
      </c>
      <c r="I1121" s="30">
        <f t="shared" si="87"/>
        <v>7920</v>
      </c>
      <c r="J1121" s="32">
        <f>SUMIFS(MasterSheet!L:L, MasterSheet!B:B, A1121, MasterSheet!D:D, B1121, MasterSheet!H:H, C1121)</f>
        <v>0</v>
      </c>
      <c r="K1121" s="32">
        <f t="shared" si="88"/>
        <v>0</v>
      </c>
      <c r="L1121" s="25" t="str">
        <f>VLOOKUP(C1121,MasterSheet!H:U,14,)</f>
        <v>TargetMol</v>
      </c>
      <c r="M1121" s="25" t="str">
        <f>VLOOKUP(L1121,'Currency Sheet'!A:C,3,)</f>
        <v>DOLLAR</v>
      </c>
      <c r="N1121" s="25">
        <f t="shared" si="89"/>
        <v>88</v>
      </c>
    </row>
    <row r="1122" spans="1:14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 t="shared" si="85"/>
        <v>7920</v>
      </c>
      <c r="E1122" s="25">
        <f>_xlfn.XLOOKUP(C1122,MasterSheet!H:H,MasterSheet!E:E)</f>
        <v>90</v>
      </c>
      <c r="F1122" s="26">
        <f>SUMIFS(MasterSheet!J:J, MasterSheet!B:B, A1122, MasterSheet!D:D, B1122, MasterSheet!H:H, C1122)</f>
        <v>1</v>
      </c>
      <c r="G1122" s="26">
        <f t="shared" si="86"/>
        <v>7920</v>
      </c>
      <c r="H1122" s="30">
        <f>SUMIFS(MasterSheet!K:K, MasterSheet!B:B, A1122, MasterSheet!D:D, B1122, MasterSheet!H:H, C1122)</f>
        <v>1</v>
      </c>
      <c r="I1122" s="30">
        <f t="shared" si="87"/>
        <v>7920</v>
      </c>
      <c r="J1122" s="32">
        <f>SUMIFS(MasterSheet!L:L, MasterSheet!B:B, A1122, MasterSheet!D:D, B1122, MasterSheet!H:H, C1122)</f>
        <v>0</v>
      </c>
      <c r="K1122" s="32">
        <f t="shared" si="88"/>
        <v>0</v>
      </c>
      <c r="L1122" s="25" t="str">
        <f>VLOOKUP(C1122,MasterSheet!H:U,14,)</f>
        <v>TargetMol</v>
      </c>
      <c r="M1122" s="25" t="str">
        <f>VLOOKUP(L1122,'Currency Sheet'!A:C,3,)</f>
        <v>DOLLAR</v>
      </c>
      <c r="N1122" s="25">
        <f t="shared" si="89"/>
        <v>88</v>
      </c>
    </row>
    <row r="1123" spans="1:14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 t="shared" si="85"/>
        <v>2217.6</v>
      </c>
      <c r="E1123" s="25">
        <f>_xlfn.XLOOKUP(C1123,MasterSheet!H:H,MasterSheet!E:E)</f>
        <v>25.2</v>
      </c>
      <c r="F1123" s="26">
        <f>SUMIFS(MasterSheet!J:J, MasterSheet!B:B, A1123, MasterSheet!D:D, B1123, MasterSheet!H:H, C1123)</f>
        <v>1</v>
      </c>
      <c r="G1123" s="26">
        <f t="shared" si="86"/>
        <v>2217.6</v>
      </c>
      <c r="H1123" s="30">
        <f>SUMIFS(MasterSheet!K:K, MasterSheet!B:B, A1123, MasterSheet!D:D, B1123, MasterSheet!H:H, C1123)</f>
        <v>1</v>
      </c>
      <c r="I1123" s="30">
        <f t="shared" si="87"/>
        <v>2217.6</v>
      </c>
      <c r="J1123" s="32">
        <f>SUMIFS(MasterSheet!L:L, MasterSheet!B:B, A1123, MasterSheet!D:D, B1123, MasterSheet!H:H, C1123)</f>
        <v>0</v>
      </c>
      <c r="K1123" s="32">
        <f t="shared" si="88"/>
        <v>0</v>
      </c>
      <c r="L1123" s="25" t="str">
        <f>VLOOKUP(C1123,MasterSheet!H:U,14,)</f>
        <v>TargetMol</v>
      </c>
      <c r="M1123" s="25" t="str">
        <f>VLOOKUP(L1123,'Currency Sheet'!A:C,3,)</f>
        <v>DOLLAR</v>
      </c>
      <c r="N1123" s="25">
        <f t="shared" si="89"/>
        <v>88</v>
      </c>
    </row>
    <row r="1124" spans="1:14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 t="shared" si="85"/>
        <v>1953.6</v>
      </c>
      <c r="E1124" s="25">
        <f>_xlfn.XLOOKUP(C1124,MasterSheet!H:H,MasterSheet!E:E)</f>
        <v>22.2</v>
      </c>
      <c r="F1124" s="26">
        <f>SUMIFS(MasterSheet!J:J, MasterSheet!B:B, A1124, MasterSheet!D:D, B1124, MasterSheet!H:H, C1124)</f>
        <v>1</v>
      </c>
      <c r="G1124" s="26">
        <f t="shared" si="86"/>
        <v>1953.6</v>
      </c>
      <c r="H1124" s="30">
        <f>SUMIFS(MasterSheet!K:K, MasterSheet!B:B, A1124, MasterSheet!D:D, B1124, MasterSheet!H:H, C1124)</f>
        <v>1</v>
      </c>
      <c r="I1124" s="30">
        <f t="shared" si="87"/>
        <v>1953.6</v>
      </c>
      <c r="J1124" s="32">
        <f>SUMIFS(MasterSheet!L:L, MasterSheet!B:B, A1124, MasterSheet!D:D, B1124, MasterSheet!H:H, C1124)</f>
        <v>0</v>
      </c>
      <c r="K1124" s="32">
        <f t="shared" si="88"/>
        <v>0</v>
      </c>
      <c r="L1124" s="25" t="str">
        <f>VLOOKUP(C1124,MasterSheet!H:U,14,)</f>
        <v>TargetMol</v>
      </c>
      <c r="M1124" s="25" t="str">
        <f>VLOOKUP(L1124,'Currency Sheet'!A:C,3,)</f>
        <v>DOLLAR</v>
      </c>
      <c r="N1124" s="25">
        <f t="shared" si="89"/>
        <v>88</v>
      </c>
    </row>
    <row r="1125" spans="1:14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 t="shared" si="85"/>
        <v>26030.400000000001</v>
      </c>
      <c r="E1125" s="25">
        <f>_xlfn.XLOOKUP(C1125,MasterSheet!H:H,MasterSheet!E:E)</f>
        <v>295.8</v>
      </c>
      <c r="F1125" s="26">
        <f>SUMIFS(MasterSheet!J:J, MasterSheet!B:B, A1125, MasterSheet!D:D, B1125, MasterSheet!H:H, C1125)</f>
        <v>1</v>
      </c>
      <c r="G1125" s="26">
        <f t="shared" si="86"/>
        <v>26030.400000000001</v>
      </c>
      <c r="H1125" s="30">
        <f>SUMIFS(MasterSheet!K:K, MasterSheet!B:B, A1125, MasterSheet!D:D, B1125, MasterSheet!H:H, C1125)</f>
        <v>1</v>
      </c>
      <c r="I1125" s="30">
        <f t="shared" si="87"/>
        <v>26030.400000000001</v>
      </c>
      <c r="J1125" s="32">
        <f>SUMIFS(MasterSheet!L:L, MasterSheet!B:B, A1125, MasterSheet!D:D, B1125, MasterSheet!H:H, C1125)</f>
        <v>0</v>
      </c>
      <c r="K1125" s="32">
        <f t="shared" si="88"/>
        <v>0</v>
      </c>
      <c r="L1125" s="25" t="str">
        <f>VLOOKUP(C1125,MasterSheet!H:U,14,)</f>
        <v>TargetMol</v>
      </c>
      <c r="M1125" s="25" t="str">
        <f>VLOOKUP(L1125,'Currency Sheet'!A:C,3,)</f>
        <v>DOLLAR</v>
      </c>
      <c r="N1125" s="25">
        <f t="shared" si="89"/>
        <v>88</v>
      </c>
    </row>
    <row r="1126" spans="1:14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 t="shared" si="85"/>
        <v>440</v>
      </c>
      <c r="E1126" s="25">
        <f>_xlfn.XLOOKUP(C1126,MasterSheet!H:H,MasterSheet!E:E)</f>
        <v>5</v>
      </c>
      <c r="F1126" s="26">
        <f>SUMIFS(MasterSheet!J:J, MasterSheet!B:B, A1126, MasterSheet!D:D, B1126, MasterSheet!H:H, C1126)</f>
        <v>1</v>
      </c>
      <c r="G1126" s="26">
        <f t="shared" si="86"/>
        <v>440</v>
      </c>
      <c r="H1126" s="30">
        <f>SUMIFS(MasterSheet!K:K, MasterSheet!B:B, A1126, MasterSheet!D:D, B1126, MasterSheet!H:H, C1126)</f>
        <v>1</v>
      </c>
      <c r="I1126" s="30">
        <f t="shared" si="87"/>
        <v>440</v>
      </c>
      <c r="J1126" s="32">
        <f>SUMIFS(MasterSheet!L:L, MasterSheet!B:B, A1126, MasterSheet!D:D, B1126, MasterSheet!H:H, C1126)</f>
        <v>0</v>
      </c>
      <c r="K1126" s="32">
        <f t="shared" si="88"/>
        <v>0</v>
      </c>
      <c r="L1126" s="25" t="str">
        <f>VLOOKUP(C1126,MasterSheet!H:U,14,)</f>
        <v>TargetMol</v>
      </c>
      <c r="M1126" s="25" t="str">
        <f>VLOOKUP(L1126,'Currency Sheet'!A:C,3,)</f>
        <v>DOLLAR</v>
      </c>
      <c r="N1126" s="25">
        <f t="shared" si="89"/>
        <v>88</v>
      </c>
    </row>
    <row r="1127" spans="1:14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 t="shared" si="85"/>
        <v>440</v>
      </c>
      <c r="E1127" s="25">
        <f>_xlfn.XLOOKUP(C1127,MasterSheet!H:H,MasterSheet!E:E)</f>
        <v>5</v>
      </c>
      <c r="F1127" s="26">
        <f>SUMIFS(MasterSheet!J:J, MasterSheet!B:B, A1127, MasterSheet!D:D, B1127, MasterSheet!H:H, C1127)</f>
        <v>1</v>
      </c>
      <c r="G1127" s="26">
        <f t="shared" si="86"/>
        <v>440</v>
      </c>
      <c r="H1127" s="30">
        <f>SUMIFS(MasterSheet!K:K, MasterSheet!B:B, A1127, MasterSheet!D:D, B1127, MasterSheet!H:H, C1127)</f>
        <v>1</v>
      </c>
      <c r="I1127" s="30">
        <f t="shared" si="87"/>
        <v>440</v>
      </c>
      <c r="J1127" s="32">
        <f>SUMIFS(MasterSheet!L:L, MasterSheet!B:B, A1127, MasterSheet!D:D, B1127, MasterSheet!H:H, C1127)</f>
        <v>0</v>
      </c>
      <c r="K1127" s="32">
        <f t="shared" si="88"/>
        <v>0</v>
      </c>
      <c r="L1127" s="25" t="str">
        <f>VLOOKUP(C1127,MasterSheet!H:U,14,)</f>
        <v>TargetMol</v>
      </c>
      <c r="M1127" s="25" t="str">
        <f>VLOOKUP(L1127,'Currency Sheet'!A:C,3,)</f>
        <v>DOLLAR</v>
      </c>
      <c r="N1127" s="25">
        <f t="shared" si="89"/>
        <v>88</v>
      </c>
    </row>
    <row r="1128" spans="1:14" x14ac:dyDescent="0.25">
      <c r="A1128" s="25" t="str">
        <v>EED116969</v>
      </c>
      <c r="B1128" s="45">
        <v>45849</v>
      </c>
      <c r="C1128" s="25">
        <v>100511</v>
      </c>
      <c r="D1128" s="25">
        <f t="shared" si="85"/>
        <v>1540</v>
      </c>
      <c r="E1128" s="25">
        <f>_xlfn.XLOOKUP(C1128,MasterSheet!H:H,MasterSheet!E:E)</f>
        <v>17.5</v>
      </c>
      <c r="F1128" s="26">
        <f>SUMIFS(MasterSheet!J:J, MasterSheet!B:B, A1128, MasterSheet!D:D, B1128, MasterSheet!H:H, C1128)</f>
        <v>1</v>
      </c>
      <c r="G1128" s="26">
        <f t="shared" si="86"/>
        <v>1540</v>
      </c>
      <c r="H1128" s="30">
        <f>SUMIFS(MasterSheet!K:K, MasterSheet!B:B, A1128, MasterSheet!D:D, B1128, MasterSheet!H:H, C1128)</f>
        <v>1</v>
      </c>
      <c r="I1128" s="30">
        <f t="shared" si="87"/>
        <v>1540</v>
      </c>
      <c r="J1128" s="32">
        <f>SUMIFS(MasterSheet!L:L, MasterSheet!B:B, A1128, MasterSheet!D:D, B1128, MasterSheet!H:H, C1128)</f>
        <v>0</v>
      </c>
      <c r="K1128" s="32">
        <f t="shared" si="88"/>
        <v>0</v>
      </c>
      <c r="L1128" s="25" t="str">
        <f>VLOOKUP(C1128,MasterSheet!H:U,14,)</f>
        <v>BioLegend</v>
      </c>
      <c r="M1128" s="25" t="str">
        <f>VLOOKUP(L1128,'Currency Sheet'!A:C,3,)</f>
        <v>DOLLAR</v>
      </c>
      <c r="N1128" s="25">
        <f t="shared" si="89"/>
        <v>88</v>
      </c>
    </row>
    <row r="1129" spans="1:14" x14ac:dyDescent="0.25">
      <c r="A1129" s="25" t="str">
        <v>EED116969</v>
      </c>
      <c r="B1129" s="45">
        <v>45849</v>
      </c>
      <c r="C1129" s="25">
        <v>103108</v>
      </c>
      <c r="D1129" s="25">
        <f t="shared" si="85"/>
        <v>6468</v>
      </c>
      <c r="E1129" s="25">
        <f>_xlfn.XLOOKUP(C1129,MasterSheet!H:H,MasterSheet!E:E)</f>
        <v>73.5</v>
      </c>
      <c r="F1129" s="26">
        <f>SUMIFS(MasterSheet!J:J, MasterSheet!B:B, A1129, MasterSheet!D:D, B1129, MasterSheet!H:H, C1129)</f>
        <v>1</v>
      </c>
      <c r="G1129" s="26">
        <f t="shared" si="86"/>
        <v>6468</v>
      </c>
      <c r="H1129" s="30">
        <f>SUMIFS(MasterSheet!K:K, MasterSheet!B:B, A1129, MasterSheet!D:D, B1129, MasterSheet!H:H, C1129)</f>
        <v>1</v>
      </c>
      <c r="I1129" s="30">
        <f t="shared" si="87"/>
        <v>6468</v>
      </c>
      <c r="J1129" s="32">
        <f>SUMIFS(MasterSheet!L:L, MasterSheet!B:B, A1129, MasterSheet!D:D, B1129, MasterSheet!H:H, C1129)</f>
        <v>0</v>
      </c>
      <c r="K1129" s="32">
        <f t="shared" si="88"/>
        <v>0</v>
      </c>
      <c r="L1129" s="25" t="str">
        <f>VLOOKUP(C1129,MasterSheet!H:U,14,)</f>
        <v>BioLegend</v>
      </c>
      <c r="M1129" s="25" t="str">
        <f>VLOOKUP(L1129,'Currency Sheet'!A:C,3,)</f>
        <v>DOLLAR</v>
      </c>
      <c r="N1129" s="25">
        <f t="shared" si="89"/>
        <v>88</v>
      </c>
    </row>
    <row r="1130" spans="1:14" x14ac:dyDescent="0.25">
      <c r="A1130" s="25" t="str">
        <v>EED116969</v>
      </c>
      <c r="B1130" s="45">
        <v>45849</v>
      </c>
      <c r="C1130" s="25">
        <v>106906</v>
      </c>
      <c r="D1130" s="25">
        <f t="shared" si="85"/>
        <v>26734.400000000001</v>
      </c>
      <c r="E1130" s="25">
        <f>_xlfn.XLOOKUP(C1130,MasterSheet!H:H,MasterSheet!E:E)</f>
        <v>303.8</v>
      </c>
      <c r="F1130" s="26">
        <f>SUMIFS(MasterSheet!J:J, MasterSheet!B:B, A1130, MasterSheet!D:D, B1130, MasterSheet!H:H, C1130)</f>
        <v>1</v>
      </c>
      <c r="G1130" s="26">
        <f t="shared" si="86"/>
        <v>26734.400000000001</v>
      </c>
      <c r="H1130" s="30">
        <f>SUMIFS(MasterSheet!K:K, MasterSheet!B:B, A1130, MasterSheet!D:D, B1130, MasterSheet!H:H, C1130)</f>
        <v>1</v>
      </c>
      <c r="I1130" s="30">
        <f t="shared" si="87"/>
        <v>26734.400000000001</v>
      </c>
      <c r="J1130" s="32">
        <f>SUMIFS(MasterSheet!L:L, MasterSheet!B:B, A1130, MasterSheet!D:D, B1130, MasterSheet!H:H, C1130)</f>
        <v>0</v>
      </c>
      <c r="K1130" s="32">
        <f t="shared" si="88"/>
        <v>0</v>
      </c>
      <c r="L1130" s="25" t="str">
        <f>VLOOKUP(C1130,MasterSheet!H:U,14,)</f>
        <v>BioLegend</v>
      </c>
      <c r="M1130" s="25" t="str">
        <f>VLOOKUP(L1130,'Currency Sheet'!A:C,3,)</f>
        <v>DOLLAR</v>
      </c>
      <c r="N1130" s="25">
        <f t="shared" si="89"/>
        <v>88</v>
      </c>
    </row>
    <row r="1131" spans="1:14" x14ac:dyDescent="0.25">
      <c r="A1131" s="25" t="str">
        <v>EED116969</v>
      </c>
      <c r="B1131" s="45">
        <v>45849</v>
      </c>
      <c r="C1131" s="25">
        <v>107627</v>
      </c>
      <c r="D1131" s="25">
        <f t="shared" si="85"/>
        <v>5790.4</v>
      </c>
      <c r="E1131" s="25">
        <f>_xlfn.XLOOKUP(C1131,MasterSheet!H:H,MasterSheet!E:E)</f>
        <v>65.8</v>
      </c>
      <c r="F1131" s="26">
        <f>SUMIFS(MasterSheet!J:J, MasterSheet!B:B, A1131, MasterSheet!D:D, B1131, MasterSheet!H:H, C1131)</f>
        <v>1</v>
      </c>
      <c r="G1131" s="26">
        <f t="shared" si="86"/>
        <v>5790.4</v>
      </c>
      <c r="H1131" s="30">
        <f>SUMIFS(MasterSheet!K:K, MasterSheet!B:B, A1131, MasterSheet!D:D, B1131, MasterSheet!H:H, C1131)</f>
        <v>1</v>
      </c>
      <c r="I1131" s="30">
        <f t="shared" si="87"/>
        <v>5790.4</v>
      </c>
      <c r="J1131" s="32">
        <f>SUMIFS(MasterSheet!L:L, MasterSheet!B:B, A1131, MasterSheet!D:D, B1131, MasterSheet!H:H, C1131)</f>
        <v>0</v>
      </c>
      <c r="K1131" s="32">
        <f t="shared" si="88"/>
        <v>0</v>
      </c>
      <c r="L1131" s="25" t="str">
        <f>VLOOKUP(C1131,MasterSheet!H:U,14,)</f>
        <v>BioLegend</v>
      </c>
      <c r="M1131" s="25" t="str">
        <f>VLOOKUP(L1131,'Currency Sheet'!A:C,3,)</f>
        <v>DOLLAR</v>
      </c>
      <c r="N1131" s="25">
        <f t="shared" si="89"/>
        <v>88</v>
      </c>
    </row>
    <row r="1132" spans="1:14" x14ac:dyDescent="0.25">
      <c r="A1132" s="25" t="str">
        <v>EED116969</v>
      </c>
      <c r="B1132" s="45">
        <v>45849</v>
      </c>
      <c r="C1132" s="25">
        <v>109412</v>
      </c>
      <c r="D1132" s="25">
        <f t="shared" si="85"/>
        <v>24208.800000000003</v>
      </c>
      <c r="E1132" s="25">
        <f>_xlfn.XLOOKUP(C1132,MasterSheet!H:H,MasterSheet!E:E)</f>
        <v>275.10000000000002</v>
      </c>
      <c r="F1132" s="26">
        <f>SUMIFS(MasterSheet!J:J, MasterSheet!B:B, A1132, MasterSheet!D:D, B1132, MasterSheet!H:H, C1132)</f>
        <v>1</v>
      </c>
      <c r="G1132" s="26">
        <f t="shared" si="86"/>
        <v>24208.800000000003</v>
      </c>
      <c r="H1132" s="30">
        <f>SUMIFS(MasterSheet!K:K, MasterSheet!B:B, A1132, MasterSheet!D:D, B1132, MasterSheet!H:H, C1132)</f>
        <v>1</v>
      </c>
      <c r="I1132" s="30">
        <f t="shared" si="87"/>
        <v>24208.800000000003</v>
      </c>
      <c r="J1132" s="32">
        <f>SUMIFS(MasterSheet!L:L, MasterSheet!B:B, A1132, MasterSheet!D:D, B1132, MasterSheet!H:H, C1132)</f>
        <v>0</v>
      </c>
      <c r="K1132" s="32">
        <f t="shared" si="88"/>
        <v>0</v>
      </c>
      <c r="L1132" s="25" t="str">
        <f>VLOOKUP(C1132,MasterSheet!H:U,14,)</f>
        <v>BioLegend</v>
      </c>
      <c r="M1132" s="25" t="str">
        <f>VLOOKUP(L1132,'Currency Sheet'!A:C,3,)</f>
        <v>DOLLAR</v>
      </c>
      <c r="N1132" s="25">
        <f t="shared" si="89"/>
        <v>88</v>
      </c>
    </row>
    <row r="1133" spans="1:14" x14ac:dyDescent="0.25">
      <c r="A1133" s="25" t="str">
        <v>EED116969</v>
      </c>
      <c r="B1133" s="45">
        <v>45849</v>
      </c>
      <c r="C1133" s="25">
        <v>121439</v>
      </c>
      <c r="D1133" s="25">
        <f t="shared" si="85"/>
        <v>18876</v>
      </c>
      <c r="E1133" s="25">
        <f>_xlfn.XLOOKUP(C1133,MasterSheet!H:H,MasterSheet!E:E)</f>
        <v>214.5</v>
      </c>
      <c r="F1133" s="26">
        <f>SUMIFS(MasterSheet!J:J, MasterSheet!B:B, A1133, MasterSheet!D:D, B1133, MasterSheet!H:H, C1133)</f>
        <v>1</v>
      </c>
      <c r="G1133" s="26">
        <f t="shared" si="86"/>
        <v>18876</v>
      </c>
      <c r="H1133" s="30">
        <f>SUMIFS(MasterSheet!K:K, MasterSheet!B:B, A1133, MasterSheet!D:D, B1133, MasterSheet!H:H, C1133)</f>
        <v>1</v>
      </c>
      <c r="I1133" s="30">
        <f t="shared" si="87"/>
        <v>18876</v>
      </c>
      <c r="J1133" s="32">
        <f>SUMIFS(MasterSheet!L:L, MasterSheet!B:B, A1133, MasterSheet!D:D, B1133, MasterSheet!H:H, C1133)</f>
        <v>0</v>
      </c>
      <c r="K1133" s="32">
        <f t="shared" si="88"/>
        <v>0</v>
      </c>
      <c r="L1133" s="25" t="str">
        <f>VLOOKUP(C1133,MasterSheet!H:U,14,)</f>
        <v>BioLegend</v>
      </c>
      <c r="M1133" s="25" t="str">
        <f>VLOOKUP(L1133,'Currency Sheet'!A:C,3,)</f>
        <v>DOLLAR</v>
      </c>
      <c r="N1133" s="25">
        <f t="shared" si="89"/>
        <v>88</v>
      </c>
    </row>
    <row r="1134" spans="1:14" x14ac:dyDescent="0.25">
      <c r="A1134" s="25" t="str">
        <v>EED116969</v>
      </c>
      <c r="B1134" s="45">
        <v>45849</v>
      </c>
      <c r="C1134" s="25">
        <v>123115</v>
      </c>
      <c r="D1134" s="25">
        <f t="shared" si="85"/>
        <v>3080</v>
      </c>
      <c r="E1134" s="25">
        <f>_xlfn.XLOOKUP(C1134,MasterSheet!H:H,MasterSheet!E:E)</f>
        <v>35</v>
      </c>
      <c r="F1134" s="26">
        <f>SUMIFS(MasterSheet!J:J, MasterSheet!B:B, A1134, MasterSheet!D:D, B1134, MasterSheet!H:H, C1134)</f>
        <v>1</v>
      </c>
      <c r="G1134" s="26">
        <f t="shared" si="86"/>
        <v>3080</v>
      </c>
      <c r="H1134" s="30">
        <f>SUMIFS(MasterSheet!K:K, MasterSheet!B:B, A1134, MasterSheet!D:D, B1134, MasterSheet!H:H, C1134)</f>
        <v>1</v>
      </c>
      <c r="I1134" s="30">
        <f t="shared" si="87"/>
        <v>3080</v>
      </c>
      <c r="J1134" s="32">
        <f>SUMIFS(MasterSheet!L:L, MasterSheet!B:B, A1134, MasterSheet!D:D, B1134, MasterSheet!H:H, C1134)</f>
        <v>0</v>
      </c>
      <c r="K1134" s="32">
        <f t="shared" si="88"/>
        <v>0</v>
      </c>
      <c r="L1134" s="25" t="str">
        <f>VLOOKUP(C1134,MasterSheet!H:U,14,)</f>
        <v>BioLegend</v>
      </c>
      <c r="M1134" s="25" t="str">
        <f>VLOOKUP(L1134,'Currency Sheet'!A:C,3,)</f>
        <v>DOLLAR</v>
      </c>
      <c r="N1134" s="25">
        <f t="shared" si="89"/>
        <v>88</v>
      </c>
    </row>
    <row r="1135" spans="1:14" x14ac:dyDescent="0.25">
      <c r="A1135" s="25" t="str">
        <v>EED116969</v>
      </c>
      <c r="B1135" s="45">
        <v>45849</v>
      </c>
      <c r="C1135" s="25">
        <v>141705</v>
      </c>
      <c r="D1135" s="25">
        <f t="shared" si="85"/>
        <v>7946.4</v>
      </c>
      <c r="E1135" s="25">
        <f>_xlfn.XLOOKUP(C1135,MasterSheet!H:H,MasterSheet!E:E)</f>
        <v>90.3</v>
      </c>
      <c r="F1135" s="26">
        <f>SUMIFS(MasterSheet!J:J, MasterSheet!B:B, A1135, MasterSheet!D:D, B1135, MasterSheet!H:H, C1135)</f>
        <v>1</v>
      </c>
      <c r="G1135" s="26">
        <f t="shared" si="86"/>
        <v>7946.4</v>
      </c>
      <c r="H1135" s="30">
        <f>SUMIFS(MasterSheet!K:K, MasterSheet!B:B, A1135, MasterSheet!D:D, B1135, MasterSheet!H:H, C1135)</f>
        <v>1</v>
      </c>
      <c r="I1135" s="30">
        <f t="shared" si="87"/>
        <v>7946.4</v>
      </c>
      <c r="J1135" s="32">
        <f>SUMIFS(MasterSheet!L:L, MasterSheet!B:B, A1135, MasterSheet!D:D, B1135, MasterSheet!H:H, C1135)</f>
        <v>0</v>
      </c>
      <c r="K1135" s="32">
        <f t="shared" si="88"/>
        <v>0</v>
      </c>
      <c r="L1135" s="25" t="str">
        <f>VLOOKUP(C1135,MasterSheet!H:U,14,)</f>
        <v>BioLegend</v>
      </c>
      <c r="M1135" s="25" t="str">
        <f>VLOOKUP(L1135,'Currency Sheet'!A:C,3,)</f>
        <v>DOLLAR</v>
      </c>
      <c r="N1135" s="25">
        <f t="shared" si="89"/>
        <v>88</v>
      </c>
    </row>
    <row r="1136" spans="1:14" x14ac:dyDescent="0.25">
      <c r="A1136" s="25" t="str">
        <v>EED116969</v>
      </c>
      <c r="B1136" s="45">
        <v>45849</v>
      </c>
      <c r="C1136" s="25">
        <v>146528</v>
      </c>
      <c r="D1136" s="25">
        <f t="shared" si="85"/>
        <v>23100</v>
      </c>
      <c r="E1136" s="25">
        <f>_xlfn.XLOOKUP(C1136,MasterSheet!H:H,MasterSheet!E:E)</f>
        <v>262.5</v>
      </c>
      <c r="F1136" s="26">
        <f>SUMIFS(MasterSheet!J:J, MasterSheet!B:B, A1136, MasterSheet!D:D, B1136, MasterSheet!H:H, C1136)</f>
        <v>1</v>
      </c>
      <c r="G1136" s="26">
        <f t="shared" si="86"/>
        <v>23100</v>
      </c>
      <c r="H1136" s="30">
        <f>SUMIFS(MasterSheet!K:K, MasterSheet!B:B, A1136, MasterSheet!D:D, B1136, MasterSheet!H:H, C1136)</f>
        <v>1</v>
      </c>
      <c r="I1136" s="30">
        <f t="shared" si="87"/>
        <v>23100</v>
      </c>
      <c r="J1136" s="32">
        <f>SUMIFS(MasterSheet!L:L, MasterSheet!B:B, A1136, MasterSheet!D:D, B1136, MasterSheet!H:H, C1136)</f>
        <v>0</v>
      </c>
      <c r="K1136" s="32">
        <f t="shared" si="88"/>
        <v>0</v>
      </c>
      <c r="L1136" s="25" t="str">
        <f>VLOOKUP(C1136,MasterSheet!H:U,14,)</f>
        <v>BioLegend</v>
      </c>
      <c r="M1136" s="25" t="str">
        <f>VLOOKUP(L1136,'Currency Sheet'!A:C,3,)</f>
        <v>DOLLAR</v>
      </c>
      <c r="N1136" s="25">
        <f t="shared" si="89"/>
        <v>88</v>
      </c>
    </row>
    <row r="1137" spans="1:14" x14ac:dyDescent="0.25">
      <c r="A1137" s="25" t="str">
        <v>EED116969</v>
      </c>
      <c r="B1137" s="45">
        <v>45849</v>
      </c>
      <c r="C1137" s="25">
        <v>149050</v>
      </c>
      <c r="D1137" s="25">
        <f t="shared" si="85"/>
        <v>23531.199999999997</v>
      </c>
      <c r="E1137" s="25">
        <f>_xlfn.XLOOKUP(C1137,MasterSheet!H:H,MasterSheet!E:E)</f>
        <v>267.39999999999998</v>
      </c>
      <c r="F1137" s="26">
        <f>SUMIFS(MasterSheet!J:J, MasterSheet!B:B, A1137, MasterSheet!D:D, B1137, MasterSheet!H:H, C1137)</f>
        <v>1</v>
      </c>
      <c r="G1137" s="26">
        <f t="shared" si="86"/>
        <v>23531.199999999997</v>
      </c>
      <c r="H1137" s="30">
        <f>SUMIFS(MasterSheet!K:K, MasterSheet!B:B, A1137, MasterSheet!D:D, B1137, MasterSheet!H:H, C1137)</f>
        <v>1</v>
      </c>
      <c r="I1137" s="30">
        <f t="shared" si="87"/>
        <v>23531.199999999997</v>
      </c>
      <c r="J1137" s="32">
        <f>SUMIFS(MasterSheet!L:L, MasterSheet!B:B, A1137, MasterSheet!D:D, B1137, MasterSheet!H:H, C1137)</f>
        <v>0</v>
      </c>
      <c r="K1137" s="32">
        <f t="shared" si="88"/>
        <v>0</v>
      </c>
      <c r="L1137" s="25" t="str">
        <f>VLOOKUP(C1137,MasterSheet!H:U,14,)</f>
        <v>BioLegend</v>
      </c>
      <c r="M1137" s="25" t="str">
        <f>VLOOKUP(L1137,'Currency Sheet'!A:C,3,)</f>
        <v>DOLLAR</v>
      </c>
      <c r="N1137" s="25">
        <f t="shared" si="89"/>
        <v>88</v>
      </c>
    </row>
    <row r="1138" spans="1:14" x14ac:dyDescent="0.25">
      <c r="A1138" s="25" t="str">
        <v>EED116969</v>
      </c>
      <c r="B1138" s="45">
        <v>45849</v>
      </c>
      <c r="C1138" s="25">
        <v>150636</v>
      </c>
      <c r="D1138" s="25">
        <f t="shared" si="85"/>
        <v>26734.400000000001</v>
      </c>
      <c r="E1138" s="25">
        <f>_xlfn.XLOOKUP(C1138,MasterSheet!H:H,MasterSheet!E:E)</f>
        <v>303.8</v>
      </c>
      <c r="F1138" s="26">
        <f>SUMIFS(MasterSheet!J:J, MasterSheet!B:B, A1138, MasterSheet!D:D, B1138, MasterSheet!H:H, C1138)</f>
        <v>1</v>
      </c>
      <c r="G1138" s="26">
        <f t="shared" si="86"/>
        <v>26734.400000000001</v>
      </c>
      <c r="H1138" s="30">
        <f>SUMIFS(MasterSheet!K:K, MasterSheet!B:B, A1138, MasterSheet!D:D, B1138, MasterSheet!H:H, C1138)</f>
        <v>1</v>
      </c>
      <c r="I1138" s="30">
        <f t="shared" si="87"/>
        <v>26734.400000000001</v>
      </c>
      <c r="J1138" s="32">
        <f>SUMIFS(MasterSheet!L:L, MasterSheet!B:B, A1138, MasterSheet!D:D, B1138, MasterSheet!H:H, C1138)</f>
        <v>0</v>
      </c>
      <c r="K1138" s="32">
        <f t="shared" si="88"/>
        <v>0</v>
      </c>
      <c r="L1138" s="25" t="str">
        <f>VLOOKUP(C1138,MasterSheet!H:U,14,)</f>
        <v>BioLegend</v>
      </c>
      <c r="M1138" s="25" t="str">
        <f>VLOOKUP(L1138,'Currency Sheet'!A:C,3,)</f>
        <v>DOLLAR</v>
      </c>
      <c r="N1138" s="25">
        <f t="shared" si="89"/>
        <v>88</v>
      </c>
    </row>
    <row r="1139" spans="1:14" x14ac:dyDescent="0.25">
      <c r="A1139" s="25" t="str">
        <v>EED116969</v>
      </c>
      <c r="B1139" s="45">
        <v>45849</v>
      </c>
      <c r="C1139" s="25">
        <v>300505</v>
      </c>
      <c r="D1139" s="25">
        <f t="shared" si="85"/>
        <v>1047.2</v>
      </c>
      <c r="E1139" s="25">
        <f>_xlfn.XLOOKUP(C1139,MasterSheet!H:H,MasterSheet!E:E)</f>
        <v>11.9</v>
      </c>
      <c r="F1139" s="26">
        <f>SUMIFS(MasterSheet!J:J, MasterSheet!B:B, A1139, MasterSheet!D:D, B1139, MasterSheet!H:H, C1139)</f>
        <v>2</v>
      </c>
      <c r="G1139" s="26">
        <f t="shared" si="86"/>
        <v>2094.4</v>
      </c>
      <c r="H1139" s="30">
        <f>SUMIFS(MasterSheet!K:K, MasterSheet!B:B, A1139, MasterSheet!D:D, B1139, MasterSheet!H:H, C1139)</f>
        <v>2</v>
      </c>
      <c r="I1139" s="30">
        <f t="shared" si="87"/>
        <v>2094.4</v>
      </c>
      <c r="J1139" s="32">
        <f>SUMIFS(MasterSheet!L:L, MasterSheet!B:B, A1139, MasterSheet!D:D, B1139, MasterSheet!H:H, C1139)</f>
        <v>0</v>
      </c>
      <c r="K1139" s="32">
        <f t="shared" si="88"/>
        <v>0</v>
      </c>
      <c r="L1139" s="25" t="str">
        <f>VLOOKUP(C1139,MasterSheet!H:U,14,)</f>
        <v>BioLegend</v>
      </c>
      <c r="M1139" s="25" t="str">
        <f>VLOOKUP(L1139,'Currency Sheet'!A:C,3,)</f>
        <v>DOLLAR</v>
      </c>
      <c r="N1139" s="25">
        <f t="shared" si="89"/>
        <v>88</v>
      </c>
    </row>
    <row r="1140" spans="1:14" x14ac:dyDescent="0.25">
      <c r="A1140" s="25" t="str">
        <v>EED116969</v>
      </c>
      <c r="B1140" s="45">
        <v>45849</v>
      </c>
      <c r="C1140" s="25">
        <v>301008</v>
      </c>
      <c r="D1140" s="25">
        <f t="shared" si="85"/>
        <v>4435.2</v>
      </c>
      <c r="E1140" s="25">
        <f>_xlfn.XLOOKUP(C1140,MasterSheet!H:H,MasterSheet!E:E)</f>
        <v>50.4</v>
      </c>
      <c r="F1140" s="26">
        <f>SUMIFS(MasterSheet!J:J, MasterSheet!B:B, A1140, MasterSheet!D:D, B1140, MasterSheet!H:H, C1140)</f>
        <v>1</v>
      </c>
      <c r="G1140" s="26">
        <f t="shared" si="86"/>
        <v>4435.2</v>
      </c>
      <c r="H1140" s="30">
        <f>SUMIFS(MasterSheet!K:K, MasterSheet!B:B, A1140, MasterSheet!D:D, B1140, MasterSheet!H:H, C1140)</f>
        <v>1</v>
      </c>
      <c r="I1140" s="30">
        <f t="shared" si="87"/>
        <v>4435.2</v>
      </c>
      <c r="J1140" s="32">
        <f>SUMIFS(MasterSheet!L:L, MasterSheet!B:B, A1140, MasterSheet!D:D, B1140, MasterSheet!H:H, C1140)</f>
        <v>0</v>
      </c>
      <c r="K1140" s="32">
        <f t="shared" si="88"/>
        <v>0</v>
      </c>
      <c r="L1140" s="25" t="str">
        <f>VLOOKUP(C1140,MasterSheet!H:U,14,)</f>
        <v>BioLegend</v>
      </c>
      <c r="M1140" s="25" t="str">
        <f>VLOOKUP(L1140,'Currency Sheet'!A:C,3,)</f>
        <v>DOLLAR</v>
      </c>
      <c r="N1140" s="25">
        <f t="shared" si="89"/>
        <v>88</v>
      </c>
    </row>
    <row r="1141" spans="1:14" x14ac:dyDescent="0.25">
      <c r="A1141" s="25" t="str">
        <v>EED116969</v>
      </c>
      <c r="B1141" s="45">
        <v>45849</v>
      </c>
      <c r="C1141" s="25">
        <v>301641</v>
      </c>
      <c r="D1141" s="25">
        <f t="shared" si="85"/>
        <v>8685.6</v>
      </c>
      <c r="E1141" s="25">
        <f>_xlfn.XLOOKUP(C1141,MasterSheet!H:H,MasterSheet!E:E)</f>
        <v>98.7</v>
      </c>
      <c r="F1141" s="26">
        <f>SUMIFS(MasterSheet!J:J, MasterSheet!B:B, A1141, MasterSheet!D:D, B1141, MasterSheet!H:H, C1141)</f>
        <v>1</v>
      </c>
      <c r="G1141" s="26">
        <f t="shared" si="86"/>
        <v>8685.6</v>
      </c>
      <c r="H1141" s="30">
        <f>SUMIFS(MasterSheet!K:K, MasterSheet!B:B, A1141, MasterSheet!D:D, B1141, MasterSheet!H:H, C1141)</f>
        <v>1</v>
      </c>
      <c r="I1141" s="30">
        <f t="shared" si="87"/>
        <v>8685.6</v>
      </c>
      <c r="J1141" s="32">
        <f>SUMIFS(MasterSheet!L:L, MasterSheet!B:B, A1141, MasterSheet!D:D, B1141, MasterSheet!H:H, C1141)</f>
        <v>0</v>
      </c>
      <c r="K1141" s="32">
        <f t="shared" si="88"/>
        <v>0</v>
      </c>
      <c r="L1141" s="25" t="str">
        <f>VLOOKUP(C1141,MasterSheet!H:U,14,)</f>
        <v>BioLegend</v>
      </c>
      <c r="M1141" s="25" t="str">
        <f>VLOOKUP(L1141,'Currency Sheet'!A:C,3,)</f>
        <v>DOLLAR</v>
      </c>
      <c r="N1141" s="25">
        <f t="shared" si="89"/>
        <v>88</v>
      </c>
    </row>
    <row r="1142" spans="1:14" x14ac:dyDescent="0.25">
      <c r="A1142" s="25" t="str">
        <v>EED116969</v>
      </c>
      <c r="B1142" s="45">
        <v>45849</v>
      </c>
      <c r="C1142" s="25">
        <v>302340</v>
      </c>
      <c r="D1142" s="25">
        <f t="shared" si="85"/>
        <v>25080</v>
      </c>
      <c r="E1142" s="25">
        <f>_xlfn.XLOOKUP(C1142,MasterSheet!H:H,MasterSheet!E:E)</f>
        <v>285</v>
      </c>
      <c r="F1142" s="26">
        <f>SUMIFS(MasterSheet!J:J, MasterSheet!B:B, A1142, MasterSheet!D:D, B1142, MasterSheet!H:H, C1142)</f>
        <v>1</v>
      </c>
      <c r="G1142" s="26">
        <f t="shared" si="86"/>
        <v>25080</v>
      </c>
      <c r="H1142" s="30">
        <f>SUMIFS(MasterSheet!K:K, MasterSheet!B:B, A1142, MasterSheet!D:D, B1142, MasterSheet!H:H, C1142)</f>
        <v>1</v>
      </c>
      <c r="I1142" s="30">
        <f t="shared" si="87"/>
        <v>25080</v>
      </c>
      <c r="J1142" s="32">
        <f>SUMIFS(MasterSheet!L:L, MasterSheet!B:B, A1142, MasterSheet!D:D, B1142, MasterSheet!H:H, C1142)</f>
        <v>0</v>
      </c>
      <c r="K1142" s="32">
        <f t="shared" si="88"/>
        <v>0</v>
      </c>
      <c r="L1142" s="25" t="str">
        <f>VLOOKUP(C1142,MasterSheet!H:U,14,)</f>
        <v>BioLegend</v>
      </c>
      <c r="M1142" s="25" t="str">
        <f>VLOOKUP(L1142,'Currency Sheet'!A:C,3,)</f>
        <v>DOLLAR</v>
      </c>
      <c r="N1142" s="25">
        <f t="shared" si="89"/>
        <v>88</v>
      </c>
    </row>
    <row r="1143" spans="1:14" x14ac:dyDescent="0.25">
      <c r="A1143" s="25" t="str">
        <v>EED116969</v>
      </c>
      <c r="B1143" s="45">
        <v>45849</v>
      </c>
      <c r="C1143" s="25">
        <v>303007</v>
      </c>
      <c r="D1143" s="25">
        <f t="shared" si="85"/>
        <v>9178.4</v>
      </c>
      <c r="E1143" s="25">
        <f>_xlfn.XLOOKUP(C1143,MasterSheet!H:H,MasterSheet!E:E)</f>
        <v>104.3</v>
      </c>
      <c r="F1143" s="26">
        <f>SUMIFS(MasterSheet!J:J, MasterSheet!B:B, A1143, MasterSheet!D:D, B1143, MasterSheet!H:H, C1143)</f>
        <v>1</v>
      </c>
      <c r="G1143" s="26">
        <f t="shared" si="86"/>
        <v>9178.4</v>
      </c>
      <c r="H1143" s="30">
        <f>SUMIFS(MasterSheet!K:K, MasterSheet!B:B, A1143, MasterSheet!D:D, B1143, MasterSheet!H:H, C1143)</f>
        <v>1</v>
      </c>
      <c r="I1143" s="30">
        <f t="shared" si="87"/>
        <v>9178.4</v>
      </c>
      <c r="J1143" s="32">
        <f>SUMIFS(MasterSheet!L:L, MasterSheet!B:B, A1143, MasterSheet!D:D, B1143, MasterSheet!H:H, C1143)</f>
        <v>0</v>
      </c>
      <c r="K1143" s="32">
        <f t="shared" si="88"/>
        <v>0</v>
      </c>
      <c r="L1143" s="25" t="str">
        <f>VLOOKUP(C1143,MasterSheet!H:U,14,)</f>
        <v>BioLegend</v>
      </c>
      <c r="M1143" s="25" t="str">
        <f>VLOOKUP(L1143,'Currency Sheet'!A:C,3,)</f>
        <v>DOLLAR</v>
      </c>
      <c r="N1143" s="25">
        <f t="shared" si="89"/>
        <v>88</v>
      </c>
    </row>
    <row r="1144" spans="1:14" x14ac:dyDescent="0.25">
      <c r="A1144" s="25" t="str">
        <v>EED116969</v>
      </c>
      <c r="B1144" s="45">
        <v>45849</v>
      </c>
      <c r="C1144" s="25">
        <v>304134</v>
      </c>
      <c r="D1144" s="25">
        <f t="shared" si="85"/>
        <v>28710</v>
      </c>
      <c r="E1144" s="25">
        <f>_xlfn.XLOOKUP(C1144,MasterSheet!H:H,MasterSheet!E:E)</f>
        <v>326.25</v>
      </c>
      <c r="F1144" s="26">
        <f>SUMIFS(MasterSheet!J:J, MasterSheet!B:B, A1144, MasterSheet!D:D, B1144, MasterSheet!H:H, C1144)</f>
        <v>1</v>
      </c>
      <c r="G1144" s="26">
        <f t="shared" si="86"/>
        <v>28710</v>
      </c>
      <c r="H1144" s="30">
        <f>SUMIFS(MasterSheet!K:K, MasterSheet!B:B, A1144, MasterSheet!D:D, B1144, MasterSheet!H:H, C1144)</f>
        <v>1</v>
      </c>
      <c r="I1144" s="30">
        <f t="shared" si="87"/>
        <v>28710</v>
      </c>
      <c r="J1144" s="32">
        <f>SUMIFS(MasterSheet!L:L, MasterSheet!B:B, A1144, MasterSheet!D:D, B1144, MasterSheet!H:H, C1144)</f>
        <v>0</v>
      </c>
      <c r="K1144" s="32">
        <f t="shared" si="88"/>
        <v>0</v>
      </c>
      <c r="L1144" s="25" t="str">
        <f>VLOOKUP(C1144,MasterSheet!H:U,14,)</f>
        <v>BioLegend</v>
      </c>
      <c r="M1144" s="25" t="str">
        <f>VLOOKUP(L1144,'Currency Sheet'!A:C,3,)</f>
        <v>DOLLAR</v>
      </c>
      <c r="N1144" s="25">
        <f t="shared" si="89"/>
        <v>88</v>
      </c>
    </row>
    <row r="1145" spans="1:14" x14ac:dyDescent="0.25">
      <c r="A1145" s="25" t="str">
        <v>EED116969</v>
      </c>
      <c r="B1145" s="45">
        <v>45849</v>
      </c>
      <c r="C1145" s="25">
        <v>304603</v>
      </c>
      <c r="D1145" s="25">
        <f t="shared" si="85"/>
        <v>6529.6</v>
      </c>
      <c r="E1145" s="25">
        <f>_xlfn.XLOOKUP(C1145,MasterSheet!H:H,MasterSheet!E:E)</f>
        <v>74.2</v>
      </c>
      <c r="F1145" s="26">
        <f>SUMIFS(MasterSheet!J:J, MasterSheet!B:B, A1145, MasterSheet!D:D, B1145, MasterSheet!H:H, C1145)</f>
        <v>1</v>
      </c>
      <c r="G1145" s="26">
        <f t="shared" si="86"/>
        <v>6529.6</v>
      </c>
      <c r="H1145" s="30">
        <f>SUMIFS(MasterSheet!K:K, MasterSheet!B:B, A1145, MasterSheet!D:D, B1145, MasterSheet!H:H, C1145)</f>
        <v>1</v>
      </c>
      <c r="I1145" s="30">
        <f t="shared" si="87"/>
        <v>6529.6</v>
      </c>
      <c r="J1145" s="32">
        <f>SUMIFS(MasterSheet!L:L, MasterSheet!B:B, A1145, MasterSheet!D:D, B1145, MasterSheet!H:H, C1145)</f>
        <v>0</v>
      </c>
      <c r="K1145" s="32">
        <f t="shared" si="88"/>
        <v>0</v>
      </c>
      <c r="L1145" s="25" t="str">
        <f>VLOOKUP(C1145,MasterSheet!H:U,14,)</f>
        <v>BioLegend</v>
      </c>
      <c r="M1145" s="25" t="str">
        <f>VLOOKUP(L1145,'Currency Sheet'!A:C,3,)</f>
        <v>DOLLAR</v>
      </c>
      <c r="N1145" s="25">
        <f t="shared" si="89"/>
        <v>88</v>
      </c>
    </row>
    <row r="1146" spans="1:14" x14ac:dyDescent="0.25">
      <c r="A1146" s="25" t="str">
        <v>EED116969</v>
      </c>
      <c r="B1146" s="45">
        <v>45849</v>
      </c>
      <c r="C1146" s="25">
        <v>321105</v>
      </c>
      <c r="D1146" s="25">
        <f t="shared" si="85"/>
        <v>7515.2000000000007</v>
      </c>
      <c r="E1146" s="25">
        <f>_xlfn.XLOOKUP(C1146,MasterSheet!H:H,MasterSheet!E:E)</f>
        <v>85.4</v>
      </c>
      <c r="F1146" s="26">
        <f>SUMIFS(MasterSheet!J:J, MasterSheet!B:B, A1146, MasterSheet!D:D, B1146, MasterSheet!H:H, C1146)</f>
        <v>1</v>
      </c>
      <c r="G1146" s="26">
        <f t="shared" si="86"/>
        <v>7515.2000000000007</v>
      </c>
      <c r="H1146" s="30">
        <f>SUMIFS(MasterSheet!K:K, MasterSheet!B:B, A1146, MasterSheet!D:D, B1146, MasterSheet!H:H, C1146)</f>
        <v>1</v>
      </c>
      <c r="I1146" s="30">
        <f t="shared" si="87"/>
        <v>7515.2000000000007</v>
      </c>
      <c r="J1146" s="32">
        <f>SUMIFS(MasterSheet!L:L, MasterSheet!B:B, A1146, MasterSheet!D:D, B1146, MasterSheet!H:H, C1146)</f>
        <v>0</v>
      </c>
      <c r="K1146" s="32">
        <f t="shared" si="88"/>
        <v>0</v>
      </c>
      <c r="L1146" s="25" t="str">
        <f>VLOOKUP(C1146,MasterSheet!H:U,14,)</f>
        <v>BioLegend</v>
      </c>
      <c r="M1146" s="25" t="str">
        <f>VLOOKUP(L1146,'Currency Sheet'!A:C,3,)</f>
        <v>DOLLAR</v>
      </c>
      <c r="N1146" s="25">
        <f t="shared" si="89"/>
        <v>88</v>
      </c>
    </row>
    <row r="1147" spans="1:14" x14ac:dyDescent="0.25">
      <c r="A1147" s="25" t="str">
        <v>EED116969</v>
      </c>
      <c r="B1147" s="45">
        <v>45849</v>
      </c>
      <c r="C1147" s="25">
        <v>328605</v>
      </c>
      <c r="D1147" s="25">
        <f t="shared" si="85"/>
        <v>5174.3999999999996</v>
      </c>
      <c r="E1147" s="25">
        <f>_xlfn.XLOOKUP(C1147,MasterSheet!H:H,MasterSheet!E:E)</f>
        <v>58.8</v>
      </c>
      <c r="F1147" s="26">
        <f>SUMIFS(MasterSheet!J:J, MasterSheet!B:B, A1147, MasterSheet!D:D, B1147, MasterSheet!H:H, C1147)</f>
        <v>1</v>
      </c>
      <c r="G1147" s="26">
        <f t="shared" si="86"/>
        <v>5174.3999999999996</v>
      </c>
      <c r="H1147" s="30">
        <f>SUMIFS(MasterSheet!K:K, MasterSheet!B:B, A1147, MasterSheet!D:D, B1147, MasterSheet!H:H, C1147)</f>
        <v>1</v>
      </c>
      <c r="I1147" s="30">
        <f t="shared" si="87"/>
        <v>5174.3999999999996</v>
      </c>
      <c r="J1147" s="32">
        <f>SUMIFS(MasterSheet!L:L, MasterSheet!B:B, A1147, MasterSheet!D:D, B1147, MasterSheet!H:H, C1147)</f>
        <v>0</v>
      </c>
      <c r="K1147" s="32">
        <f t="shared" si="88"/>
        <v>0</v>
      </c>
      <c r="L1147" s="25" t="str">
        <f>VLOOKUP(C1147,MasterSheet!H:U,14,)</f>
        <v>BioLegend</v>
      </c>
      <c r="M1147" s="25" t="str">
        <f>VLOOKUP(L1147,'Currency Sheet'!A:C,3,)</f>
        <v>DOLLAR</v>
      </c>
      <c r="N1147" s="25">
        <f t="shared" si="89"/>
        <v>88</v>
      </c>
    </row>
    <row r="1148" spans="1:14" x14ac:dyDescent="0.25">
      <c r="A1148" s="25" t="str">
        <v>EED116969</v>
      </c>
      <c r="B1148" s="45">
        <v>45849</v>
      </c>
      <c r="C1148" s="25">
        <v>333801</v>
      </c>
      <c r="D1148" s="25">
        <f t="shared" si="85"/>
        <v>4004</v>
      </c>
      <c r="E1148" s="25">
        <f>_xlfn.XLOOKUP(C1148,MasterSheet!H:H,MasterSheet!E:E)</f>
        <v>45.5</v>
      </c>
      <c r="F1148" s="26">
        <f>SUMIFS(MasterSheet!J:J, MasterSheet!B:B, A1148, MasterSheet!D:D, B1148, MasterSheet!H:H, C1148)</f>
        <v>1</v>
      </c>
      <c r="G1148" s="26">
        <f t="shared" si="86"/>
        <v>4004</v>
      </c>
      <c r="H1148" s="30">
        <f>SUMIFS(MasterSheet!K:K, MasterSheet!B:B, A1148, MasterSheet!D:D, B1148, MasterSheet!H:H, C1148)</f>
        <v>1</v>
      </c>
      <c r="I1148" s="30">
        <f t="shared" si="87"/>
        <v>4004</v>
      </c>
      <c r="J1148" s="32">
        <f>SUMIFS(MasterSheet!L:L, MasterSheet!B:B, A1148, MasterSheet!D:D, B1148, MasterSheet!H:H, C1148)</f>
        <v>0</v>
      </c>
      <c r="K1148" s="32">
        <f t="shared" si="88"/>
        <v>0</v>
      </c>
      <c r="L1148" s="25" t="str">
        <f>VLOOKUP(C1148,MasterSheet!H:U,14,)</f>
        <v>BioLegend</v>
      </c>
      <c r="M1148" s="25" t="str">
        <f>VLOOKUP(L1148,'Currency Sheet'!A:C,3,)</f>
        <v>DOLLAR</v>
      </c>
      <c r="N1148" s="25">
        <f t="shared" si="89"/>
        <v>88</v>
      </c>
    </row>
    <row r="1149" spans="1:14" x14ac:dyDescent="0.25">
      <c r="A1149" s="25" t="str">
        <v>EED116969</v>
      </c>
      <c r="B1149" s="45">
        <v>45849</v>
      </c>
      <c r="C1149" s="25">
        <v>344703</v>
      </c>
      <c r="D1149" s="25">
        <f t="shared" si="85"/>
        <v>7453.6</v>
      </c>
      <c r="E1149" s="25">
        <f>_xlfn.XLOOKUP(C1149,MasterSheet!H:H,MasterSheet!E:E)</f>
        <v>84.7</v>
      </c>
      <c r="F1149" s="26">
        <f>SUMIFS(MasterSheet!J:J, MasterSheet!B:B, A1149, MasterSheet!D:D, B1149, MasterSheet!H:H, C1149)</f>
        <v>1</v>
      </c>
      <c r="G1149" s="26">
        <f t="shared" si="86"/>
        <v>7453.6</v>
      </c>
      <c r="H1149" s="30">
        <f>SUMIFS(MasterSheet!K:K, MasterSheet!B:B, A1149, MasterSheet!D:D, B1149, MasterSheet!H:H, C1149)</f>
        <v>1</v>
      </c>
      <c r="I1149" s="30">
        <f t="shared" si="87"/>
        <v>7453.6</v>
      </c>
      <c r="J1149" s="32">
        <f>SUMIFS(MasterSheet!L:L, MasterSheet!B:B, A1149, MasterSheet!D:D, B1149, MasterSheet!H:H, C1149)</f>
        <v>0</v>
      </c>
      <c r="K1149" s="32">
        <f t="shared" si="88"/>
        <v>0</v>
      </c>
      <c r="L1149" s="25" t="str">
        <f>VLOOKUP(C1149,MasterSheet!H:U,14,)</f>
        <v>BioLegend</v>
      </c>
      <c r="M1149" s="25" t="str">
        <f>VLOOKUP(L1149,'Currency Sheet'!A:C,3,)</f>
        <v>DOLLAR</v>
      </c>
      <c r="N1149" s="25">
        <f t="shared" si="89"/>
        <v>88</v>
      </c>
    </row>
    <row r="1150" spans="1:14" x14ac:dyDescent="0.25">
      <c r="A1150" s="25" t="str">
        <v>EED116969</v>
      </c>
      <c r="B1150" s="45">
        <v>45849</v>
      </c>
      <c r="C1150" s="25">
        <v>349504</v>
      </c>
      <c r="D1150" s="25">
        <f t="shared" si="85"/>
        <v>15215.2</v>
      </c>
      <c r="E1150" s="25">
        <f>_xlfn.XLOOKUP(C1150,MasterSheet!H:H,MasterSheet!E:E)</f>
        <v>172.9</v>
      </c>
      <c r="F1150" s="26">
        <f>SUMIFS(MasterSheet!J:J, MasterSheet!B:B, A1150, MasterSheet!D:D, B1150, MasterSheet!H:H, C1150)</f>
        <v>1</v>
      </c>
      <c r="G1150" s="26">
        <f t="shared" si="86"/>
        <v>15215.2</v>
      </c>
      <c r="H1150" s="30">
        <f>SUMIFS(MasterSheet!K:K, MasterSheet!B:B, A1150, MasterSheet!D:D, B1150, MasterSheet!H:H, C1150)</f>
        <v>1</v>
      </c>
      <c r="I1150" s="30">
        <f t="shared" si="87"/>
        <v>15215.2</v>
      </c>
      <c r="J1150" s="32">
        <f>SUMIFS(MasterSheet!L:L, MasterSheet!B:B, A1150, MasterSheet!D:D, B1150, MasterSheet!H:H, C1150)</f>
        <v>0</v>
      </c>
      <c r="K1150" s="32">
        <f t="shared" si="88"/>
        <v>0</v>
      </c>
      <c r="L1150" s="25" t="str">
        <f>VLOOKUP(C1150,MasterSheet!H:U,14,)</f>
        <v>BioLegend</v>
      </c>
      <c r="M1150" s="25" t="str">
        <f>VLOOKUP(L1150,'Currency Sheet'!A:C,3,)</f>
        <v>DOLLAR</v>
      </c>
      <c r="N1150" s="25">
        <f t="shared" si="89"/>
        <v>88</v>
      </c>
    </row>
    <row r="1151" spans="1:14" x14ac:dyDescent="0.25">
      <c r="A1151" s="25" t="str">
        <v>EED116969</v>
      </c>
      <c r="B1151" s="45">
        <v>45849</v>
      </c>
      <c r="C1151" s="25">
        <v>422603</v>
      </c>
      <c r="D1151" s="25">
        <f t="shared" si="85"/>
        <v>10780</v>
      </c>
      <c r="E1151" s="25">
        <f>_xlfn.XLOOKUP(C1151,MasterSheet!H:H,MasterSheet!E:E)</f>
        <v>122.5</v>
      </c>
      <c r="F1151" s="26">
        <f>SUMIFS(MasterSheet!J:J, MasterSheet!B:B, A1151, MasterSheet!D:D, B1151, MasterSheet!H:H, C1151)</f>
        <v>1</v>
      </c>
      <c r="G1151" s="26">
        <f t="shared" si="86"/>
        <v>10780</v>
      </c>
      <c r="H1151" s="30">
        <f>SUMIFS(MasterSheet!K:K, MasterSheet!B:B, A1151, MasterSheet!D:D, B1151, MasterSheet!H:H, C1151)</f>
        <v>1</v>
      </c>
      <c r="I1151" s="30">
        <f t="shared" si="87"/>
        <v>10780</v>
      </c>
      <c r="J1151" s="32">
        <f>SUMIFS(MasterSheet!L:L, MasterSheet!B:B, A1151, MasterSheet!D:D, B1151, MasterSheet!H:H, C1151)</f>
        <v>0</v>
      </c>
      <c r="K1151" s="32">
        <f t="shared" si="88"/>
        <v>0</v>
      </c>
      <c r="L1151" s="25" t="str">
        <f>VLOOKUP(C1151,MasterSheet!H:U,14,)</f>
        <v>BioLegend</v>
      </c>
      <c r="M1151" s="25" t="str">
        <f>VLOOKUP(L1151,'Currency Sheet'!A:C,3,)</f>
        <v>DOLLAR</v>
      </c>
      <c r="N1151" s="25">
        <f t="shared" si="89"/>
        <v>88</v>
      </c>
    </row>
    <row r="1152" spans="1:14" x14ac:dyDescent="0.25">
      <c r="A1152" s="25" t="str">
        <v>EED116969</v>
      </c>
      <c r="B1152" s="45">
        <v>45849</v>
      </c>
      <c r="C1152" s="25">
        <v>423103</v>
      </c>
      <c r="D1152" s="25">
        <f t="shared" si="85"/>
        <v>5482.4000000000005</v>
      </c>
      <c r="E1152" s="25">
        <f>_xlfn.XLOOKUP(C1152,MasterSheet!H:H,MasterSheet!E:E)</f>
        <v>62.300000000000004</v>
      </c>
      <c r="F1152" s="26">
        <f>SUMIFS(MasterSheet!J:J, MasterSheet!B:B, A1152, MasterSheet!D:D, B1152, MasterSheet!H:H, C1152)</f>
        <v>3</v>
      </c>
      <c r="G1152" s="26">
        <f t="shared" si="86"/>
        <v>16447.2</v>
      </c>
      <c r="H1152" s="30">
        <f>SUMIFS(MasterSheet!K:K, MasterSheet!B:B, A1152, MasterSheet!D:D, B1152, MasterSheet!H:H, C1152)</f>
        <v>3</v>
      </c>
      <c r="I1152" s="30">
        <f t="shared" si="87"/>
        <v>16447.2</v>
      </c>
      <c r="J1152" s="32">
        <f>SUMIFS(MasterSheet!L:L, MasterSheet!B:B, A1152, MasterSheet!D:D, B1152, MasterSheet!H:H, C1152)</f>
        <v>0</v>
      </c>
      <c r="K1152" s="32">
        <f t="shared" si="88"/>
        <v>0</v>
      </c>
      <c r="L1152" s="25" t="str">
        <f>VLOOKUP(C1152,MasterSheet!H:U,14,)</f>
        <v>BioLegend</v>
      </c>
      <c r="M1152" s="25" t="str">
        <f>VLOOKUP(L1152,'Currency Sheet'!A:C,3,)</f>
        <v>DOLLAR</v>
      </c>
      <c r="N1152" s="25">
        <f t="shared" si="89"/>
        <v>88</v>
      </c>
    </row>
    <row r="1153" spans="1:14" x14ac:dyDescent="0.25">
      <c r="A1153" s="25" t="str">
        <v>EED116969</v>
      </c>
      <c r="B1153" s="45">
        <v>45849</v>
      </c>
      <c r="C1153" s="25">
        <v>423201</v>
      </c>
      <c r="D1153" s="25">
        <f t="shared" si="85"/>
        <v>2772</v>
      </c>
      <c r="E1153" s="25">
        <f>_xlfn.XLOOKUP(C1153,MasterSheet!H:H,MasterSheet!E:E)</f>
        <v>31.5</v>
      </c>
      <c r="F1153" s="26">
        <f>SUMIFS(MasterSheet!J:J, MasterSheet!B:B, A1153, MasterSheet!D:D, B1153, MasterSheet!H:H, C1153)</f>
        <v>1</v>
      </c>
      <c r="G1153" s="26">
        <f t="shared" si="86"/>
        <v>2772</v>
      </c>
      <c r="H1153" s="30">
        <f>SUMIFS(MasterSheet!K:K, MasterSheet!B:B, A1153, MasterSheet!D:D, B1153, MasterSheet!H:H, C1153)</f>
        <v>1</v>
      </c>
      <c r="I1153" s="30">
        <f t="shared" si="87"/>
        <v>2772</v>
      </c>
      <c r="J1153" s="32">
        <f>SUMIFS(MasterSheet!L:L, MasterSheet!B:B, A1153, MasterSheet!D:D, B1153, MasterSheet!H:H, C1153)</f>
        <v>0</v>
      </c>
      <c r="K1153" s="32">
        <f t="shared" si="88"/>
        <v>0</v>
      </c>
      <c r="L1153" s="25" t="str">
        <f>VLOOKUP(C1153,MasterSheet!H:U,14,)</f>
        <v>BioLegend</v>
      </c>
      <c r="M1153" s="25" t="str">
        <f>VLOOKUP(L1153,'Currency Sheet'!A:C,3,)</f>
        <v>DOLLAR</v>
      </c>
      <c r="N1153" s="25">
        <f t="shared" si="89"/>
        <v>88</v>
      </c>
    </row>
    <row r="1154" spans="1:14" x14ac:dyDescent="0.25">
      <c r="A1154" s="25" t="str">
        <v>EED116969</v>
      </c>
      <c r="B1154" s="45">
        <v>45849</v>
      </c>
      <c r="C1154" s="25">
        <v>423301</v>
      </c>
      <c r="D1154" s="25">
        <f t="shared" si="85"/>
        <v>5482.4</v>
      </c>
      <c r="E1154" s="25">
        <f>_xlfn.XLOOKUP(C1154,MasterSheet!H:H,MasterSheet!E:E)</f>
        <v>62.3</v>
      </c>
      <c r="F1154" s="26">
        <f>SUMIFS(MasterSheet!J:J, MasterSheet!B:B, A1154, MasterSheet!D:D, B1154, MasterSheet!H:H, C1154)</f>
        <v>1</v>
      </c>
      <c r="G1154" s="26">
        <f t="shared" si="86"/>
        <v>5482.4</v>
      </c>
      <c r="H1154" s="30">
        <f>SUMIFS(MasterSheet!K:K, MasterSheet!B:B, A1154, MasterSheet!D:D, B1154, MasterSheet!H:H, C1154)</f>
        <v>1</v>
      </c>
      <c r="I1154" s="30">
        <f t="shared" si="87"/>
        <v>5482.4</v>
      </c>
      <c r="J1154" s="32">
        <f>SUMIFS(MasterSheet!L:L, MasterSheet!B:B, A1154, MasterSheet!D:D, B1154, MasterSheet!H:H, C1154)</f>
        <v>0</v>
      </c>
      <c r="K1154" s="32">
        <f t="shared" si="88"/>
        <v>0</v>
      </c>
      <c r="L1154" s="25" t="str">
        <f>VLOOKUP(C1154,MasterSheet!H:U,14,)</f>
        <v>BioLegend</v>
      </c>
      <c r="M1154" s="25" t="str">
        <f>VLOOKUP(L1154,'Currency Sheet'!A:C,3,)</f>
        <v>DOLLAR</v>
      </c>
      <c r="N1154" s="25">
        <f t="shared" si="89"/>
        <v>88</v>
      </c>
    </row>
    <row r="1155" spans="1:14" x14ac:dyDescent="0.25">
      <c r="A1155" s="25" t="str">
        <v>EED116969</v>
      </c>
      <c r="B1155" s="45">
        <v>45849</v>
      </c>
      <c r="C1155" s="25">
        <v>424401</v>
      </c>
      <c r="D1155" s="25">
        <f t="shared" ref="D1155:D1218" si="90">E1155*N1155</f>
        <v>9438</v>
      </c>
      <c r="E1155" s="25">
        <f>_xlfn.XLOOKUP(C1155,MasterSheet!H:H,MasterSheet!E:E)</f>
        <v>107.25</v>
      </c>
      <c r="F1155" s="26">
        <f>SUMIFS(MasterSheet!J:J, MasterSheet!B:B, A1155, MasterSheet!D:D, B1155, MasterSheet!H:H, C1155)</f>
        <v>1</v>
      </c>
      <c r="G1155" s="26">
        <f t="shared" ref="G1155:G1218" si="91">D1155*F1155</f>
        <v>9438</v>
      </c>
      <c r="H1155" s="30">
        <f>SUMIFS(MasterSheet!K:K, MasterSheet!B:B, A1155, MasterSheet!D:D, B1155, MasterSheet!H:H, C1155)</f>
        <v>1</v>
      </c>
      <c r="I1155" s="30">
        <f t="shared" ref="I1155:I1218" si="92">H1155*D1155</f>
        <v>9438</v>
      </c>
      <c r="J1155" s="32">
        <f>SUMIFS(MasterSheet!L:L, MasterSheet!B:B, A1155, MasterSheet!D:D, B1155, MasterSheet!H:H, C1155)</f>
        <v>0</v>
      </c>
      <c r="K1155" s="32">
        <f t="shared" ref="K1155:K1218" si="93">J1155*D1155</f>
        <v>0</v>
      </c>
      <c r="L1155" s="25" t="str">
        <f>VLOOKUP(C1155,MasterSheet!H:U,14,)</f>
        <v>BioLegend</v>
      </c>
      <c r="M1155" s="25" t="str">
        <f>VLOOKUP(L1155,'Currency Sheet'!A:C,3,)</f>
        <v>DOLLAR</v>
      </c>
      <c r="N1155" s="25">
        <f t="shared" ref="N1155:N1218" si="94">IF(M1155="DOLLAR",88,1)</f>
        <v>88</v>
      </c>
    </row>
    <row r="1156" spans="1:14" x14ac:dyDescent="0.25">
      <c r="A1156" s="25" t="str">
        <v>EED116969</v>
      </c>
      <c r="B1156" s="45">
        <v>45849</v>
      </c>
      <c r="C1156" s="25">
        <v>426102</v>
      </c>
      <c r="D1156" s="25">
        <f t="shared" si="90"/>
        <v>8685.6</v>
      </c>
      <c r="E1156" s="25">
        <f>_xlfn.XLOOKUP(C1156,MasterSheet!H:H,MasterSheet!E:E)</f>
        <v>98.7</v>
      </c>
      <c r="F1156" s="26">
        <f>SUMIFS(MasterSheet!J:J, MasterSheet!B:B, A1156, MasterSheet!D:D, B1156, MasterSheet!H:H, C1156)</f>
        <v>2</v>
      </c>
      <c r="G1156" s="26">
        <f t="shared" si="91"/>
        <v>17371.2</v>
      </c>
      <c r="H1156" s="30">
        <f>SUMIFS(MasterSheet!K:K, MasterSheet!B:B, A1156, MasterSheet!D:D, B1156, MasterSheet!H:H, C1156)</f>
        <v>2</v>
      </c>
      <c r="I1156" s="30">
        <f t="shared" si="92"/>
        <v>17371.2</v>
      </c>
      <c r="J1156" s="32">
        <f>SUMIFS(MasterSheet!L:L, MasterSheet!B:B, A1156, MasterSheet!D:D, B1156, MasterSheet!H:H, C1156)</f>
        <v>0</v>
      </c>
      <c r="K1156" s="32">
        <f t="shared" si="93"/>
        <v>0</v>
      </c>
      <c r="L1156" s="25" t="str">
        <f>VLOOKUP(C1156,MasterSheet!H:U,14,)</f>
        <v>BioLegend</v>
      </c>
      <c r="M1156" s="25" t="str">
        <f>VLOOKUP(L1156,'Currency Sheet'!A:C,3,)</f>
        <v>DOLLAR</v>
      </c>
      <c r="N1156" s="25">
        <f t="shared" si="94"/>
        <v>88</v>
      </c>
    </row>
    <row r="1157" spans="1:14" x14ac:dyDescent="0.25">
      <c r="A1157" s="25" t="str">
        <v>EED116969</v>
      </c>
      <c r="B1157" s="45">
        <v>45849</v>
      </c>
      <c r="C1157" s="25">
        <v>426105</v>
      </c>
      <c r="D1157" s="25">
        <f t="shared" si="90"/>
        <v>6600</v>
      </c>
      <c r="E1157" s="25">
        <f>_xlfn.XLOOKUP(C1157,MasterSheet!H:H,MasterSheet!E:E)</f>
        <v>75</v>
      </c>
      <c r="F1157" s="26">
        <f>SUMIFS(MasterSheet!J:J, MasterSheet!B:B, A1157, MasterSheet!D:D, B1157, MasterSheet!H:H, C1157)</f>
        <v>2</v>
      </c>
      <c r="G1157" s="26">
        <f t="shared" si="91"/>
        <v>13200</v>
      </c>
      <c r="H1157" s="30">
        <f>SUMIFS(MasterSheet!K:K, MasterSheet!B:B, A1157, MasterSheet!D:D, B1157, MasterSheet!H:H, C1157)</f>
        <v>2</v>
      </c>
      <c r="I1157" s="30">
        <f t="shared" si="92"/>
        <v>13200</v>
      </c>
      <c r="J1157" s="32">
        <f>SUMIFS(MasterSheet!L:L, MasterSheet!B:B, A1157, MasterSheet!D:D, B1157, MasterSheet!H:H, C1157)</f>
        <v>0</v>
      </c>
      <c r="K1157" s="32">
        <f t="shared" si="93"/>
        <v>0</v>
      </c>
      <c r="L1157" s="25" t="str">
        <f>VLOOKUP(C1157,MasterSheet!H:U,14,)</f>
        <v>BioLegend</v>
      </c>
      <c r="M1157" s="25" t="str">
        <f>VLOOKUP(L1157,'Currency Sheet'!A:C,3,)</f>
        <v>DOLLAR</v>
      </c>
      <c r="N1157" s="25">
        <f t="shared" si="94"/>
        <v>88</v>
      </c>
    </row>
    <row r="1158" spans="1:14" x14ac:dyDescent="0.25">
      <c r="A1158" s="25" t="str">
        <v>EED116969</v>
      </c>
      <c r="B1158" s="45">
        <v>45849</v>
      </c>
      <c r="C1158" s="25">
        <v>430804</v>
      </c>
      <c r="D1158" s="25">
        <f t="shared" si="90"/>
        <v>18788</v>
      </c>
      <c r="E1158" s="25">
        <f>_xlfn.XLOOKUP(C1158,MasterSheet!H:H,MasterSheet!E:E)</f>
        <v>213.5</v>
      </c>
      <c r="F1158" s="26">
        <f>SUMIFS(MasterSheet!J:J, MasterSheet!B:B, A1158, MasterSheet!D:D, B1158, MasterSheet!H:H, C1158)</f>
        <v>1</v>
      </c>
      <c r="G1158" s="26">
        <f t="shared" si="91"/>
        <v>18788</v>
      </c>
      <c r="H1158" s="30">
        <f>SUMIFS(MasterSheet!K:K, MasterSheet!B:B, A1158, MasterSheet!D:D, B1158, MasterSheet!H:H, C1158)</f>
        <v>1</v>
      </c>
      <c r="I1158" s="30">
        <f t="shared" si="92"/>
        <v>18788</v>
      </c>
      <c r="J1158" s="32">
        <f>SUMIFS(MasterSheet!L:L, MasterSheet!B:B, A1158, MasterSheet!D:D, B1158, MasterSheet!H:H, C1158)</f>
        <v>0</v>
      </c>
      <c r="K1158" s="32">
        <f t="shared" si="93"/>
        <v>0</v>
      </c>
      <c r="L1158" s="25" t="str">
        <f>VLOOKUP(C1158,MasterSheet!H:U,14,)</f>
        <v>BioLegend</v>
      </c>
      <c r="M1158" s="25" t="str">
        <f>VLOOKUP(L1158,'Currency Sheet'!A:C,3,)</f>
        <v>DOLLAR</v>
      </c>
      <c r="N1158" s="25">
        <f t="shared" si="94"/>
        <v>88</v>
      </c>
    </row>
    <row r="1159" spans="1:14" x14ac:dyDescent="0.25">
      <c r="A1159" s="25" t="str">
        <v>EED116969</v>
      </c>
      <c r="B1159" s="45">
        <v>45849</v>
      </c>
      <c r="C1159" s="25">
        <v>430904</v>
      </c>
      <c r="D1159" s="25">
        <f t="shared" si="90"/>
        <v>18788</v>
      </c>
      <c r="E1159" s="25">
        <f>_xlfn.XLOOKUP(C1159,MasterSheet!H:H,MasterSheet!E:E)</f>
        <v>213.5</v>
      </c>
      <c r="F1159" s="26">
        <f>SUMIFS(MasterSheet!J:J, MasterSheet!B:B, A1159, MasterSheet!D:D, B1159, MasterSheet!H:H, C1159)</f>
        <v>1</v>
      </c>
      <c r="G1159" s="26">
        <f t="shared" si="91"/>
        <v>18788</v>
      </c>
      <c r="H1159" s="30">
        <f>SUMIFS(MasterSheet!K:K, MasterSheet!B:B, A1159, MasterSheet!D:D, B1159, MasterSheet!H:H, C1159)</f>
        <v>1</v>
      </c>
      <c r="I1159" s="30">
        <f t="shared" si="92"/>
        <v>18788</v>
      </c>
      <c r="J1159" s="32">
        <f>SUMIFS(MasterSheet!L:L, MasterSheet!B:B, A1159, MasterSheet!D:D, B1159, MasterSheet!H:H, C1159)</f>
        <v>0</v>
      </c>
      <c r="K1159" s="32">
        <f t="shared" si="93"/>
        <v>0</v>
      </c>
      <c r="L1159" s="25" t="str">
        <f>VLOOKUP(C1159,MasterSheet!H:U,14,)</f>
        <v>BioLegend</v>
      </c>
      <c r="M1159" s="25" t="str">
        <f>VLOOKUP(L1159,'Currency Sheet'!A:C,3,)</f>
        <v>DOLLAR</v>
      </c>
      <c r="N1159" s="25">
        <f t="shared" si="94"/>
        <v>88</v>
      </c>
    </row>
    <row r="1160" spans="1:14" x14ac:dyDescent="0.25">
      <c r="A1160" s="25" t="str">
        <v>EED116969</v>
      </c>
      <c r="B1160" s="45">
        <v>45849</v>
      </c>
      <c r="C1160" s="25">
        <v>431104</v>
      </c>
      <c r="D1160" s="25">
        <f t="shared" si="90"/>
        <v>16104</v>
      </c>
      <c r="E1160" s="25">
        <f>_xlfn.XLOOKUP(C1160,MasterSheet!H:H,MasterSheet!E:E)</f>
        <v>183</v>
      </c>
      <c r="F1160" s="26">
        <f>SUMIFS(MasterSheet!J:J, MasterSheet!B:B, A1160, MasterSheet!D:D, B1160, MasterSheet!H:H, C1160)</f>
        <v>1</v>
      </c>
      <c r="G1160" s="26">
        <f t="shared" si="91"/>
        <v>16104</v>
      </c>
      <c r="H1160" s="30">
        <f>SUMIFS(MasterSheet!K:K, MasterSheet!B:B, A1160, MasterSheet!D:D, B1160, MasterSheet!H:H, C1160)</f>
        <v>1</v>
      </c>
      <c r="I1160" s="30">
        <f t="shared" si="92"/>
        <v>16104</v>
      </c>
      <c r="J1160" s="32">
        <f>SUMIFS(MasterSheet!L:L, MasterSheet!B:B, A1160, MasterSheet!D:D, B1160, MasterSheet!H:H, C1160)</f>
        <v>0</v>
      </c>
      <c r="K1160" s="32">
        <f t="shared" si="93"/>
        <v>0</v>
      </c>
      <c r="L1160" s="25" t="str">
        <f>VLOOKUP(C1160,MasterSheet!H:U,14,)</f>
        <v>BioLegend</v>
      </c>
      <c r="M1160" s="25" t="str">
        <f>VLOOKUP(L1160,'Currency Sheet'!A:C,3,)</f>
        <v>DOLLAR</v>
      </c>
      <c r="N1160" s="25">
        <f t="shared" si="94"/>
        <v>88</v>
      </c>
    </row>
    <row r="1161" spans="1:14" x14ac:dyDescent="0.25">
      <c r="A1161" s="25" t="str">
        <v>EED116969</v>
      </c>
      <c r="B1161" s="45">
        <v>45849</v>
      </c>
      <c r="C1161" s="25">
        <v>431414</v>
      </c>
      <c r="D1161" s="25">
        <f t="shared" si="90"/>
        <v>18788</v>
      </c>
      <c r="E1161" s="25">
        <f>_xlfn.XLOOKUP(C1161,MasterSheet!H:H,MasterSheet!E:E)</f>
        <v>213.5</v>
      </c>
      <c r="F1161" s="26">
        <f>SUMIFS(MasterSheet!J:J, MasterSheet!B:B, A1161, MasterSheet!D:D, B1161, MasterSheet!H:H, C1161)</f>
        <v>1</v>
      </c>
      <c r="G1161" s="26">
        <f t="shared" si="91"/>
        <v>18788</v>
      </c>
      <c r="H1161" s="30">
        <f>SUMIFS(MasterSheet!K:K, MasterSheet!B:B, A1161, MasterSheet!D:D, B1161, MasterSheet!H:H, C1161)</f>
        <v>1</v>
      </c>
      <c r="I1161" s="30">
        <f t="shared" si="92"/>
        <v>18788</v>
      </c>
      <c r="J1161" s="32">
        <f>SUMIFS(MasterSheet!L:L, MasterSheet!B:B, A1161, MasterSheet!D:D, B1161, MasterSheet!H:H, C1161)</f>
        <v>0</v>
      </c>
      <c r="K1161" s="32">
        <f t="shared" si="93"/>
        <v>0</v>
      </c>
      <c r="L1161" s="25" t="str">
        <f>VLOOKUP(C1161,MasterSheet!H:U,14,)</f>
        <v>BioLegend</v>
      </c>
      <c r="M1161" s="25" t="str">
        <f>VLOOKUP(L1161,'Currency Sheet'!A:C,3,)</f>
        <v>DOLLAR</v>
      </c>
      <c r="N1161" s="25">
        <f t="shared" si="94"/>
        <v>88</v>
      </c>
    </row>
    <row r="1162" spans="1:14" x14ac:dyDescent="0.25">
      <c r="A1162" s="25" t="str">
        <v>EED116969</v>
      </c>
      <c r="B1162" s="45">
        <v>45849</v>
      </c>
      <c r="C1162" s="25">
        <v>432504</v>
      </c>
      <c r="D1162" s="25">
        <f t="shared" si="90"/>
        <v>18788</v>
      </c>
      <c r="E1162" s="25">
        <f>_xlfn.XLOOKUP(C1162,MasterSheet!H:H,MasterSheet!E:E)</f>
        <v>213.5</v>
      </c>
      <c r="F1162" s="26">
        <f>SUMIFS(MasterSheet!J:J, MasterSheet!B:B, A1162, MasterSheet!D:D, B1162, MasterSheet!H:H, C1162)</f>
        <v>1</v>
      </c>
      <c r="G1162" s="26">
        <f t="shared" si="91"/>
        <v>18788</v>
      </c>
      <c r="H1162" s="30">
        <f>SUMIFS(MasterSheet!K:K, MasterSheet!B:B, A1162, MasterSheet!D:D, B1162, MasterSheet!H:H, C1162)</f>
        <v>1</v>
      </c>
      <c r="I1162" s="30">
        <f t="shared" si="92"/>
        <v>18788</v>
      </c>
      <c r="J1162" s="32">
        <f>SUMIFS(MasterSheet!L:L, MasterSheet!B:B, A1162, MasterSheet!D:D, B1162, MasterSheet!H:H, C1162)</f>
        <v>0</v>
      </c>
      <c r="K1162" s="32">
        <f t="shared" si="93"/>
        <v>0</v>
      </c>
      <c r="L1162" s="25" t="str">
        <f>VLOOKUP(C1162,MasterSheet!H:U,14,)</f>
        <v>BioLegend</v>
      </c>
      <c r="M1162" s="25" t="str">
        <f>VLOOKUP(L1162,'Currency Sheet'!A:C,3,)</f>
        <v>DOLLAR</v>
      </c>
      <c r="N1162" s="25">
        <f t="shared" si="94"/>
        <v>88</v>
      </c>
    </row>
    <row r="1163" spans="1:14" x14ac:dyDescent="0.25">
      <c r="A1163" s="25" t="str">
        <v>EED116969</v>
      </c>
      <c r="B1163" s="45">
        <v>45849</v>
      </c>
      <c r="C1163" s="25">
        <v>480012</v>
      </c>
      <c r="D1163" s="25">
        <f t="shared" si="90"/>
        <v>39204</v>
      </c>
      <c r="E1163" s="25">
        <f>_xlfn.XLOOKUP(C1163,MasterSheet!H:H,MasterSheet!E:E)</f>
        <v>445.5</v>
      </c>
      <c r="F1163" s="26">
        <f>SUMIFS(MasterSheet!J:J, MasterSheet!B:B, A1163, MasterSheet!D:D, B1163, MasterSheet!H:H, C1163)</f>
        <v>1</v>
      </c>
      <c r="G1163" s="26">
        <f t="shared" si="91"/>
        <v>39204</v>
      </c>
      <c r="H1163" s="30">
        <f>SUMIFS(MasterSheet!K:K, MasterSheet!B:B, A1163, MasterSheet!D:D, B1163, MasterSheet!H:H, C1163)</f>
        <v>1</v>
      </c>
      <c r="I1163" s="30">
        <f t="shared" si="92"/>
        <v>39204</v>
      </c>
      <c r="J1163" s="32">
        <f>SUMIFS(MasterSheet!L:L, MasterSheet!B:B, A1163, MasterSheet!D:D, B1163, MasterSheet!H:H, C1163)</f>
        <v>0</v>
      </c>
      <c r="K1163" s="32">
        <f t="shared" si="93"/>
        <v>0</v>
      </c>
      <c r="L1163" s="25" t="str">
        <f>VLOOKUP(C1163,MasterSheet!H:U,14,)</f>
        <v>BioLegend</v>
      </c>
      <c r="M1163" s="25" t="str">
        <f>VLOOKUP(L1163,'Currency Sheet'!A:C,3,)</f>
        <v>DOLLAR</v>
      </c>
      <c r="N1163" s="25">
        <f t="shared" si="94"/>
        <v>88</v>
      </c>
    </row>
    <row r="1164" spans="1:14" x14ac:dyDescent="0.25">
      <c r="A1164" s="25" t="str">
        <v>EED116969</v>
      </c>
      <c r="B1164" s="45">
        <v>45849</v>
      </c>
      <c r="C1164" s="25">
        <v>501106</v>
      </c>
      <c r="D1164" s="25">
        <f t="shared" si="90"/>
        <v>6406.4</v>
      </c>
      <c r="E1164" s="25">
        <f>_xlfn.XLOOKUP(C1164,MasterSheet!H:H,MasterSheet!E:E)</f>
        <v>72.8</v>
      </c>
      <c r="F1164" s="26">
        <f>SUMIFS(MasterSheet!J:J, MasterSheet!B:B, A1164, MasterSheet!D:D, B1164, MasterSheet!H:H, C1164)</f>
        <v>1</v>
      </c>
      <c r="G1164" s="26">
        <f t="shared" si="91"/>
        <v>6406.4</v>
      </c>
      <c r="H1164" s="30">
        <f>SUMIFS(MasterSheet!K:K, MasterSheet!B:B, A1164, MasterSheet!D:D, B1164, MasterSheet!H:H, C1164)</f>
        <v>1</v>
      </c>
      <c r="I1164" s="30">
        <f t="shared" si="92"/>
        <v>6406.4</v>
      </c>
      <c r="J1164" s="32">
        <f>SUMIFS(MasterSheet!L:L, MasterSheet!B:B, A1164, MasterSheet!D:D, B1164, MasterSheet!H:H, C1164)</f>
        <v>0</v>
      </c>
      <c r="K1164" s="32">
        <f t="shared" si="93"/>
        <v>0</v>
      </c>
      <c r="L1164" s="25" t="str">
        <f>VLOOKUP(C1164,MasterSheet!H:U,14,)</f>
        <v>BioLegend</v>
      </c>
      <c r="M1164" s="25" t="str">
        <f>VLOOKUP(L1164,'Currency Sheet'!A:C,3,)</f>
        <v>DOLLAR</v>
      </c>
      <c r="N1164" s="25">
        <f t="shared" si="94"/>
        <v>88</v>
      </c>
    </row>
    <row r="1165" spans="1:14" x14ac:dyDescent="0.25">
      <c r="A1165" s="25" t="str">
        <v>EED116969</v>
      </c>
      <c r="B1165" s="45">
        <v>45849</v>
      </c>
      <c r="C1165" s="25">
        <v>502521</v>
      </c>
      <c r="D1165" s="25">
        <f t="shared" si="90"/>
        <v>7638.4</v>
      </c>
      <c r="E1165" s="25">
        <f>_xlfn.XLOOKUP(C1165,MasterSheet!H:H,MasterSheet!E:E)</f>
        <v>86.8</v>
      </c>
      <c r="F1165" s="26">
        <f>SUMIFS(MasterSheet!J:J, MasterSheet!B:B, A1165, MasterSheet!D:D, B1165, MasterSheet!H:H, C1165)</f>
        <v>1</v>
      </c>
      <c r="G1165" s="26">
        <f t="shared" si="91"/>
        <v>7638.4</v>
      </c>
      <c r="H1165" s="30">
        <f>SUMIFS(MasterSheet!K:K, MasterSheet!B:B, A1165, MasterSheet!D:D, B1165, MasterSheet!H:H, C1165)</f>
        <v>1</v>
      </c>
      <c r="I1165" s="30">
        <f t="shared" si="92"/>
        <v>7638.4</v>
      </c>
      <c r="J1165" s="32">
        <f>SUMIFS(MasterSheet!L:L, MasterSheet!B:B, A1165, MasterSheet!D:D, B1165, MasterSheet!H:H, C1165)</f>
        <v>0</v>
      </c>
      <c r="K1165" s="32">
        <f t="shared" si="93"/>
        <v>0</v>
      </c>
      <c r="L1165" s="25" t="str">
        <f>VLOOKUP(C1165,MasterSheet!H:U,14,)</f>
        <v>BioLegend</v>
      </c>
      <c r="M1165" s="25" t="str">
        <f>VLOOKUP(L1165,'Currency Sheet'!A:C,3,)</f>
        <v>DOLLAR</v>
      </c>
      <c r="N1165" s="25">
        <f t="shared" si="94"/>
        <v>88</v>
      </c>
    </row>
    <row r="1166" spans="1:14" x14ac:dyDescent="0.25">
      <c r="A1166" s="25" t="str">
        <v>EED116969</v>
      </c>
      <c r="B1166" s="45">
        <v>45849</v>
      </c>
      <c r="C1166" s="25">
        <v>505829</v>
      </c>
      <c r="D1166" s="25">
        <f t="shared" si="90"/>
        <v>13068</v>
      </c>
      <c r="E1166" s="25">
        <f>_xlfn.XLOOKUP(C1166,MasterSheet!H:H,MasterSheet!E:E)</f>
        <v>148.5</v>
      </c>
      <c r="F1166" s="26">
        <f>SUMIFS(MasterSheet!J:J, MasterSheet!B:B, A1166, MasterSheet!D:D, B1166, MasterSheet!H:H, C1166)</f>
        <v>1</v>
      </c>
      <c r="G1166" s="26">
        <f t="shared" si="91"/>
        <v>13068</v>
      </c>
      <c r="H1166" s="30">
        <f>SUMIFS(MasterSheet!K:K, MasterSheet!B:B, A1166, MasterSheet!D:D, B1166, MasterSheet!H:H, C1166)</f>
        <v>1</v>
      </c>
      <c r="I1166" s="30">
        <f t="shared" si="92"/>
        <v>13068</v>
      </c>
      <c r="J1166" s="32">
        <f>SUMIFS(MasterSheet!L:L, MasterSheet!B:B, A1166, MasterSheet!D:D, B1166, MasterSheet!H:H, C1166)</f>
        <v>0</v>
      </c>
      <c r="K1166" s="32">
        <f t="shared" si="93"/>
        <v>0</v>
      </c>
      <c r="L1166" s="25" t="str">
        <f>VLOOKUP(C1166,MasterSheet!H:U,14,)</f>
        <v>BioLegend</v>
      </c>
      <c r="M1166" s="25" t="str">
        <f>VLOOKUP(L1166,'Currency Sheet'!A:C,3,)</f>
        <v>DOLLAR</v>
      </c>
      <c r="N1166" s="25">
        <f t="shared" si="94"/>
        <v>88</v>
      </c>
    </row>
    <row r="1167" spans="1:14" x14ac:dyDescent="0.25">
      <c r="A1167" s="25" t="str">
        <v>EED116969</v>
      </c>
      <c r="B1167" s="45">
        <v>45849</v>
      </c>
      <c r="C1167" s="25">
        <v>506307</v>
      </c>
      <c r="D1167" s="25">
        <f t="shared" si="90"/>
        <v>6283.2000000000007</v>
      </c>
      <c r="E1167" s="25">
        <f>_xlfn.XLOOKUP(C1167,MasterSheet!H:H,MasterSheet!E:E)</f>
        <v>71.400000000000006</v>
      </c>
      <c r="F1167" s="26">
        <f>SUMIFS(MasterSheet!J:J, MasterSheet!B:B, A1167, MasterSheet!D:D, B1167, MasterSheet!H:H, C1167)</f>
        <v>1</v>
      </c>
      <c r="G1167" s="26">
        <f t="shared" si="91"/>
        <v>6283.2000000000007</v>
      </c>
      <c r="H1167" s="30">
        <f>SUMIFS(MasterSheet!K:K, MasterSheet!B:B, A1167, MasterSheet!D:D, B1167, MasterSheet!H:H, C1167)</f>
        <v>1</v>
      </c>
      <c r="I1167" s="30">
        <f t="shared" si="92"/>
        <v>6283.2000000000007</v>
      </c>
      <c r="J1167" s="32">
        <f>SUMIFS(MasterSheet!L:L, MasterSheet!B:B, A1167, MasterSheet!D:D, B1167, MasterSheet!H:H, C1167)</f>
        <v>0</v>
      </c>
      <c r="K1167" s="32">
        <f t="shared" si="93"/>
        <v>0</v>
      </c>
      <c r="L1167" s="25" t="str">
        <f>VLOOKUP(C1167,MasterSheet!H:U,14,)</f>
        <v>BioLegend</v>
      </c>
      <c r="M1167" s="25" t="str">
        <f>VLOOKUP(L1167,'Currency Sheet'!A:C,3,)</f>
        <v>DOLLAR</v>
      </c>
      <c r="N1167" s="25">
        <f t="shared" si="94"/>
        <v>88</v>
      </c>
    </row>
    <row r="1168" spans="1:14" x14ac:dyDescent="0.25">
      <c r="A1168" s="25" t="str">
        <v>EED116969</v>
      </c>
      <c r="B1168" s="45">
        <v>45849</v>
      </c>
      <c r="C1168" s="25">
        <v>574804</v>
      </c>
      <c r="D1168" s="25">
        <f t="shared" si="90"/>
        <v>12689.599999999999</v>
      </c>
      <c r="E1168" s="25">
        <f>_xlfn.XLOOKUP(C1168,MasterSheet!H:H,MasterSheet!E:E)</f>
        <v>144.19999999999999</v>
      </c>
      <c r="F1168" s="26">
        <f>SUMIFS(MasterSheet!J:J, MasterSheet!B:B, A1168, MasterSheet!D:D, B1168, MasterSheet!H:H, C1168)</f>
        <v>1</v>
      </c>
      <c r="G1168" s="26">
        <f t="shared" si="91"/>
        <v>12689.599999999999</v>
      </c>
      <c r="H1168" s="30">
        <f>SUMIFS(MasterSheet!K:K, MasterSheet!B:B, A1168, MasterSheet!D:D, B1168, MasterSheet!H:H, C1168)</f>
        <v>1</v>
      </c>
      <c r="I1168" s="30">
        <f t="shared" si="92"/>
        <v>12689.599999999999</v>
      </c>
      <c r="J1168" s="32">
        <f>SUMIFS(MasterSheet!L:L, MasterSheet!B:B, A1168, MasterSheet!D:D, B1168, MasterSheet!H:H, C1168)</f>
        <v>0</v>
      </c>
      <c r="K1168" s="32">
        <f t="shared" si="93"/>
        <v>0</v>
      </c>
      <c r="L1168" s="25" t="str">
        <f>VLOOKUP(C1168,MasterSheet!H:U,14,)</f>
        <v>BioLegend</v>
      </c>
      <c r="M1168" s="25" t="str">
        <f>VLOOKUP(L1168,'Currency Sheet'!A:C,3,)</f>
        <v>DOLLAR</v>
      </c>
      <c r="N1168" s="25">
        <f t="shared" si="94"/>
        <v>88</v>
      </c>
    </row>
    <row r="1169" spans="1:14" x14ac:dyDescent="0.25">
      <c r="A1169" s="25" t="str">
        <v>EED116969</v>
      </c>
      <c r="B1169" s="45">
        <v>45849</v>
      </c>
      <c r="C1169" s="25">
        <v>576404</v>
      </c>
      <c r="D1169" s="25">
        <f t="shared" si="90"/>
        <v>9424.7999999999993</v>
      </c>
      <c r="E1169" s="25">
        <f>_xlfn.XLOOKUP(C1169,MasterSheet!H:H,MasterSheet!E:E)</f>
        <v>107.1</v>
      </c>
      <c r="F1169" s="26">
        <f>SUMIFS(MasterSheet!J:J, MasterSheet!B:B, A1169, MasterSheet!D:D, B1169, MasterSheet!H:H, C1169)</f>
        <v>1</v>
      </c>
      <c r="G1169" s="26">
        <f t="shared" si="91"/>
        <v>9424.7999999999993</v>
      </c>
      <c r="H1169" s="30">
        <f>SUMIFS(MasterSheet!K:K, MasterSheet!B:B, A1169, MasterSheet!D:D, B1169, MasterSheet!H:H, C1169)</f>
        <v>1</v>
      </c>
      <c r="I1169" s="30">
        <f t="shared" si="92"/>
        <v>9424.7999999999993</v>
      </c>
      <c r="J1169" s="32">
        <f>SUMIFS(MasterSheet!L:L, MasterSheet!B:B, A1169, MasterSheet!D:D, B1169, MasterSheet!H:H, C1169)</f>
        <v>0</v>
      </c>
      <c r="K1169" s="32">
        <f t="shared" si="93"/>
        <v>0</v>
      </c>
      <c r="L1169" s="25" t="str">
        <f>VLOOKUP(C1169,MasterSheet!H:U,14,)</f>
        <v>BioLegend</v>
      </c>
      <c r="M1169" s="25" t="str">
        <f>VLOOKUP(L1169,'Currency Sheet'!A:C,3,)</f>
        <v>DOLLAR</v>
      </c>
      <c r="N1169" s="25">
        <f t="shared" si="94"/>
        <v>88</v>
      </c>
    </row>
    <row r="1170" spans="1:14" x14ac:dyDescent="0.25">
      <c r="A1170" s="25" t="str">
        <v>EED116969</v>
      </c>
      <c r="B1170" s="45">
        <v>45849</v>
      </c>
      <c r="C1170" s="25">
        <v>640914</v>
      </c>
      <c r="D1170" s="25">
        <f t="shared" si="90"/>
        <v>15584.8</v>
      </c>
      <c r="E1170" s="25">
        <f>_xlfn.XLOOKUP(C1170,MasterSheet!H:H,MasterSheet!E:E)</f>
        <v>177.1</v>
      </c>
      <c r="F1170" s="26">
        <f>SUMIFS(MasterSheet!J:J, MasterSheet!B:B, A1170, MasterSheet!D:D, B1170, MasterSheet!H:H, C1170)</f>
        <v>1</v>
      </c>
      <c r="G1170" s="26">
        <f t="shared" si="91"/>
        <v>15584.8</v>
      </c>
      <c r="H1170" s="30">
        <f>SUMIFS(MasterSheet!K:K, MasterSheet!B:B, A1170, MasterSheet!D:D, B1170, MasterSheet!H:H, C1170)</f>
        <v>1</v>
      </c>
      <c r="I1170" s="30">
        <f t="shared" si="92"/>
        <v>15584.8</v>
      </c>
      <c r="J1170" s="32">
        <f>SUMIFS(MasterSheet!L:L, MasterSheet!B:B, A1170, MasterSheet!D:D, B1170, MasterSheet!H:H, C1170)</f>
        <v>0</v>
      </c>
      <c r="K1170" s="32">
        <f t="shared" si="93"/>
        <v>0</v>
      </c>
      <c r="L1170" s="25" t="str">
        <f>VLOOKUP(C1170,MasterSheet!H:U,14,)</f>
        <v>BioLegend</v>
      </c>
      <c r="M1170" s="25" t="str">
        <f>VLOOKUP(L1170,'Currency Sheet'!A:C,3,)</f>
        <v>DOLLAR</v>
      </c>
      <c r="N1170" s="25">
        <f t="shared" si="94"/>
        <v>88</v>
      </c>
    </row>
    <row r="1171" spans="1:14" x14ac:dyDescent="0.25">
      <c r="A1171" s="25" t="str">
        <v>EED116969</v>
      </c>
      <c r="B1171" s="45">
        <v>45849</v>
      </c>
      <c r="C1171" s="25">
        <v>853301</v>
      </c>
      <c r="D1171" s="25">
        <f t="shared" si="90"/>
        <v>6899.2000000000007</v>
      </c>
      <c r="E1171" s="25">
        <f>_xlfn.XLOOKUP(C1171,MasterSheet!H:H,MasterSheet!E:E)</f>
        <v>78.400000000000006</v>
      </c>
      <c r="F1171" s="26">
        <f>SUMIFS(MasterSheet!J:J, MasterSheet!B:B, A1171, MasterSheet!D:D, B1171, MasterSheet!H:H, C1171)</f>
        <v>1</v>
      </c>
      <c r="G1171" s="26">
        <f t="shared" si="91"/>
        <v>6899.2000000000007</v>
      </c>
      <c r="H1171" s="30">
        <f>SUMIFS(MasterSheet!K:K, MasterSheet!B:B, A1171, MasterSheet!D:D, B1171, MasterSheet!H:H, C1171)</f>
        <v>1</v>
      </c>
      <c r="I1171" s="30">
        <f t="shared" si="92"/>
        <v>6899.2000000000007</v>
      </c>
      <c r="J1171" s="32">
        <f>SUMIFS(MasterSheet!L:L, MasterSheet!B:B, A1171, MasterSheet!D:D, B1171, MasterSheet!H:H, C1171)</f>
        <v>0</v>
      </c>
      <c r="K1171" s="32">
        <f t="shared" si="93"/>
        <v>0</v>
      </c>
      <c r="L1171" s="25" t="str">
        <f>VLOOKUP(C1171,MasterSheet!H:U,14,)</f>
        <v>BioLegend</v>
      </c>
      <c r="M1171" s="25" t="str">
        <f>VLOOKUP(L1171,'Currency Sheet'!A:C,3,)</f>
        <v>DOLLAR</v>
      </c>
      <c r="N1171" s="25">
        <f t="shared" si="94"/>
        <v>88</v>
      </c>
    </row>
    <row r="1172" spans="1:14" x14ac:dyDescent="0.25">
      <c r="A1172" s="25" t="str">
        <v>EED116969</v>
      </c>
      <c r="B1172" s="45">
        <v>45849</v>
      </c>
      <c r="C1172" s="25">
        <v>900007715</v>
      </c>
      <c r="D1172" s="25">
        <f t="shared" si="90"/>
        <v>111760</v>
      </c>
      <c r="E1172" s="25">
        <f>_xlfn.XLOOKUP(C1172,MasterSheet!H:H,MasterSheet!E:E)</f>
        <v>1270</v>
      </c>
      <c r="F1172" s="26">
        <f>SUMIFS(MasterSheet!J:J, MasterSheet!B:B, A1172, MasterSheet!D:D, B1172, MasterSheet!H:H, C1172)</f>
        <v>2</v>
      </c>
      <c r="G1172" s="26">
        <f t="shared" si="91"/>
        <v>223520</v>
      </c>
      <c r="H1172" s="30">
        <f>SUMIFS(MasterSheet!K:K, MasterSheet!B:B, A1172, MasterSheet!D:D, B1172, MasterSheet!H:H, C1172)</f>
        <v>2</v>
      </c>
      <c r="I1172" s="30">
        <f t="shared" si="92"/>
        <v>223520</v>
      </c>
      <c r="J1172" s="32">
        <f>SUMIFS(MasterSheet!L:L, MasterSheet!B:B, A1172, MasterSheet!D:D, B1172, MasterSheet!H:H, C1172)</f>
        <v>0</v>
      </c>
      <c r="K1172" s="32">
        <f t="shared" si="93"/>
        <v>0</v>
      </c>
      <c r="L1172" s="25" t="str">
        <f>VLOOKUP(C1172,MasterSheet!H:U,14,)</f>
        <v>BioLegend</v>
      </c>
      <c r="M1172" s="25" t="str">
        <f>VLOOKUP(L1172,'Currency Sheet'!A:C,3,)</f>
        <v>DOLLAR</v>
      </c>
      <c r="N1172" s="25">
        <f t="shared" si="94"/>
        <v>88</v>
      </c>
    </row>
    <row r="1173" spans="1:14" x14ac:dyDescent="0.25">
      <c r="A1173" s="25">
        <v>336488</v>
      </c>
      <c r="B1173" s="45">
        <v>45849</v>
      </c>
      <c r="C1173" s="25" t="str">
        <v>13100-01</v>
      </c>
      <c r="D1173" s="25">
        <f t="shared" si="90"/>
        <v>14322</v>
      </c>
      <c r="E1173" s="25">
        <f>_xlfn.XLOOKUP(C1173,MasterSheet!H:H,MasterSheet!E:E)</f>
        <v>162.75</v>
      </c>
      <c r="F1173" s="26">
        <f>SUMIFS(MasterSheet!J:J, MasterSheet!B:B, A1173, MasterSheet!D:D, B1173, MasterSheet!H:H, C1173)</f>
        <v>1</v>
      </c>
      <c r="G1173" s="26">
        <f t="shared" si="91"/>
        <v>14322</v>
      </c>
      <c r="H1173" s="30">
        <f>SUMIFS(MasterSheet!K:K, MasterSheet!B:B, A1173, MasterSheet!D:D, B1173, MasterSheet!H:H, C1173)</f>
        <v>1</v>
      </c>
      <c r="I1173" s="30">
        <f t="shared" si="92"/>
        <v>14322</v>
      </c>
      <c r="J1173" s="32">
        <f>SUMIFS(MasterSheet!L:L, MasterSheet!B:B, A1173, MasterSheet!D:D, B1173, MasterSheet!H:H, C1173)</f>
        <v>0</v>
      </c>
      <c r="K1173" s="32">
        <f t="shared" si="93"/>
        <v>0</v>
      </c>
      <c r="L1173" s="25" t="str">
        <f>VLOOKUP(C1173,MasterSheet!H:U,14,)</f>
        <v>SouthernBiotech</v>
      </c>
      <c r="M1173" s="25" t="str">
        <f>VLOOKUP(L1173,'Currency Sheet'!A:C,3,)</f>
        <v>DOLLAR</v>
      </c>
      <c r="N1173" s="25">
        <f t="shared" si="94"/>
        <v>88</v>
      </c>
    </row>
    <row r="1174" spans="1:14" x14ac:dyDescent="0.25">
      <c r="A1174" s="25">
        <v>300080663</v>
      </c>
      <c r="B1174" s="45">
        <v>45849</v>
      </c>
      <c r="C1174" s="25" t="str">
        <v>A8547-10</v>
      </c>
      <c r="D1174" s="25">
        <f t="shared" si="90"/>
        <v>3872</v>
      </c>
      <c r="E1174" s="25">
        <f>_xlfn.XLOOKUP(C1174,MasterSheet!H:H,MasterSheet!E:E)</f>
        <v>44</v>
      </c>
      <c r="F1174" s="26">
        <f>SUMIFS(MasterSheet!J:J, MasterSheet!B:B, A1174, MasterSheet!D:D, B1174, MasterSheet!H:H, C1174)</f>
        <v>1</v>
      </c>
      <c r="G1174" s="26">
        <f t="shared" si="91"/>
        <v>3872</v>
      </c>
      <c r="H1174" s="30">
        <f>SUMIFS(MasterSheet!K:K, MasterSheet!B:B, A1174, MasterSheet!D:D, B1174, MasterSheet!H:H, C1174)</f>
        <v>1</v>
      </c>
      <c r="I1174" s="30">
        <f t="shared" si="92"/>
        <v>3872</v>
      </c>
      <c r="J1174" s="32">
        <f>SUMIFS(MasterSheet!L:L, MasterSheet!B:B, A1174, MasterSheet!D:D, B1174, MasterSheet!H:H, C1174)</f>
        <v>0</v>
      </c>
      <c r="K1174" s="32">
        <f t="shared" si="93"/>
        <v>0</v>
      </c>
      <c r="L1174" s="25" t="str">
        <f>VLOOKUP(C1174,MasterSheet!H:U,14,)</f>
        <v>ApexBio</v>
      </c>
      <c r="M1174" s="25" t="str">
        <f>VLOOKUP(L1174,'Currency Sheet'!A:C,3,)</f>
        <v>DOLLAR</v>
      </c>
      <c r="N1174" s="25">
        <f t="shared" si="94"/>
        <v>88</v>
      </c>
    </row>
    <row r="1175" spans="1:14" x14ac:dyDescent="0.25">
      <c r="A1175" s="25">
        <v>300080470</v>
      </c>
      <c r="B1175" s="45">
        <v>45849</v>
      </c>
      <c r="C1175" s="25" t="str">
        <v>A8633-1</v>
      </c>
      <c r="D1175" s="25">
        <f t="shared" si="90"/>
        <v>28864</v>
      </c>
      <c r="E1175" s="25">
        <f>_xlfn.XLOOKUP(C1175,MasterSheet!H:H,MasterSheet!E:E)</f>
        <v>328</v>
      </c>
      <c r="F1175" s="26">
        <f>SUMIFS(MasterSheet!J:J, MasterSheet!B:B, A1175, MasterSheet!D:D, B1175, MasterSheet!H:H, C1175)</f>
        <v>1</v>
      </c>
      <c r="G1175" s="26">
        <f t="shared" si="91"/>
        <v>28864</v>
      </c>
      <c r="H1175" s="30">
        <f>SUMIFS(MasterSheet!K:K, MasterSheet!B:B, A1175, MasterSheet!D:D, B1175, MasterSheet!H:H, C1175)</f>
        <v>1</v>
      </c>
      <c r="I1175" s="30">
        <f t="shared" si="92"/>
        <v>28864</v>
      </c>
      <c r="J1175" s="32">
        <f>SUMIFS(MasterSheet!L:L, MasterSheet!B:B, A1175, MasterSheet!D:D, B1175, MasterSheet!H:H, C1175)</f>
        <v>0</v>
      </c>
      <c r="K1175" s="32">
        <f t="shared" si="93"/>
        <v>0</v>
      </c>
      <c r="L1175" s="25" t="str">
        <f>VLOOKUP(C1175,MasterSheet!H:U,14,)</f>
        <v>ApexBio</v>
      </c>
      <c r="M1175" s="25" t="str">
        <f>VLOOKUP(L1175,'Currency Sheet'!A:C,3,)</f>
        <v>DOLLAR</v>
      </c>
      <c r="N1175" s="25">
        <f t="shared" si="94"/>
        <v>88</v>
      </c>
    </row>
    <row r="1176" spans="1:14" x14ac:dyDescent="0.25">
      <c r="A1176" s="25">
        <v>300080470</v>
      </c>
      <c r="B1176" s="45">
        <v>45849</v>
      </c>
      <c r="C1176" s="25" t="str">
        <v>A2585-50</v>
      </c>
      <c r="D1176" s="25">
        <f t="shared" si="90"/>
        <v>15488</v>
      </c>
      <c r="E1176" s="25">
        <f>_xlfn.XLOOKUP(C1176,MasterSheet!H:H,MasterSheet!E:E)</f>
        <v>176</v>
      </c>
      <c r="F1176" s="26">
        <f>SUMIFS(MasterSheet!J:J, MasterSheet!B:B, A1176, MasterSheet!D:D, B1176, MasterSheet!H:H, C1176)</f>
        <v>1</v>
      </c>
      <c r="G1176" s="26">
        <f t="shared" si="91"/>
        <v>15488</v>
      </c>
      <c r="H1176" s="30">
        <f>SUMIFS(MasterSheet!K:K, MasterSheet!B:B, A1176, MasterSheet!D:D, B1176, MasterSheet!H:H, C1176)</f>
        <v>1</v>
      </c>
      <c r="I1176" s="30">
        <f t="shared" si="92"/>
        <v>15488</v>
      </c>
      <c r="J1176" s="32">
        <f>SUMIFS(MasterSheet!L:L, MasterSheet!B:B, A1176, MasterSheet!D:D, B1176, MasterSheet!H:H, C1176)</f>
        <v>0</v>
      </c>
      <c r="K1176" s="32">
        <f t="shared" si="93"/>
        <v>0</v>
      </c>
      <c r="L1176" s="25" t="str">
        <f>VLOOKUP(C1176,MasterSheet!H:U,14,)</f>
        <v>ApexBio</v>
      </c>
      <c r="M1176" s="25" t="str">
        <f>VLOOKUP(L1176,'Currency Sheet'!A:C,3,)</f>
        <v>DOLLAR</v>
      </c>
      <c r="N1176" s="25">
        <f t="shared" si="94"/>
        <v>88</v>
      </c>
    </row>
    <row r="1177" spans="1:14" x14ac:dyDescent="0.25">
      <c r="A1177" s="25" t="str">
        <v>BT-0582-25</v>
      </c>
      <c r="B1177" s="45">
        <v>45850</v>
      </c>
      <c r="C1177" s="25" t="str">
        <v>E0108RA</v>
      </c>
      <c r="D1177" s="25">
        <f t="shared" si="90"/>
        <v>150</v>
      </c>
      <c r="E1177" s="25">
        <f>_xlfn.XLOOKUP(C1177,MasterSheet!H:H,MasterSheet!E:E)</f>
        <v>150</v>
      </c>
      <c r="F1177" s="26">
        <f>SUMIFS(MasterSheet!J:J, MasterSheet!B:B, A1177, MasterSheet!D:D, B1177, MasterSheet!H:H, C1177)</f>
        <v>1</v>
      </c>
      <c r="G1177" s="26">
        <f t="shared" si="91"/>
        <v>150</v>
      </c>
      <c r="H1177" s="30">
        <f>SUMIFS(MasterSheet!K:K, MasterSheet!B:B, A1177, MasterSheet!D:D, B1177, MasterSheet!H:H, C1177)</f>
        <v>1</v>
      </c>
      <c r="I1177" s="30">
        <f t="shared" si="92"/>
        <v>150</v>
      </c>
      <c r="J1177" s="32">
        <f>SUMIFS(MasterSheet!L:L, MasterSheet!B:B, A1177, MasterSheet!D:D, B1177, MasterSheet!H:H, C1177)</f>
        <v>0</v>
      </c>
      <c r="K1177" s="32">
        <f t="shared" si="93"/>
        <v>0</v>
      </c>
      <c r="L1177" s="25" t="str">
        <f>VLOOKUP(C1177,MasterSheet!H:U,14,)</f>
        <v>BTL</v>
      </c>
      <c r="M1177" s="25" t="str">
        <f>VLOOKUP(L1177,'Currency Sheet'!A:C,3,)</f>
        <v>INR</v>
      </c>
      <c r="N1177" s="25">
        <f t="shared" si="94"/>
        <v>1</v>
      </c>
    </row>
    <row r="1178" spans="1:14" x14ac:dyDescent="0.25">
      <c r="A1178" s="25" t="str">
        <v>BT-0582-25</v>
      </c>
      <c r="B1178" s="45">
        <v>45850</v>
      </c>
      <c r="C1178" s="25" t="str">
        <v>E1689RA</v>
      </c>
      <c r="D1178" s="25">
        <f t="shared" si="90"/>
        <v>150</v>
      </c>
      <c r="E1178" s="25">
        <f>_xlfn.XLOOKUP(C1178,MasterSheet!H:H,MasterSheet!E:E)</f>
        <v>150</v>
      </c>
      <c r="F1178" s="26">
        <f>SUMIFS(MasterSheet!J:J, MasterSheet!B:B, A1178, MasterSheet!D:D, B1178, MasterSheet!H:H, C1178)</f>
        <v>1</v>
      </c>
      <c r="G1178" s="26">
        <f t="shared" si="91"/>
        <v>150</v>
      </c>
      <c r="H1178" s="30">
        <f>SUMIFS(MasterSheet!K:K, MasterSheet!B:B, A1178, MasterSheet!D:D, B1178, MasterSheet!H:H, C1178)</f>
        <v>1</v>
      </c>
      <c r="I1178" s="30">
        <f t="shared" si="92"/>
        <v>150</v>
      </c>
      <c r="J1178" s="32">
        <f>SUMIFS(MasterSheet!L:L, MasterSheet!B:B, A1178, MasterSheet!D:D, B1178, MasterSheet!H:H, C1178)</f>
        <v>0</v>
      </c>
      <c r="K1178" s="32">
        <f t="shared" si="93"/>
        <v>0</v>
      </c>
      <c r="L1178" s="25" t="str">
        <f>VLOOKUP(C1178,MasterSheet!H:U,14,)</f>
        <v>BTL</v>
      </c>
      <c r="M1178" s="25" t="str">
        <f>VLOOKUP(L1178,'Currency Sheet'!A:C,3,)</f>
        <v>INR</v>
      </c>
      <c r="N1178" s="25">
        <f t="shared" si="94"/>
        <v>1</v>
      </c>
    </row>
    <row r="1179" spans="1:14" x14ac:dyDescent="0.25">
      <c r="A1179" s="25" t="str">
        <v>BT-0582-25</v>
      </c>
      <c r="B1179" s="45">
        <v>45850</v>
      </c>
      <c r="C1179" s="25" t="str">
        <v>E2321RA</v>
      </c>
      <c r="D1179" s="25">
        <f t="shared" si="90"/>
        <v>150</v>
      </c>
      <c r="E1179" s="25">
        <f>_xlfn.XLOOKUP(C1179,MasterSheet!H:H,MasterSheet!E:E)</f>
        <v>150</v>
      </c>
      <c r="F1179" s="26">
        <f>SUMIFS(MasterSheet!J:J, MasterSheet!B:B, A1179, MasterSheet!D:D, B1179, MasterSheet!H:H, C1179)</f>
        <v>1</v>
      </c>
      <c r="G1179" s="26">
        <f t="shared" si="91"/>
        <v>150</v>
      </c>
      <c r="H1179" s="30">
        <f>SUMIFS(MasterSheet!K:K, MasterSheet!B:B, A1179, MasterSheet!D:D, B1179, MasterSheet!H:H, C1179)</f>
        <v>1</v>
      </c>
      <c r="I1179" s="30">
        <f t="shared" si="92"/>
        <v>150</v>
      </c>
      <c r="J1179" s="32">
        <f>SUMIFS(MasterSheet!L:L, MasterSheet!B:B, A1179, MasterSheet!D:D, B1179, MasterSheet!H:H, C1179)</f>
        <v>0</v>
      </c>
      <c r="K1179" s="32">
        <f t="shared" si="93"/>
        <v>0</v>
      </c>
      <c r="L1179" s="25" t="str">
        <f>VLOOKUP(C1179,MasterSheet!H:U,14,)</f>
        <v>BTL</v>
      </c>
      <c r="M1179" s="25" t="str">
        <f>VLOOKUP(L1179,'Currency Sheet'!A:C,3,)</f>
        <v>INR</v>
      </c>
      <c r="N1179" s="25">
        <f t="shared" si="94"/>
        <v>1</v>
      </c>
    </row>
    <row r="1180" spans="1:14" x14ac:dyDescent="0.25">
      <c r="A1180" s="25">
        <v>175754</v>
      </c>
      <c r="B1180" s="45">
        <v>45854</v>
      </c>
      <c r="C1180" s="25" t="str">
        <v>BE0058</v>
      </c>
      <c r="D1180" s="25">
        <f t="shared" si="90"/>
        <v>9081.6</v>
      </c>
      <c r="E1180" s="25">
        <f>_xlfn.XLOOKUP(C1180,MasterSheet!H:H,MasterSheet!E:E)</f>
        <v>103.2</v>
      </c>
      <c r="F1180" s="26">
        <f>SUMIFS(MasterSheet!J:J, MasterSheet!B:B, A1180, MasterSheet!D:D, B1180, MasterSheet!H:H, C1180)</f>
        <v>1</v>
      </c>
      <c r="G1180" s="26">
        <f t="shared" si="91"/>
        <v>9081.6</v>
      </c>
      <c r="H1180" s="30">
        <f>SUMIFS(MasterSheet!K:K, MasterSheet!B:B, A1180, MasterSheet!D:D, B1180, MasterSheet!H:H, C1180)</f>
        <v>1</v>
      </c>
      <c r="I1180" s="30">
        <f t="shared" si="92"/>
        <v>9081.6</v>
      </c>
      <c r="J1180" s="32">
        <f>SUMIFS(MasterSheet!L:L, MasterSheet!B:B, A1180, MasterSheet!D:D, B1180, MasterSheet!H:H, C1180)</f>
        <v>0</v>
      </c>
      <c r="K1180" s="32">
        <f t="shared" si="93"/>
        <v>0</v>
      </c>
      <c r="L1180" s="25" t="str">
        <f>VLOOKUP(C1180,MasterSheet!H:U,14,)</f>
        <v>BioXcell</v>
      </c>
      <c r="M1180" s="25" t="str">
        <f>VLOOKUP(L1180,'Currency Sheet'!A:C,3,)</f>
        <v>DOLLAR</v>
      </c>
      <c r="N1180" s="25">
        <f t="shared" si="94"/>
        <v>88</v>
      </c>
    </row>
    <row r="1181" spans="1:14" x14ac:dyDescent="0.25">
      <c r="A1181" s="25">
        <v>175754</v>
      </c>
      <c r="B1181" s="45">
        <v>45854</v>
      </c>
      <c r="C1181" s="25" t="str">
        <v>BE0191</v>
      </c>
      <c r="D1181" s="25">
        <f t="shared" si="90"/>
        <v>4540.8</v>
      </c>
      <c r="E1181" s="25">
        <f>_xlfn.XLOOKUP(C1181,MasterSheet!H:H,MasterSheet!E:E)</f>
        <v>51.6</v>
      </c>
      <c r="F1181" s="26">
        <f>SUMIFS(MasterSheet!J:J, MasterSheet!B:B, A1181, MasterSheet!D:D, B1181, MasterSheet!H:H, C1181)</f>
        <v>1</v>
      </c>
      <c r="G1181" s="26">
        <f t="shared" si="91"/>
        <v>4540.8</v>
      </c>
      <c r="H1181" s="30">
        <f>SUMIFS(MasterSheet!K:K, MasterSheet!B:B, A1181, MasterSheet!D:D, B1181, MasterSheet!H:H, C1181)</f>
        <v>1</v>
      </c>
      <c r="I1181" s="30">
        <f t="shared" si="92"/>
        <v>4540.8</v>
      </c>
      <c r="J1181" s="32">
        <f>SUMIFS(MasterSheet!L:L, MasterSheet!B:B, A1181, MasterSheet!D:D, B1181, MasterSheet!H:H, C1181)</f>
        <v>0</v>
      </c>
      <c r="K1181" s="32">
        <f t="shared" si="93"/>
        <v>0</v>
      </c>
      <c r="L1181" s="25" t="str">
        <f>VLOOKUP(C1181,MasterSheet!H:U,14,)</f>
        <v>BioXcell</v>
      </c>
      <c r="M1181" s="25" t="str">
        <f>VLOOKUP(L1181,'Currency Sheet'!A:C,3,)</f>
        <v>DOLLAR</v>
      </c>
      <c r="N1181" s="25">
        <f t="shared" si="94"/>
        <v>88</v>
      </c>
    </row>
    <row r="1182" spans="1:14" x14ac:dyDescent="0.25">
      <c r="A1182" s="25">
        <v>175754</v>
      </c>
      <c r="B1182" s="45">
        <v>45854</v>
      </c>
      <c r="C1182" s="25" t="str">
        <v>BE0043-1</v>
      </c>
      <c r="D1182" s="25">
        <f t="shared" si="90"/>
        <v>4540.8</v>
      </c>
      <c r="E1182" s="25">
        <f>_xlfn.XLOOKUP(C1182,MasterSheet!H:H,MasterSheet!E:E)</f>
        <v>51.6</v>
      </c>
      <c r="F1182" s="26">
        <f>SUMIFS(MasterSheet!J:J, MasterSheet!B:B, A1182, MasterSheet!D:D, B1182, MasterSheet!H:H, C1182)</f>
        <v>1</v>
      </c>
      <c r="G1182" s="26">
        <f t="shared" si="91"/>
        <v>4540.8</v>
      </c>
      <c r="H1182" s="30">
        <f>SUMIFS(MasterSheet!K:K, MasterSheet!B:B, A1182, MasterSheet!D:D, B1182, MasterSheet!H:H, C1182)</f>
        <v>1</v>
      </c>
      <c r="I1182" s="30">
        <f t="shared" si="92"/>
        <v>4540.8</v>
      </c>
      <c r="J1182" s="32">
        <f>SUMIFS(MasterSheet!L:L, MasterSheet!B:B, A1182, MasterSheet!D:D, B1182, MasterSheet!H:H, C1182)</f>
        <v>0</v>
      </c>
      <c r="K1182" s="32">
        <f t="shared" si="93"/>
        <v>0</v>
      </c>
      <c r="L1182" s="25" t="str">
        <f>VLOOKUP(C1182,MasterSheet!H:U,14,)</f>
        <v>BioXcell</v>
      </c>
      <c r="M1182" s="25" t="str">
        <f>VLOOKUP(L1182,'Currency Sheet'!A:C,3,)</f>
        <v>DOLLAR</v>
      </c>
      <c r="N1182" s="25">
        <f t="shared" si="94"/>
        <v>88</v>
      </c>
    </row>
    <row r="1183" spans="1:14" x14ac:dyDescent="0.25">
      <c r="A1183" s="25">
        <v>175754</v>
      </c>
      <c r="B1183" s="45">
        <v>45854</v>
      </c>
      <c r="C1183" s="25" t="str">
        <v>BE0235</v>
      </c>
      <c r="D1183" s="25">
        <f t="shared" si="90"/>
        <v>9081.6</v>
      </c>
      <c r="E1183" s="25">
        <f>_xlfn.XLOOKUP(C1183,MasterSheet!H:H,MasterSheet!E:E)</f>
        <v>103.2</v>
      </c>
      <c r="F1183" s="26">
        <f>SUMIFS(MasterSheet!J:J, MasterSheet!B:B, A1183, MasterSheet!D:D, B1183, MasterSheet!H:H, C1183)</f>
        <v>1</v>
      </c>
      <c r="G1183" s="26">
        <f t="shared" si="91"/>
        <v>9081.6</v>
      </c>
      <c r="H1183" s="30">
        <f>SUMIFS(MasterSheet!K:K, MasterSheet!B:B, A1183, MasterSheet!D:D, B1183, MasterSheet!H:H, C1183)</f>
        <v>1</v>
      </c>
      <c r="I1183" s="30">
        <f t="shared" si="92"/>
        <v>9081.6</v>
      </c>
      <c r="J1183" s="32">
        <f>SUMIFS(MasterSheet!L:L, MasterSheet!B:B, A1183, MasterSheet!D:D, B1183, MasterSheet!H:H, C1183)</f>
        <v>0</v>
      </c>
      <c r="K1183" s="32">
        <f t="shared" si="93"/>
        <v>0</v>
      </c>
      <c r="L1183" s="25" t="str">
        <f>VLOOKUP(C1183,MasterSheet!H:U,14,)</f>
        <v>BioXcell</v>
      </c>
      <c r="M1183" s="25" t="str">
        <f>VLOOKUP(L1183,'Currency Sheet'!A:C,3,)</f>
        <v>DOLLAR</v>
      </c>
      <c r="N1183" s="25">
        <f t="shared" si="94"/>
        <v>88</v>
      </c>
    </row>
    <row r="1184" spans="1:14" x14ac:dyDescent="0.25">
      <c r="A1184" s="25">
        <v>175754</v>
      </c>
      <c r="B1184" s="45">
        <v>45854</v>
      </c>
      <c r="C1184" s="25" t="str">
        <v>BE0291</v>
      </c>
      <c r="D1184" s="25">
        <f t="shared" si="90"/>
        <v>9081.6</v>
      </c>
      <c r="E1184" s="25">
        <f>_xlfn.XLOOKUP(C1184,MasterSheet!H:H,MasterSheet!E:E)</f>
        <v>103.2</v>
      </c>
      <c r="F1184" s="26">
        <f>SUMIFS(MasterSheet!J:J, MasterSheet!B:B, A1184, MasterSheet!D:D, B1184, MasterSheet!H:H, C1184)</f>
        <v>2</v>
      </c>
      <c r="G1184" s="26">
        <f t="shared" si="91"/>
        <v>18163.2</v>
      </c>
      <c r="H1184" s="30">
        <f>SUMIFS(MasterSheet!K:K, MasterSheet!B:B, A1184, MasterSheet!D:D, B1184, MasterSheet!H:H, C1184)</f>
        <v>2</v>
      </c>
      <c r="I1184" s="30">
        <f t="shared" si="92"/>
        <v>18163.2</v>
      </c>
      <c r="J1184" s="32">
        <f>SUMIFS(MasterSheet!L:L, MasterSheet!B:B, A1184, MasterSheet!D:D, B1184, MasterSheet!H:H, C1184)</f>
        <v>0</v>
      </c>
      <c r="K1184" s="32">
        <f t="shared" si="93"/>
        <v>0</v>
      </c>
      <c r="L1184" s="25" t="str">
        <f>VLOOKUP(C1184,MasterSheet!H:U,14,)</f>
        <v>BioXcell</v>
      </c>
      <c r="M1184" s="25" t="str">
        <f>VLOOKUP(L1184,'Currency Sheet'!A:C,3,)</f>
        <v>DOLLAR</v>
      </c>
      <c r="N1184" s="25">
        <f t="shared" si="94"/>
        <v>88</v>
      </c>
    </row>
    <row r="1185" spans="1:14" x14ac:dyDescent="0.25">
      <c r="A1185" s="25">
        <v>175754</v>
      </c>
      <c r="B1185" s="45">
        <v>45854</v>
      </c>
      <c r="C1185" s="25" t="str">
        <v>BE0001-2</v>
      </c>
      <c r="D1185" s="25">
        <f t="shared" si="90"/>
        <v>9081.6</v>
      </c>
      <c r="E1185" s="25">
        <f>_xlfn.XLOOKUP(C1185,MasterSheet!H:H,MasterSheet!E:E)</f>
        <v>103.2</v>
      </c>
      <c r="F1185" s="26">
        <f>SUMIFS(MasterSheet!J:J, MasterSheet!B:B, A1185, MasterSheet!D:D, B1185, MasterSheet!H:H, C1185)</f>
        <v>2</v>
      </c>
      <c r="G1185" s="26">
        <f t="shared" si="91"/>
        <v>18163.2</v>
      </c>
      <c r="H1185" s="30">
        <f>SUMIFS(MasterSheet!K:K, MasterSheet!B:B, A1185, MasterSheet!D:D, B1185, MasterSheet!H:H, C1185)</f>
        <v>2</v>
      </c>
      <c r="I1185" s="30">
        <f t="shared" si="92"/>
        <v>18163.2</v>
      </c>
      <c r="J1185" s="32">
        <f>SUMIFS(MasterSheet!L:L, MasterSheet!B:B, A1185, MasterSheet!D:D, B1185, MasterSheet!H:H, C1185)</f>
        <v>0</v>
      </c>
      <c r="K1185" s="32">
        <f t="shared" si="93"/>
        <v>0</v>
      </c>
      <c r="L1185" s="25" t="str">
        <f>VLOOKUP(C1185,MasterSheet!H:U,14,)</f>
        <v>BioXcell</v>
      </c>
      <c r="M1185" s="25" t="str">
        <f>VLOOKUP(L1185,'Currency Sheet'!A:C,3,)</f>
        <v>DOLLAR</v>
      </c>
      <c r="N1185" s="25">
        <f t="shared" si="94"/>
        <v>88</v>
      </c>
    </row>
    <row r="1186" spans="1:14" x14ac:dyDescent="0.25">
      <c r="A1186" s="25">
        <v>175754</v>
      </c>
      <c r="B1186" s="45">
        <v>45854</v>
      </c>
      <c r="C1186" s="25" t="str">
        <v>BE0240</v>
      </c>
      <c r="D1186" s="25">
        <f t="shared" si="90"/>
        <v>12914.88</v>
      </c>
      <c r="E1186" s="25">
        <f>_xlfn.XLOOKUP(C1186,MasterSheet!H:H,MasterSheet!E:E)</f>
        <v>146.76</v>
      </c>
      <c r="F1186" s="26">
        <f>SUMIFS(MasterSheet!J:J, MasterSheet!B:B, A1186, MasterSheet!D:D, B1186, MasterSheet!H:H, C1186)</f>
        <v>1</v>
      </c>
      <c r="G1186" s="26">
        <f t="shared" si="91"/>
        <v>12914.88</v>
      </c>
      <c r="H1186" s="30">
        <f>SUMIFS(MasterSheet!K:K, MasterSheet!B:B, A1186, MasterSheet!D:D, B1186, MasterSheet!H:H, C1186)</f>
        <v>1</v>
      </c>
      <c r="I1186" s="30">
        <f t="shared" si="92"/>
        <v>12914.88</v>
      </c>
      <c r="J1186" s="32">
        <f>SUMIFS(MasterSheet!L:L, MasterSheet!B:B, A1186, MasterSheet!D:D, B1186, MasterSheet!H:H, C1186)</f>
        <v>0</v>
      </c>
      <c r="K1186" s="32">
        <f t="shared" si="93"/>
        <v>0</v>
      </c>
      <c r="L1186" s="25" t="str">
        <f>VLOOKUP(C1186,MasterSheet!H:U,14,)</f>
        <v>BioXcell</v>
      </c>
      <c r="M1186" s="25" t="str">
        <f>VLOOKUP(L1186,'Currency Sheet'!A:C,3,)</f>
        <v>DOLLAR</v>
      </c>
      <c r="N1186" s="25">
        <f t="shared" si="94"/>
        <v>88</v>
      </c>
    </row>
    <row r="1187" spans="1:14" x14ac:dyDescent="0.25">
      <c r="A1187" s="25" t="str">
        <v>INV6027</v>
      </c>
      <c r="B1187" s="45">
        <v>45854</v>
      </c>
      <c r="C1187" s="25">
        <v>79518</v>
      </c>
      <c r="D1187" s="25">
        <f t="shared" si="90"/>
        <v>31152</v>
      </c>
      <c r="E1187" s="25">
        <f>_xlfn.XLOOKUP(C1187,MasterSheet!H:H,MasterSheet!E:E)</f>
        <v>354</v>
      </c>
      <c r="F1187" s="26">
        <f>SUMIFS(MasterSheet!J:J, MasterSheet!B:B, A1187, MasterSheet!D:D, B1187, MasterSheet!H:H, C1187)</f>
        <v>1</v>
      </c>
      <c r="G1187" s="26">
        <f t="shared" si="91"/>
        <v>31152</v>
      </c>
      <c r="H1187" s="30">
        <f>SUMIFS(MasterSheet!K:K, MasterSheet!B:B, A1187, MasterSheet!D:D, B1187, MasterSheet!H:H, C1187)</f>
        <v>1</v>
      </c>
      <c r="I1187" s="30">
        <f t="shared" si="92"/>
        <v>31152</v>
      </c>
      <c r="J1187" s="32">
        <f>SUMIFS(MasterSheet!L:L, MasterSheet!B:B, A1187, MasterSheet!D:D, B1187, MasterSheet!H:H, C1187)</f>
        <v>0</v>
      </c>
      <c r="K1187" s="32">
        <f t="shared" si="93"/>
        <v>0</v>
      </c>
      <c r="L1187" s="25" t="str">
        <f>VLOOKUP(C1187,MasterSheet!H:U,14,)</f>
        <v>BPS</v>
      </c>
      <c r="M1187" s="25" t="str">
        <f>VLOOKUP(L1187,'Currency Sheet'!A:C,3,)</f>
        <v>DOLLAR</v>
      </c>
      <c r="N1187" s="25">
        <f t="shared" si="94"/>
        <v>88</v>
      </c>
    </row>
    <row r="1188" spans="1:14" x14ac:dyDescent="0.25">
      <c r="A1188" s="25" t="str">
        <v>INV6027</v>
      </c>
      <c r="B1188" s="45">
        <v>45854</v>
      </c>
      <c r="C1188" s="25">
        <v>79520</v>
      </c>
      <c r="D1188" s="25">
        <f t="shared" si="90"/>
        <v>31152</v>
      </c>
      <c r="E1188" s="25">
        <f>_xlfn.XLOOKUP(C1188,MasterSheet!H:H,MasterSheet!E:E)</f>
        <v>354</v>
      </c>
      <c r="F1188" s="26">
        <f>SUMIFS(MasterSheet!J:J, MasterSheet!B:B, A1188, MasterSheet!D:D, B1188, MasterSheet!H:H, C1188)</f>
        <v>1</v>
      </c>
      <c r="G1188" s="26">
        <f t="shared" si="91"/>
        <v>31152</v>
      </c>
      <c r="H1188" s="30">
        <f>SUMIFS(MasterSheet!K:K, MasterSheet!B:B, A1188, MasterSheet!D:D, B1188, MasterSheet!H:H, C1188)</f>
        <v>1</v>
      </c>
      <c r="I1188" s="30">
        <f t="shared" si="92"/>
        <v>31152</v>
      </c>
      <c r="J1188" s="32">
        <f>SUMIFS(MasterSheet!L:L, MasterSheet!B:B, A1188, MasterSheet!D:D, B1188, MasterSheet!H:H, C1188)</f>
        <v>0</v>
      </c>
      <c r="K1188" s="32">
        <f t="shared" si="93"/>
        <v>0</v>
      </c>
      <c r="L1188" s="25" t="str">
        <f>VLOOKUP(C1188,MasterSheet!H:U,14,)</f>
        <v>BPS</v>
      </c>
      <c r="M1188" s="25" t="str">
        <f>VLOOKUP(L1188,'Currency Sheet'!A:C,3,)</f>
        <v>DOLLAR</v>
      </c>
      <c r="N1188" s="25">
        <f t="shared" si="94"/>
        <v>88</v>
      </c>
    </row>
    <row r="1189" spans="1:14" x14ac:dyDescent="0.25">
      <c r="A1189" s="25" t="str">
        <v>INV6027</v>
      </c>
      <c r="B1189" s="45">
        <v>45854</v>
      </c>
      <c r="C1189" s="25">
        <v>79521</v>
      </c>
      <c r="D1189" s="25">
        <f t="shared" si="90"/>
        <v>31152</v>
      </c>
      <c r="E1189" s="25">
        <f>_xlfn.XLOOKUP(C1189,MasterSheet!H:H,MasterSheet!E:E)</f>
        <v>354</v>
      </c>
      <c r="F1189" s="26">
        <f>SUMIFS(MasterSheet!J:J, MasterSheet!B:B, A1189, MasterSheet!D:D, B1189, MasterSheet!H:H, C1189)</f>
        <v>1</v>
      </c>
      <c r="G1189" s="26">
        <f t="shared" si="91"/>
        <v>31152</v>
      </c>
      <c r="H1189" s="30">
        <f>SUMIFS(MasterSheet!K:K, MasterSheet!B:B, A1189, MasterSheet!D:D, B1189, MasterSheet!H:H, C1189)</f>
        <v>1</v>
      </c>
      <c r="I1189" s="30">
        <f t="shared" si="92"/>
        <v>31152</v>
      </c>
      <c r="J1189" s="32">
        <f>SUMIFS(MasterSheet!L:L, MasterSheet!B:B, A1189, MasterSheet!D:D, B1189, MasterSheet!H:H, C1189)</f>
        <v>0</v>
      </c>
      <c r="K1189" s="32">
        <f t="shared" si="93"/>
        <v>0</v>
      </c>
      <c r="L1189" s="25" t="str">
        <f>VLOOKUP(C1189,MasterSheet!H:U,14,)</f>
        <v>BPS</v>
      </c>
      <c r="M1189" s="25" t="str">
        <f>VLOOKUP(L1189,'Currency Sheet'!A:C,3,)</f>
        <v>DOLLAR</v>
      </c>
      <c r="N1189" s="25">
        <f t="shared" si="94"/>
        <v>88</v>
      </c>
    </row>
    <row r="1190" spans="1:14" x14ac:dyDescent="0.25">
      <c r="A1190" s="25" t="str">
        <v>INV6027</v>
      </c>
      <c r="B1190" s="45">
        <v>45854</v>
      </c>
      <c r="C1190" s="25">
        <v>79527</v>
      </c>
      <c r="D1190" s="25">
        <f t="shared" si="90"/>
        <v>31152</v>
      </c>
      <c r="E1190" s="25">
        <f>_xlfn.XLOOKUP(C1190,MasterSheet!H:H,MasterSheet!E:E)</f>
        <v>354</v>
      </c>
      <c r="F1190" s="26">
        <f>SUMIFS(MasterSheet!J:J, MasterSheet!B:B, A1190, MasterSheet!D:D, B1190, MasterSheet!H:H, C1190)</f>
        <v>1</v>
      </c>
      <c r="G1190" s="26">
        <f t="shared" si="91"/>
        <v>31152</v>
      </c>
      <c r="H1190" s="30">
        <f>SUMIFS(MasterSheet!K:K, MasterSheet!B:B, A1190, MasterSheet!D:D, B1190, MasterSheet!H:H, C1190)</f>
        <v>1</v>
      </c>
      <c r="I1190" s="30">
        <f t="shared" si="92"/>
        <v>31152</v>
      </c>
      <c r="J1190" s="32">
        <f>SUMIFS(MasterSheet!L:L, MasterSheet!B:B, A1190, MasterSheet!D:D, B1190, MasterSheet!H:H, C1190)</f>
        <v>0</v>
      </c>
      <c r="K1190" s="32">
        <f t="shared" si="93"/>
        <v>0</v>
      </c>
      <c r="L1190" s="25" t="str">
        <f>VLOOKUP(C1190,MasterSheet!H:U,14,)</f>
        <v>BPS</v>
      </c>
      <c r="M1190" s="25" t="str">
        <f>VLOOKUP(L1190,'Currency Sheet'!A:C,3,)</f>
        <v>DOLLAR</v>
      </c>
      <c r="N1190" s="25">
        <f t="shared" si="94"/>
        <v>88</v>
      </c>
    </row>
    <row r="1191" spans="1:14" x14ac:dyDescent="0.25">
      <c r="A1191" s="25" t="str">
        <v>INV6028</v>
      </c>
      <c r="B1191" s="45">
        <v>45854</v>
      </c>
      <c r="C1191" s="25" t="str">
        <v>79513-1</v>
      </c>
      <c r="D1191" s="25">
        <f t="shared" si="90"/>
        <v>43824</v>
      </c>
      <c r="E1191" s="25">
        <f>_xlfn.XLOOKUP(C1191,MasterSheet!H:H,MasterSheet!E:E)</f>
        <v>498</v>
      </c>
      <c r="F1191" s="26">
        <f>SUMIFS(MasterSheet!J:J, MasterSheet!B:B, A1191, MasterSheet!D:D, B1191, MasterSheet!H:H, C1191)</f>
        <v>1</v>
      </c>
      <c r="G1191" s="26">
        <f t="shared" si="91"/>
        <v>43824</v>
      </c>
      <c r="H1191" s="30">
        <f>SUMIFS(MasterSheet!K:K, MasterSheet!B:B, A1191, MasterSheet!D:D, B1191, MasterSheet!H:H, C1191)</f>
        <v>1</v>
      </c>
      <c r="I1191" s="30">
        <f t="shared" si="92"/>
        <v>43824</v>
      </c>
      <c r="J1191" s="32">
        <f>SUMIFS(MasterSheet!L:L, MasterSheet!B:B, A1191, MasterSheet!D:D, B1191, MasterSheet!H:H, C1191)</f>
        <v>0</v>
      </c>
      <c r="K1191" s="32">
        <f t="shared" si="93"/>
        <v>0</v>
      </c>
      <c r="L1191" s="25" t="str">
        <f>VLOOKUP(C1191,MasterSheet!H:U,14,)</f>
        <v>BPS</v>
      </c>
      <c r="M1191" s="25" t="str">
        <f>VLOOKUP(L1191,'Currency Sheet'!A:C,3,)</f>
        <v>DOLLAR</v>
      </c>
      <c r="N1191" s="25">
        <f t="shared" si="94"/>
        <v>88</v>
      </c>
    </row>
    <row r="1192" spans="1:14" x14ac:dyDescent="0.25">
      <c r="A1192" s="25">
        <v>44409</v>
      </c>
      <c r="B1192" s="45">
        <v>45854</v>
      </c>
      <c r="C1192" s="25" t="str">
        <v>3885-2A</v>
      </c>
      <c r="D1192" s="25">
        <f t="shared" si="90"/>
        <v>31248.800000000003</v>
      </c>
      <c r="E1192" s="25">
        <f>_xlfn.XLOOKUP(C1192,MasterSheet!H:H,MasterSheet!E:E)</f>
        <v>355.1</v>
      </c>
      <c r="F1192" s="26">
        <f>SUMIFS(MasterSheet!J:J, MasterSheet!B:B, A1192, MasterSheet!D:D, B1192, MasterSheet!H:H, C1192)</f>
        <v>1</v>
      </c>
      <c r="G1192" s="26">
        <f t="shared" si="91"/>
        <v>31248.800000000003</v>
      </c>
      <c r="H1192" s="30">
        <f>SUMIFS(MasterSheet!K:K, MasterSheet!B:B, A1192, MasterSheet!D:D, B1192, MasterSheet!H:H, C1192)</f>
        <v>1</v>
      </c>
      <c r="I1192" s="30">
        <f t="shared" si="92"/>
        <v>31248.800000000003</v>
      </c>
      <c r="J1192" s="32">
        <f>SUMIFS(MasterSheet!L:L, MasterSheet!B:B, A1192, MasterSheet!D:D, B1192, MasterSheet!H:H, C1192)</f>
        <v>0</v>
      </c>
      <c r="K1192" s="32">
        <f t="shared" si="93"/>
        <v>0</v>
      </c>
      <c r="L1192" s="25" t="str">
        <f>VLOOKUP(C1192,MasterSheet!H:U,14,)</f>
        <v>Mabtech</v>
      </c>
      <c r="M1192" s="25" t="str">
        <f>VLOOKUP(L1192,'Currency Sheet'!A:C,3,)</f>
        <v>DOLLAR</v>
      </c>
      <c r="N1192" s="25">
        <f t="shared" si="94"/>
        <v>88</v>
      </c>
    </row>
    <row r="1193" spans="1:14" x14ac:dyDescent="0.25">
      <c r="A1193" s="25">
        <v>44409</v>
      </c>
      <c r="B1193" s="45">
        <v>45854</v>
      </c>
      <c r="C1193" s="25" t="str">
        <v>3865-2A</v>
      </c>
      <c r="D1193" s="25">
        <f t="shared" si="90"/>
        <v>31248.800000000003</v>
      </c>
      <c r="E1193" s="25">
        <f>_xlfn.XLOOKUP(C1193,MasterSheet!H:H,MasterSheet!E:E)</f>
        <v>355.1</v>
      </c>
      <c r="F1193" s="26">
        <f>SUMIFS(MasterSheet!J:J, MasterSheet!B:B, A1193, MasterSheet!D:D, B1193, MasterSheet!H:H, C1193)</f>
        <v>1</v>
      </c>
      <c r="G1193" s="26">
        <f t="shared" si="91"/>
        <v>31248.800000000003</v>
      </c>
      <c r="H1193" s="30">
        <f>SUMIFS(MasterSheet!K:K, MasterSheet!B:B, A1193, MasterSheet!D:D, B1193, MasterSheet!H:H, C1193)</f>
        <v>1</v>
      </c>
      <c r="I1193" s="30">
        <f t="shared" si="92"/>
        <v>31248.800000000003</v>
      </c>
      <c r="J1193" s="32">
        <f>SUMIFS(MasterSheet!L:L, MasterSheet!B:B, A1193, MasterSheet!D:D, B1193, MasterSheet!H:H, C1193)</f>
        <v>0</v>
      </c>
      <c r="K1193" s="32">
        <f t="shared" si="93"/>
        <v>0</v>
      </c>
      <c r="L1193" s="25" t="str">
        <f>VLOOKUP(C1193,MasterSheet!H:U,14,)</f>
        <v>Mabtech</v>
      </c>
      <c r="M1193" s="25" t="str">
        <f>VLOOKUP(L1193,'Currency Sheet'!A:C,3,)</f>
        <v>DOLLAR</v>
      </c>
      <c r="N1193" s="25">
        <f t="shared" si="94"/>
        <v>88</v>
      </c>
    </row>
    <row r="1194" spans="1:14" x14ac:dyDescent="0.25">
      <c r="A1194" s="25">
        <v>44409</v>
      </c>
      <c r="B1194" s="45">
        <v>45854</v>
      </c>
      <c r="C1194" s="25" t="str">
        <v>3825-2A</v>
      </c>
      <c r="D1194" s="25">
        <f t="shared" si="90"/>
        <v>31248.800000000003</v>
      </c>
      <c r="E1194" s="25">
        <f>_xlfn.XLOOKUP(C1194,MasterSheet!H:H,MasterSheet!E:E)</f>
        <v>355.1</v>
      </c>
      <c r="F1194" s="26">
        <f>SUMIFS(MasterSheet!J:J, MasterSheet!B:B, A1194, MasterSheet!D:D, B1194, MasterSheet!H:H, C1194)</f>
        <v>1</v>
      </c>
      <c r="G1194" s="26">
        <f t="shared" si="91"/>
        <v>31248.800000000003</v>
      </c>
      <c r="H1194" s="30">
        <f>SUMIFS(MasterSheet!K:K, MasterSheet!B:B, A1194, MasterSheet!D:D, B1194, MasterSheet!H:H, C1194)</f>
        <v>1</v>
      </c>
      <c r="I1194" s="30">
        <f t="shared" si="92"/>
        <v>31248.800000000003</v>
      </c>
      <c r="J1194" s="32">
        <f>SUMIFS(MasterSheet!L:L, MasterSheet!B:B, A1194, MasterSheet!D:D, B1194, MasterSheet!H:H, C1194)</f>
        <v>0</v>
      </c>
      <c r="K1194" s="32">
        <f t="shared" si="93"/>
        <v>0</v>
      </c>
      <c r="L1194" s="25" t="str">
        <f>VLOOKUP(C1194,MasterSheet!H:U,14,)</f>
        <v>Mabtech</v>
      </c>
      <c r="M1194" s="25" t="str">
        <f>VLOOKUP(L1194,'Currency Sheet'!A:C,3,)</f>
        <v>DOLLAR</v>
      </c>
      <c r="N1194" s="25">
        <f t="shared" si="94"/>
        <v>88</v>
      </c>
    </row>
    <row r="1195" spans="1:14" x14ac:dyDescent="0.25">
      <c r="A1195" s="25">
        <v>44409</v>
      </c>
      <c r="B1195" s="45">
        <v>45854</v>
      </c>
      <c r="C1195" s="25" t="str">
        <v>3654-WP-10</v>
      </c>
      <c r="D1195" s="25">
        <f t="shared" si="90"/>
        <v>33880</v>
      </c>
      <c r="E1195" s="25">
        <f>_xlfn.XLOOKUP(C1195,MasterSheet!H:H,MasterSheet!E:E)</f>
        <v>385</v>
      </c>
      <c r="F1195" s="26">
        <f>SUMIFS(MasterSheet!J:J, MasterSheet!B:B, A1195, MasterSheet!D:D, B1195, MasterSheet!H:H, C1195)</f>
        <v>1</v>
      </c>
      <c r="G1195" s="26">
        <f t="shared" si="91"/>
        <v>33880</v>
      </c>
      <c r="H1195" s="30">
        <f>SUMIFS(MasterSheet!K:K, MasterSheet!B:B, A1195, MasterSheet!D:D, B1195, MasterSheet!H:H, C1195)</f>
        <v>1</v>
      </c>
      <c r="I1195" s="30">
        <f t="shared" si="92"/>
        <v>33880</v>
      </c>
      <c r="J1195" s="32">
        <f>SUMIFS(MasterSheet!L:L, MasterSheet!B:B, A1195, MasterSheet!D:D, B1195, MasterSheet!H:H, C1195)</f>
        <v>0</v>
      </c>
      <c r="K1195" s="32">
        <f t="shared" si="93"/>
        <v>0</v>
      </c>
      <c r="L1195" s="25" t="str">
        <f>VLOOKUP(C1195,MasterSheet!H:U,14,)</f>
        <v>Mabtech</v>
      </c>
      <c r="M1195" s="25" t="str">
        <f>VLOOKUP(L1195,'Currency Sheet'!A:C,3,)</f>
        <v>DOLLAR</v>
      </c>
      <c r="N1195" s="25">
        <f t="shared" si="94"/>
        <v>88</v>
      </c>
    </row>
    <row r="1196" spans="1:14" x14ac:dyDescent="0.25">
      <c r="A1196" s="25">
        <v>44409</v>
      </c>
      <c r="B1196" s="45">
        <v>45854</v>
      </c>
      <c r="C1196" s="25" t="str">
        <v>3650-10</v>
      </c>
      <c r="D1196" s="25">
        <f t="shared" si="90"/>
        <v>10841.6</v>
      </c>
      <c r="E1196" s="25">
        <f>_xlfn.XLOOKUP(C1196,MasterSheet!H:H,MasterSheet!E:E)</f>
        <v>123.2</v>
      </c>
      <c r="F1196" s="26">
        <f>SUMIFS(MasterSheet!J:J, MasterSheet!B:B, A1196, MasterSheet!D:D, B1196, MasterSheet!H:H, C1196)</f>
        <v>1</v>
      </c>
      <c r="G1196" s="26">
        <f t="shared" si="91"/>
        <v>10841.6</v>
      </c>
      <c r="H1196" s="30">
        <f>SUMIFS(MasterSheet!K:K, MasterSheet!B:B, A1196, MasterSheet!D:D, B1196, MasterSheet!H:H, C1196)</f>
        <v>1</v>
      </c>
      <c r="I1196" s="30">
        <f t="shared" si="92"/>
        <v>10841.6</v>
      </c>
      <c r="J1196" s="32">
        <f>SUMIFS(MasterSheet!L:L, MasterSheet!B:B, A1196, MasterSheet!D:D, B1196, MasterSheet!H:H, C1196)</f>
        <v>0</v>
      </c>
      <c r="K1196" s="32">
        <f t="shared" si="93"/>
        <v>0</v>
      </c>
      <c r="L1196" s="25" t="str">
        <f>VLOOKUP(C1196,MasterSheet!H:U,14,)</f>
        <v>Mabtech</v>
      </c>
      <c r="M1196" s="25" t="str">
        <f>VLOOKUP(L1196,'Currency Sheet'!A:C,3,)</f>
        <v>DOLLAR</v>
      </c>
      <c r="N1196" s="25">
        <f t="shared" si="94"/>
        <v>88</v>
      </c>
    </row>
    <row r="1197" spans="1:14" x14ac:dyDescent="0.25">
      <c r="A1197" s="25">
        <v>44409</v>
      </c>
      <c r="B1197" s="45">
        <v>45854</v>
      </c>
      <c r="C1197" s="25" t="str">
        <v>3450-0N-500</v>
      </c>
      <c r="D1197" s="25">
        <f t="shared" si="90"/>
        <v>28952</v>
      </c>
      <c r="E1197" s="25">
        <f>_xlfn.XLOOKUP(C1197,MasterSheet!H:H,MasterSheet!E:E)</f>
        <v>329</v>
      </c>
      <c r="F1197" s="26">
        <f>SUMIFS(MasterSheet!J:J, MasterSheet!B:B, A1197, MasterSheet!D:D, B1197, MasterSheet!H:H, C1197)</f>
        <v>1</v>
      </c>
      <c r="G1197" s="26">
        <f t="shared" si="91"/>
        <v>28952</v>
      </c>
      <c r="H1197" s="30">
        <f>SUMIFS(MasterSheet!K:K, MasterSheet!B:B, A1197, MasterSheet!D:D, B1197, MasterSheet!H:H, C1197)</f>
        <v>1</v>
      </c>
      <c r="I1197" s="30">
        <f t="shared" si="92"/>
        <v>28952</v>
      </c>
      <c r="J1197" s="32">
        <f>SUMIFS(MasterSheet!L:L, MasterSheet!B:B, A1197, MasterSheet!D:D, B1197, MasterSheet!H:H, C1197)</f>
        <v>0</v>
      </c>
      <c r="K1197" s="32">
        <f t="shared" si="93"/>
        <v>0</v>
      </c>
      <c r="L1197" s="25" t="str">
        <f>VLOOKUP(C1197,MasterSheet!H:U,14,)</f>
        <v>Mabtech</v>
      </c>
      <c r="M1197" s="25" t="str">
        <f>VLOOKUP(L1197,'Currency Sheet'!A:C,3,)</f>
        <v>DOLLAR</v>
      </c>
      <c r="N1197" s="25">
        <f t="shared" si="94"/>
        <v>88</v>
      </c>
    </row>
    <row r="1198" spans="1:14" x14ac:dyDescent="0.25">
      <c r="A1198" s="25">
        <v>44409</v>
      </c>
      <c r="B1198" s="45">
        <v>45854</v>
      </c>
      <c r="C1198" s="25" t="str">
        <v>3420-1HP-2</v>
      </c>
      <c r="D1198" s="25">
        <f t="shared" si="90"/>
        <v>45276</v>
      </c>
      <c r="E1198" s="25">
        <f>_xlfn.XLOOKUP(C1198,MasterSheet!H:H,MasterSheet!E:E)</f>
        <v>514.5</v>
      </c>
      <c r="F1198" s="26">
        <f>SUMIFS(MasterSheet!J:J, MasterSheet!B:B, A1198, MasterSheet!D:D, B1198, MasterSheet!H:H, C1198)</f>
        <v>1</v>
      </c>
      <c r="G1198" s="26">
        <f t="shared" si="91"/>
        <v>45276</v>
      </c>
      <c r="H1198" s="30">
        <f>SUMIFS(MasterSheet!K:K, MasterSheet!B:B, A1198, MasterSheet!D:D, B1198, MasterSheet!H:H, C1198)</f>
        <v>1</v>
      </c>
      <c r="I1198" s="30">
        <f t="shared" si="92"/>
        <v>45276</v>
      </c>
      <c r="J1198" s="32">
        <f>SUMIFS(MasterSheet!L:L, MasterSheet!B:B, A1198, MasterSheet!D:D, B1198, MasterSheet!H:H, C1198)</f>
        <v>0</v>
      </c>
      <c r="K1198" s="32">
        <f t="shared" si="93"/>
        <v>0</v>
      </c>
      <c r="L1198" s="25" t="str">
        <f>VLOOKUP(C1198,MasterSheet!H:U,14,)</f>
        <v>Mabtech</v>
      </c>
      <c r="M1198" s="25" t="str">
        <f>VLOOKUP(L1198,'Currency Sheet'!A:C,3,)</f>
        <v>DOLLAR</v>
      </c>
      <c r="N1198" s="25">
        <f t="shared" si="94"/>
        <v>88</v>
      </c>
    </row>
    <row r="1199" spans="1:14" x14ac:dyDescent="0.25">
      <c r="A1199" s="25" t="str">
        <v>BTL/25-26/546</v>
      </c>
      <c r="B1199" s="45">
        <v>45855</v>
      </c>
      <c r="C1199" s="25" t="str">
        <v>ORB907194</v>
      </c>
      <c r="D1199" s="25">
        <f t="shared" si="90"/>
        <v>36225</v>
      </c>
      <c r="E1199" s="25">
        <f>_xlfn.XLOOKUP(C1199,MasterSheet!H:H,MasterSheet!E:E)</f>
        <v>36225</v>
      </c>
      <c r="F1199" s="26">
        <f>SUMIFS(MasterSheet!J:J, MasterSheet!B:B, A1199, MasterSheet!D:D, B1199, MasterSheet!H:H, C1199)</f>
        <v>1</v>
      </c>
      <c r="G1199" s="26">
        <f t="shared" si="91"/>
        <v>36225</v>
      </c>
      <c r="H1199" s="30">
        <f>SUMIFS(MasterSheet!K:K, MasterSheet!B:B, A1199, MasterSheet!D:D, B1199, MasterSheet!H:H, C1199)</f>
        <v>1</v>
      </c>
      <c r="I1199" s="30">
        <f t="shared" si="92"/>
        <v>36225</v>
      </c>
      <c r="J1199" s="32">
        <f>SUMIFS(MasterSheet!L:L, MasterSheet!B:B, A1199, MasterSheet!D:D, B1199, MasterSheet!H:H, C1199)</f>
        <v>0</v>
      </c>
      <c r="K1199" s="32">
        <f t="shared" si="93"/>
        <v>0</v>
      </c>
      <c r="L1199" s="25" t="str">
        <f>VLOOKUP(C1199,MasterSheet!H:U,14,)</f>
        <v>BTL</v>
      </c>
      <c r="M1199" s="25" t="str">
        <f>VLOOKUP(L1199,'Currency Sheet'!A:C,3,)</f>
        <v>INR</v>
      </c>
      <c r="N1199" s="25">
        <f t="shared" si="94"/>
        <v>1</v>
      </c>
    </row>
    <row r="1200" spans="1:14" x14ac:dyDescent="0.25">
      <c r="A1200" s="25" t="str">
        <v>917607 R</v>
      </c>
      <c r="B1200" s="45">
        <v>45856</v>
      </c>
      <c r="C1200" s="25" t="str">
        <v>MBS8305397</v>
      </c>
      <c r="D1200" s="25">
        <f t="shared" si="90"/>
        <v>440</v>
      </c>
      <c r="E1200" s="25">
        <f>_xlfn.XLOOKUP(C1200,MasterSheet!H:H,MasterSheet!E:E)</f>
        <v>5</v>
      </c>
      <c r="F1200" s="26">
        <f>SUMIFS(MasterSheet!J:J, MasterSheet!B:B, A1200, MasterSheet!D:D, B1200, MasterSheet!H:H, C1200)</f>
        <v>1</v>
      </c>
      <c r="G1200" s="26">
        <f t="shared" si="91"/>
        <v>440</v>
      </c>
      <c r="H1200" s="30">
        <f>SUMIFS(MasterSheet!K:K, MasterSheet!B:B, A1200, MasterSheet!D:D, B1200, MasterSheet!H:H, C1200)</f>
        <v>1</v>
      </c>
      <c r="I1200" s="30">
        <f t="shared" si="92"/>
        <v>440</v>
      </c>
      <c r="J1200" s="32">
        <f>SUMIFS(MasterSheet!L:L, MasterSheet!B:B, A1200, MasterSheet!D:D, B1200, MasterSheet!H:H, C1200)</f>
        <v>0</v>
      </c>
      <c r="K1200" s="32">
        <f t="shared" si="93"/>
        <v>0</v>
      </c>
      <c r="L1200" s="25" t="str">
        <f>VLOOKUP(C1200,MasterSheet!H:U,14,)</f>
        <v>MyBioSource</v>
      </c>
      <c r="M1200" s="25" t="str">
        <f>VLOOKUP(L1200,'Currency Sheet'!A:C,3,)</f>
        <v>DOLLAR</v>
      </c>
      <c r="N1200" s="25">
        <f t="shared" si="94"/>
        <v>88</v>
      </c>
    </row>
    <row r="1201" spans="1:14" x14ac:dyDescent="0.25">
      <c r="A1201" s="25">
        <v>16101586</v>
      </c>
      <c r="B1201" s="45">
        <v>45856</v>
      </c>
      <c r="C1201" s="25" t="str">
        <v>PHY7456A</v>
      </c>
      <c r="D1201" s="25">
        <f t="shared" si="90"/>
        <v>20988</v>
      </c>
      <c r="E1201" s="25">
        <f>_xlfn.XLOOKUP(C1201,MasterSheet!H:H,MasterSheet!E:E)</f>
        <v>238.5</v>
      </c>
      <c r="F1201" s="26">
        <f>SUMIFS(MasterSheet!J:J, MasterSheet!B:B, A1201, MasterSheet!D:D, B1201, MasterSheet!H:H, C1201)</f>
        <v>1</v>
      </c>
      <c r="G1201" s="26">
        <f t="shared" si="91"/>
        <v>20988</v>
      </c>
      <c r="H1201" s="30">
        <f>SUMIFS(MasterSheet!K:K, MasterSheet!B:B, A1201, MasterSheet!D:D, B1201, MasterSheet!H:H, C1201)</f>
        <v>1</v>
      </c>
      <c r="I1201" s="30">
        <f t="shared" si="92"/>
        <v>20988</v>
      </c>
      <c r="J1201" s="32">
        <f>SUMIFS(MasterSheet!L:L, MasterSheet!B:B, A1201, MasterSheet!D:D, B1201, MasterSheet!H:H, C1201)</f>
        <v>0</v>
      </c>
      <c r="K1201" s="32">
        <f t="shared" si="93"/>
        <v>0</v>
      </c>
      <c r="L1201" s="25" t="str">
        <f>VLOOKUP(C1201,MasterSheet!H:U,14,)</f>
        <v>Phytoab</v>
      </c>
      <c r="M1201" s="25" t="str">
        <f>VLOOKUP(L1201,'Currency Sheet'!A:C,3,)</f>
        <v>DOLLAR</v>
      </c>
      <c r="N1201" s="25">
        <f t="shared" si="94"/>
        <v>88</v>
      </c>
    </row>
    <row r="1202" spans="1:14" x14ac:dyDescent="0.25">
      <c r="A1202" s="25" t="str">
        <v>EED117194</v>
      </c>
      <c r="B1202" s="45">
        <v>45856</v>
      </c>
      <c r="C1202" s="25">
        <v>100202</v>
      </c>
      <c r="D1202" s="25">
        <f t="shared" si="90"/>
        <v>5376.8</v>
      </c>
      <c r="E1202" s="25">
        <f>_xlfn.XLOOKUP(C1202,MasterSheet!H:H,MasterSheet!E:E)</f>
        <v>61.1</v>
      </c>
      <c r="F1202" s="26">
        <f>SUMIFS(MasterSheet!J:J, MasterSheet!B:B, A1202, MasterSheet!D:D, B1202, MasterSheet!H:H, C1202)</f>
        <v>1</v>
      </c>
      <c r="G1202" s="26">
        <f t="shared" si="91"/>
        <v>5376.8</v>
      </c>
      <c r="H1202" s="30">
        <f>SUMIFS(MasterSheet!K:K, MasterSheet!B:B, A1202, MasterSheet!D:D, B1202, MasterSheet!H:H, C1202)</f>
        <v>1</v>
      </c>
      <c r="I1202" s="30">
        <f t="shared" si="92"/>
        <v>5376.8</v>
      </c>
      <c r="J1202" s="32">
        <f>SUMIFS(MasterSheet!L:L, MasterSheet!B:B, A1202, MasterSheet!D:D, B1202, MasterSheet!H:H, C1202)</f>
        <v>0</v>
      </c>
      <c r="K1202" s="32">
        <f t="shared" si="93"/>
        <v>0</v>
      </c>
      <c r="L1202" s="25" t="str">
        <f>VLOOKUP(C1202,MasterSheet!H:U,14,)</f>
        <v>BioLegend</v>
      </c>
      <c r="M1202" s="25" t="str">
        <f>VLOOKUP(L1202,'Currency Sheet'!A:C,3,)</f>
        <v>DOLLAR</v>
      </c>
      <c r="N1202" s="25">
        <f t="shared" si="94"/>
        <v>88</v>
      </c>
    </row>
    <row r="1203" spans="1:14" x14ac:dyDescent="0.25">
      <c r="A1203" s="25" t="str">
        <v>EED117194</v>
      </c>
      <c r="B1203" s="45">
        <v>45856</v>
      </c>
      <c r="C1203" s="25">
        <v>100204</v>
      </c>
      <c r="D1203" s="25">
        <f t="shared" si="90"/>
        <v>8179.6</v>
      </c>
      <c r="E1203" s="25">
        <f>_xlfn.XLOOKUP(C1203,MasterSheet!H:H,MasterSheet!E:E)</f>
        <v>92.95</v>
      </c>
      <c r="F1203" s="26">
        <f>SUMIFS(MasterSheet!J:J, MasterSheet!B:B, A1203, MasterSheet!D:D, B1203, MasterSheet!H:H, C1203)</f>
        <v>1</v>
      </c>
      <c r="G1203" s="26">
        <f t="shared" si="91"/>
        <v>8179.6</v>
      </c>
      <c r="H1203" s="30">
        <f>SUMIFS(MasterSheet!K:K, MasterSheet!B:B, A1203, MasterSheet!D:D, B1203, MasterSheet!H:H, C1203)</f>
        <v>1</v>
      </c>
      <c r="I1203" s="30">
        <f t="shared" si="92"/>
        <v>8179.6</v>
      </c>
      <c r="J1203" s="32">
        <f>SUMIFS(MasterSheet!L:L, MasterSheet!B:B, A1203, MasterSheet!D:D, B1203, MasterSheet!H:H, C1203)</f>
        <v>0</v>
      </c>
      <c r="K1203" s="32">
        <f t="shared" si="93"/>
        <v>0</v>
      </c>
      <c r="L1203" s="25" t="str">
        <f>VLOOKUP(C1203,MasterSheet!H:U,14,)</f>
        <v>BioLegend</v>
      </c>
      <c r="M1203" s="25" t="str">
        <f>VLOOKUP(L1203,'Currency Sheet'!A:C,3,)</f>
        <v>DOLLAR</v>
      </c>
      <c r="N1203" s="25">
        <f t="shared" si="94"/>
        <v>88</v>
      </c>
    </row>
    <row r="1204" spans="1:14" x14ac:dyDescent="0.25">
      <c r="A1204" s="25" t="str">
        <v>EED117194</v>
      </c>
      <c r="B1204" s="45">
        <v>45856</v>
      </c>
      <c r="C1204" s="25">
        <v>100220</v>
      </c>
      <c r="D1204" s="25">
        <f t="shared" si="90"/>
        <v>15276.8</v>
      </c>
      <c r="E1204" s="25">
        <f>_xlfn.XLOOKUP(C1204,MasterSheet!H:H,MasterSheet!E:E)</f>
        <v>173.6</v>
      </c>
      <c r="F1204" s="26">
        <f>SUMIFS(MasterSheet!J:J, MasterSheet!B:B, A1204, MasterSheet!D:D, B1204, MasterSheet!H:H, C1204)</f>
        <v>1</v>
      </c>
      <c r="G1204" s="26">
        <f t="shared" si="91"/>
        <v>15276.8</v>
      </c>
      <c r="H1204" s="30">
        <f>SUMIFS(MasterSheet!K:K, MasterSheet!B:B, A1204, MasterSheet!D:D, B1204, MasterSheet!H:H, C1204)</f>
        <v>1</v>
      </c>
      <c r="I1204" s="30">
        <f t="shared" si="92"/>
        <v>15276.8</v>
      </c>
      <c r="J1204" s="32">
        <f>SUMIFS(MasterSheet!L:L, MasterSheet!B:B, A1204, MasterSheet!D:D, B1204, MasterSheet!H:H, C1204)</f>
        <v>0</v>
      </c>
      <c r="K1204" s="32">
        <f t="shared" si="93"/>
        <v>0</v>
      </c>
      <c r="L1204" s="25" t="str">
        <f>VLOOKUP(C1204,MasterSheet!H:U,14,)</f>
        <v>BioLegend</v>
      </c>
      <c r="M1204" s="25" t="str">
        <f>VLOOKUP(L1204,'Currency Sheet'!A:C,3,)</f>
        <v>DOLLAR</v>
      </c>
      <c r="N1204" s="25">
        <f t="shared" si="94"/>
        <v>88</v>
      </c>
    </row>
    <row r="1205" spans="1:14" x14ac:dyDescent="0.25">
      <c r="A1205" s="25" t="str">
        <v>EED117194</v>
      </c>
      <c r="B1205" s="45">
        <v>45856</v>
      </c>
      <c r="C1205" s="25">
        <v>100742</v>
      </c>
      <c r="D1205" s="25">
        <f t="shared" si="90"/>
        <v>18018</v>
      </c>
      <c r="E1205" s="25">
        <f>_xlfn.XLOOKUP(C1205,MasterSheet!H:H,MasterSheet!E:E)</f>
        <v>204.75</v>
      </c>
      <c r="F1205" s="26">
        <f>SUMIFS(MasterSheet!J:J, MasterSheet!B:B, A1205, MasterSheet!D:D, B1205, MasterSheet!H:H, C1205)</f>
        <v>1</v>
      </c>
      <c r="G1205" s="26">
        <f t="shared" si="91"/>
        <v>18018</v>
      </c>
      <c r="H1205" s="30">
        <f>SUMIFS(MasterSheet!K:K, MasterSheet!B:B, A1205, MasterSheet!D:D, B1205, MasterSheet!H:H, C1205)</f>
        <v>1</v>
      </c>
      <c r="I1205" s="30">
        <f t="shared" si="92"/>
        <v>18018</v>
      </c>
      <c r="J1205" s="32">
        <f>SUMIFS(MasterSheet!L:L, MasterSheet!B:B, A1205, MasterSheet!D:D, B1205, MasterSheet!H:H, C1205)</f>
        <v>0</v>
      </c>
      <c r="K1205" s="32">
        <f t="shared" si="93"/>
        <v>0</v>
      </c>
      <c r="L1205" s="25" t="str">
        <f>VLOOKUP(C1205,MasterSheet!H:U,14,)</f>
        <v>BioLegend</v>
      </c>
      <c r="M1205" s="25" t="str">
        <f>VLOOKUP(L1205,'Currency Sheet'!A:C,3,)</f>
        <v>DOLLAR</v>
      </c>
      <c r="N1205" s="25">
        <f t="shared" si="94"/>
        <v>88</v>
      </c>
    </row>
    <row r="1206" spans="1:14" x14ac:dyDescent="0.25">
      <c r="A1206" s="25" t="str">
        <v>EED117194</v>
      </c>
      <c r="B1206" s="45">
        <v>45856</v>
      </c>
      <c r="C1206" s="25">
        <v>101208</v>
      </c>
      <c r="D1206" s="25">
        <f t="shared" si="90"/>
        <v>10656.8</v>
      </c>
      <c r="E1206" s="25">
        <f>_xlfn.XLOOKUP(C1206,MasterSheet!H:H,MasterSheet!E:E)</f>
        <v>121.1</v>
      </c>
      <c r="F1206" s="26">
        <f>SUMIFS(MasterSheet!J:J, MasterSheet!B:B, A1206, MasterSheet!D:D, B1206, MasterSheet!H:H, C1206)</f>
        <v>1</v>
      </c>
      <c r="G1206" s="26">
        <f t="shared" si="91"/>
        <v>10656.8</v>
      </c>
      <c r="H1206" s="30">
        <f>SUMIFS(MasterSheet!K:K, MasterSheet!B:B, A1206, MasterSheet!D:D, B1206, MasterSheet!H:H, C1206)</f>
        <v>1</v>
      </c>
      <c r="I1206" s="30">
        <f t="shared" si="92"/>
        <v>10656.8</v>
      </c>
      <c r="J1206" s="32">
        <f>SUMIFS(MasterSheet!L:L, MasterSheet!B:B, A1206, MasterSheet!D:D, B1206, MasterSheet!H:H, C1206)</f>
        <v>0</v>
      </c>
      <c r="K1206" s="32">
        <f t="shared" si="93"/>
        <v>0</v>
      </c>
      <c r="L1206" s="25" t="str">
        <f>VLOOKUP(C1206,MasterSheet!H:U,14,)</f>
        <v>BioLegend</v>
      </c>
      <c r="M1206" s="25" t="str">
        <f>VLOOKUP(L1206,'Currency Sheet'!A:C,3,)</f>
        <v>DOLLAR</v>
      </c>
      <c r="N1206" s="25">
        <f t="shared" si="94"/>
        <v>88</v>
      </c>
    </row>
    <row r="1207" spans="1:14" x14ac:dyDescent="0.25">
      <c r="A1207" s="25" t="str">
        <v>EED117194</v>
      </c>
      <c r="B1207" s="45">
        <v>45856</v>
      </c>
      <c r="C1207" s="25">
        <v>101320</v>
      </c>
      <c r="D1207" s="25">
        <f t="shared" si="90"/>
        <v>14106.400000000001</v>
      </c>
      <c r="E1207" s="25">
        <f>_xlfn.XLOOKUP(C1207,MasterSheet!H:H,MasterSheet!E:E)</f>
        <v>160.30000000000001</v>
      </c>
      <c r="F1207" s="26">
        <f>SUMIFS(MasterSheet!J:J, MasterSheet!B:B, A1207, MasterSheet!D:D, B1207, MasterSheet!H:H, C1207)</f>
        <v>4</v>
      </c>
      <c r="G1207" s="26">
        <f t="shared" si="91"/>
        <v>56425.600000000006</v>
      </c>
      <c r="H1207" s="30">
        <f>SUMIFS(MasterSheet!K:K, MasterSheet!B:B, A1207, MasterSheet!D:D, B1207, MasterSheet!H:H, C1207)</f>
        <v>4</v>
      </c>
      <c r="I1207" s="30">
        <f t="shared" si="92"/>
        <v>56425.600000000006</v>
      </c>
      <c r="J1207" s="32">
        <f>SUMIFS(MasterSheet!L:L, MasterSheet!B:B, A1207, MasterSheet!D:D, B1207, MasterSheet!H:H, C1207)</f>
        <v>0</v>
      </c>
      <c r="K1207" s="32">
        <f t="shared" si="93"/>
        <v>0</v>
      </c>
      <c r="L1207" s="25" t="str">
        <f>VLOOKUP(C1207,MasterSheet!H:U,14,)</f>
        <v>BioLegend</v>
      </c>
      <c r="M1207" s="25" t="str">
        <f>VLOOKUP(L1207,'Currency Sheet'!A:C,3,)</f>
        <v>DOLLAR</v>
      </c>
      <c r="N1207" s="25">
        <f t="shared" si="94"/>
        <v>88</v>
      </c>
    </row>
    <row r="1208" spans="1:14" x14ac:dyDescent="0.25">
      <c r="A1208" s="25" t="str">
        <v>EED117194</v>
      </c>
      <c r="B1208" s="45">
        <v>45856</v>
      </c>
      <c r="C1208" s="25">
        <v>102016</v>
      </c>
      <c r="D1208" s="25">
        <f t="shared" si="90"/>
        <v>12997.599999999999</v>
      </c>
      <c r="E1208" s="25">
        <f>_xlfn.XLOOKUP(C1208,MasterSheet!H:H,MasterSheet!E:E)</f>
        <v>147.69999999999999</v>
      </c>
      <c r="F1208" s="26">
        <f>SUMIFS(MasterSheet!J:J, MasterSheet!B:B, A1208, MasterSheet!D:D, B1208, MasterSheet!H:H, C1208)</f>
        <v>1</v>
      </c>
      <c r="G1208" s="26">
        <f t="shared" si="91"/>
        <v>12997.599999999999</v>
      </c>
      <c r="H1208" s="30">
        <f>SUMIFS(MasterSheet!K:K, MasterSheet!B:B, A1208, MasterSheet!D:D, B1208, MasterSheet!H:H, C1208)</f>
        <v>1</v>
      </c>
      <c r="I1208" s="30">
        <f t="shared" si="92"/>
        <v>12997.599999999999</v>
      </c>
      <c r="J1208" s="32">
        <f>SUMIFS(MasterSheet!L:L, MasterSheet!B:B, A1208, MasterSheet!D:D, B1208, MasterSheet!H:H, C1208)</f>
        <v>0</v>
      </c>
      <c r="K1208" s="32">
        <f t="shared" si="93"/>
        <v>0</v>
      </c>
      <c r="L1208" s="25" t="str">
        <f>VLOOKUP(C1208,MasterSheet!H:U,14,)</f>
        <v>BioLegend</v>
      </c>
      <c r="M1208" s="25" t="str">
        <f>VLOOKUP(L1208,'Currency Sheet'!A:C,3,)</f>
        <v>DOLLAR</v>
      </c>
      <c r="N1208" s="25">
        <f t="shared" si="94"/>
        <v>88</v>
      </c>
    </row>
    <row r="1209" spans="1:14" x14ac:dyDescent="0.25">
      <c r="A1209" s="25" t="str">
        <v>EED117194</v>
      </c>
      <c r="B1209" s="45">
        <v>45856</v>
      </c>
      <c r="C1209" s="25">
        <v>103040</v>
      </c>
      <c r="D1209" s="25">
        <f t="shared" si="90"/>
        <v>15972</v>
      </c>
      <c r="E1209" s="25">
        <f>_xlfn.XLOOKUP(C1209,MasterSheet!H:H,MasterSheet!E:E)</f>
        <v>181.5</v>
      </c>
      <c r="F1209" s="26">
        <f>SUMIFS(MasterSheet!J:J, MasterSheet!B:B, A1209, MasterSheet!D:D, B1209, MasterSheet!H:H, C1209)</f>
        <v>1</v>
      </c>
      <c r="G1209" s="26">
        <f t="shared" si="91"/>
        <v>15972</v>
      </c>
      <c r="H1209" s="30">
        <f>SUMIFS(MasterSheet!K:K, MasterSheet!B:B, A1209, MasterSheet!D:D, B1209, MasterSheet!H:H, C1209)</f>
        <v>1</v>
      </c>
      <c r="I1209" s="30">
        <f t="shared" si="92"/>
        <v>15972</v>
      </c>
      <c r="J1209" s="32">
        <f>SUMIFS(MasterSheet!L:L, MasterSheet!B:B, A1209, MasterSheet!D:D, B1209, MasterSheet!H:H, C1209)</f>
        <v>0</v>
      </c>
      <c r="K1209" s="32">
        <f t="shared" si="93"/>
        <v>0</v>
      </c>
      <c r="L1209" s="25" t="str">
        <f>VLOOKUP(C1209,MasterSheet!H:U,14,)</f>
        <v>BioLegend</v>
      </c>
      <c r="M1209" s="25" t="str">
        <f>VLOOKUP(L1209,'Currency Sheet'!A:C,3,)</f>
        <v>DOLLAR</v>
      </c>
      <c r="N1209" s="25">
        <f t="shared" si="94"/>
        <v>88</v>
      </c>
    </row>
    <row r="1210" spans="1:14" x14ac:dyDescent="0.25">
      <c r="A1210" s="25" t="str">
        <v>EED117194</v>
      </c>
      <c r="B1210" s="45">
        <v>45856</v>
      </c>
      <c r="C1210" s="25">
        <v>103134</v>
      </c>
      <c r="D1210" s="25">
        <f t="shared" si="90"/>
        <v>15972</v>
      </c>
      <c r="E1210" s="25">
        <f>_xlfn.XLOOKUP(C1210,MasterSheet!H:H,MasterSheet!E:E)</f>
        <v>181.5</v>
      </c>
      <c r="F1210" s="26">
        <f>SUMIFS(MasterSheet!J:J, MasterSheet!B:B, A1210, MasterSheet!D:D, B1210, MasterSheet!H:H, C1210)</f>
        <v>1</v>
      </c>
      <c r="G1210" s="26">
        <f t="shared" si="91"/>
        <v>15972</v>
      </c>
      <c r="H1210" s="30">
        <f>SUMIFS(MasterSheet!K:K, MasterSheet!B:B, A1210, MasterSheet!D:D, B1210, MasterSheet!H:H, C1210)</f>
        <v>1</v>
      </c>
      <c r="I1210" s="30">
        <f t="shared" si="92"/>
        <v>15972</v>
      </c>
      <c r="J1210" s="32">
        <f>SUMIFS(MasterSheet!L:L, MasterSheet!B:B, A1210, MasterSheet!D:D, B1210, MasterSheet!H:H, C1210)</f>
        <v>0</v>
      </c>
      <c r="K1210" s="32">
        <f t="shared" si="93"/>
        <v>0</v>
      </c>
      <c r="L1210" s="25" t="str">
        <f>VLOOKUP(C1210,MasterSheet!H:U,14,)</f>
        <v>BioLegend</v>
      </c>
      <c r="M1210" s="25" t="str">
        <f>VLOOKUP(L1210,'Currency Sheet'!A:C,3,)</f>
        <v>DOLLAR</v>
      </c>
      <c r="N1210" s="25">
        <f t="shared" si="94"/>
        <v>88</v>
      </c>
    </row>
    <row r="1211" spans="1:14" x14ac:dyDescent="0.25">
      <c r="A1211" s="25" t="str">
        <v>EED117194</v>
      </c>
      <c r="B1211" s="45">
        <v>45856</v>
      </c>
      <c r="C1211" s="25">
        <v>104441</v>
      </c>
      <c r="D1211" s="25">
        <f t="shared" si="90"/>
        <v>11616</v>
      </c>
      <c r="E1211" s="25">
        <f>_xlfn.XLOOKUP(C1211,MasterSheet!H:H,MasterSheet!E:E)</f>
        <v>132</v>
      </c>
      <c r="F1211" s="26">
        <f>SUMIFS(MasterSheet!J:J, MasterSheet!B:B, A1211, MasterSheet!D:D, B1211, MasterSheet!H:H, C1211)</f>
        <v>1</v>
      </c>
      <c r="G1211" s="26">
        <f t="shared" si="91"/>
        <v>11616</v>
      </c>
      <c r="H1211" s="30">
        <f>SUMIFS(MasterSheet!K:K, MasterSheet!B:B, A1211, MasterSheet!D:D, B1211, MasterSheet!H:H, C1211)</f>
        <v>1</v>
      </c>
      <c r="I1211" s="30">
        <f t="shared" si="92"/>
        <v>11616</v>
      </c>
      <c r="J1211" s="32">
        <f>SUMIFS(MasterSheet!L:L, MasterSheet!B:B, A1211, MasterSheet!D:D, B1211, MasterSheet!H:H, C1211)</f>
        <v>0</v>
      </c>
      <c r="K1211" s="32">
        <f t="shared" si="93"/>
        <v>0</v>
      </c>
      <c r="L1211" s="25" t="str">
        <f>VLOOKUP(C1211,MasterSheet!H:U,14,)</f>
        <v>BioLegend</v>
      </c>
      <c r="M1211" s="25" t="str">
        <f>VLOOKUP(L1211,'Currency Sheet'!A:C,3,)</f>
        <v>DOLLAR</v>
      </c>
      <c r="N1211" s="25">
        <f t="shared" si="94"/>
        <v>88</v>
      </c>
    </row>
    <row r="1212" spans="1:14" x14ac:dyDescent="0.25">
      <c r="A1212" s="25" t="str">
        <v>EED117194</v>
      </c>
      <c r="B1212" s="45">
        <v>45856</v>
      </c>
      <c r="C1212" s="25">
        <v>104447</v>
      </c>
      <c r="D1212" s="25">
        <f t="shared" si="90"/>
        <v>7638.4</v>
      </c>
      <c r="E1212" s="25">
        <f>_xlfn.XLOOKUP(C1212,MasterSheet!H:H,MasterSheet!E:E)</f>
        <v>86.8</v>
      </c>
      <c r="F1212" s="26">
        <f>SUMIFS(MasterSheet!J:J, MasterSheet!B:B, A1212, MasterSheet!D:D, B1212, MasterSheet!H:H, C1212)</f>
        <v>1</v>
      </c>
      <c r="G1212" s="26">
        <f t="shared" si="91"/>
        <v>7638.4</v>
      </c>
      <c r="H1212" s="30">
        <f>SUMIFS(MasterSheet!K:K, MasterSheet!B:B, A1212, MasterSheet!D:D, B1212, MasterSheet!H:H, C1212)</f>
        <v>1</v>
      </c>
      <c r="I1212" s="30">
        <f t="shared" si="92"/>
        <v>7638.4</v>
      </c>
      <c r="J1212" s="32">
        <f>SUMIFS(MasterSheet!L:L, MasterSheet!B:B, A1212, MasterSheet!D:D, B1212, MasterSheet!H:H, C1212)</f>
        <v>0</v>
      </c>
      <c r="K1212" s="32">
        <f t="shared" si="93"/>
        <v>0</v>
      </c>
      <c r="L1212" s="25" t="str">
        <f>VLOOKUP(C1212,MasterSheet!H:U,14,)</f>
        <v>BioLegend</v>
      </c>
      <c r="M1212" s="25" t="str">
        <f>VLOOKUP(L1212,'Currency Sheet'!A:C,3,)</f>
        <v>DOLLAR</v>
      </c>
      <c r="N1212" s="25">
        <f t="shared" si="94"/>
        <v>88</v>
      </c>
    </row>
    <row r="1213" spans="1:14" x14ac:dyDescent="0.25">
      <c r="A1213" s="25" t="str">
        <v>EED117194</v>
      </c>
      <c r="B1213" s="45">
        <v>45856</v>
      </c>
      <c r="C1213" s="25">
        <v>104725</v>
      </c>
      <c r="D1213" s="25">
        <f t="shared" si="90"/>
        <v>13464</v>
      </c>
      <c r="E1213" s="25">
        <f>_xlfn.XLOOKUP(C1213,MasterSheet!H:H,MasterSheet!E:E)</f>
        <v>153</v>
      </c>
      <c r="F1213" s="26">
        <f>SUMIFS(MasterSheet!J:J, MasterSheet!B:B, A1213, MasterSheet!D:D, B1213, MasterSheet!H:H, C1213)</f>
        <v>1</v>
      </c>
      <c r="G1213" s="26">
        <f t="shared" si="91"/>
        <v>13464</v>
      </c>
      <c r="H1213" s="30">
        <f>SUMIFS(MasterSheet!K:K, MasterSheet!B:B, A1213, MasterSheet!D:D, B1213, MasterSheet!H:H, C1213)</f>
        <v>1</v>
      </c>
      <c r="I1213" s="30">
        <f t="shared" si="92"/>
        <v>13464</v>
      </c>
      <c r="J1213" s="32">
        <f>SUMIFS(MasterSheet!L:L, MasterSheet!B:B, A1213, MasterSheet!D:D, B1213, MasterSheet!H:H, C1213)</f>
        <v>0</v>
      </c>
      <c r="K1213" s="32">
        <f t="shared" si="93"/>
        <v>0</v>
      </c>
      <c r="L1213" s="25" t="str">
        <f>VLOOKUP(C1213,MasterSheet!H:U,14,)</f>
        <v>BioLegend</v>
      </c>
      <c r="M1213" s="25" t="str">
        <f>VLOOKUP(L1213,'Currency Sheet'!A:C,3,)</f>
        <v>DOLLAR</v>
      </c>
      <c r="N1213" s="25">
        <f t="shared" si="94"/>
        <v>88</v>
      </c>
    </row>
    <row r="1214" spans="1:14" x14ac:dyDescent="0.25">
      <c r="A1214" s="25" t="str">
        <v>EED117194</v>
      </c>
      <c r="B1214" s="45">
        <v>45856</v>
      </c>
      <c r="C1214" s="25">
        <v>105008</v>
      </c>
      <c r="D1214" s="25">
        <f t="shared" si="90"/>
        <v>18048.8</v>
      </c>
      <c r="E1214" s="25">
        <f>_xlfn.XLOOKUP(C1214,MasterSheet!H:H,MasterSheet!E:E)</f>
        <v>205.1</v>
      </c>
      <c r="F1214" s="26">
        <f>SUMIFS(MasterSheet!J:J, MasterSheet!B:B, A1214, MasterSheet!D:D, B1214, MasterSheet!H:H, C1214)</f>
        <v>1</v>
      </c>
      <c r="G1214" s="26">
        <f t="shared" si="91"/>
        <v>18048.8</v>
      </c>
      <c r="H1214" s="30">
        <f>SUMIFS(MasterSheet!K:K, MasterSheet!B:B, A1214, MasterSheet!D:D, B1214, MasterSheet!H:H, C1214)</f>
        <v>1</v>
      </c>
      <c r="I1214" s="30">
        <f t="shared" si="92"/>
        <v>18048.8</v>
      </c>
      <c r="J1214" s="32">
        <f>SUMIFS(MasterSheet!L:L, MasterSheet!B:B, A1214, MasterSheet!D:D, B1214, MasterSheet!H:H, C1214)</f>
        <v>0</v>
      </c>
      <c r="K1214" s="32">
        <f t="shared" si="93"/>
        <v>0</v>
      </c>
      <c r="L1214" s="25" t="str">
        <f>VLOOKUP(C1214,MasterSheet!H:U,14,)</f>
        <v>BioLegend</v>
      </c>
      <c r="M1214" s="25" t="str">
        <f>VLOOKUP(L1214,'Currency Sheet'!A:C,3,)</f>
        <v>DOLLAR</v>
      </c>
      <c r="N1214" s="25">
        <f t="shared" si="94"/>
        <v>88</v>
      </c>
    </row>
    <row r="1215" spans="1:14" x14ac:dyDescent="0.25">
      <c r="A1215" s="25" t="str">
        <v>EED117194</v>
      </c>
      <c r="B1215" s="45">
        <v>45856</v>
      </c>
      <c r="C1215" s="25">
        <v>108740</v>
      </c>
      <c r="D1215" s="25">
        <f t="shared" si="90"/>
        <v>29040</v>
      </c>
      <c r="E1215" s="25">
        <f>_xlfn.XLOOKUP(C1215,MasterSheet!H:H,MasterSheet!E:E)</f>
        <v>330</v>
      </c>
      <c r="F1215" s="26">
        <f>SUMIFS(MasterSheet!J:J, MasterSheet!B:B, A1215, MasterSheet!D:D, B1215, MasterSheet!H:H, C1215)</f>
        <v>1</v>
      </c>
      <c r="G1215" s="26">
        <f t="shared" si="91"/>
        <v>29040</v>
      </c>
      <c r="H1215" s="30">
        <f>SUMIFS(MasterSheet!K:K, MasterSheet!B:B, A1215, MasterSheet!D:D, B1215, MasterSheet!H:H, C1215)</f>
        <v>1</v>
      </c>
      <c r="I1215" s="30">
        <f t="shared" si="92"/>
        <v>29040</v>
      </c>
      <c r="J1215" s="32">
        <f>SUMIFS(MasterSheet!L:L, MasterSheet!B:B, A1215, MasterSheet!D:D, B1215, MasterSheet!H:H, C1215)</f>
        <v>0</v>
      </c>
      <c r="K1215" s="32">
        <f t="shared" si="93"/>
        <v>0</v>
      </c>
      <c r="L1215" s="25" t="str">
        <f>VLOOKUP(C1215,MasterSheet!H:U,14,)</f>
        <v>BioLegend</v>
      </c>
      <c r="M1215" s="25" t="str">
        <f>VLOOKUP(L1215,'Currency Sheet'!A:C,3,)</f>
        <v>DOLLAR</v>
      </c>
      <c r="N1215" s="25">
        <f t="shared" si="94"/>
        <v>88</v>
      </c>
    </row>
    <row r="1216" spans="1:14" x14ac:dyDescent="0.25">
      <c r="A1216" s="25" t="str">
        <v>EED117194</v>
      </c>
      <c r="B1216" s="45">
        <v>45856</v>
      </c>
      <c r="C1216" s="25">
        <v>109828</v>
      </c>
      <c r="D1216" s="25">
        <f t="shared" si="90"/>
        <v>16508.8</v>
      </c>
      <c r="E1216" s="25">
        <f>_xlfn.XLOOKUP(C1216,MasterSheet!H:H,MasterSheet!E:E)</f>
        <v>187.6</v>
      </c>
      <c r="F1216" s="26">
        <f>SUMIFS(MasterSheet!J:J, MasterSheet!B:B, A1216, MasterSheet!D:D, B1216, MasterSheet!H:H, C1216)</f>
        <v>1</v>
      </c>
      <c r="G1216" s="26">
        <f t="shared" si="91"/>
        <v>16508.8</v>
      </c>
      <c r="H1216" s="30">
        <f>SUMIFS(MasterSheet!K:K, MasterSheet!B:B, A1216, MasterSheet!D:D, B1216, MasterSheet!H:H, C1216)</f>
        <v>1</v>
      </c>
      <c r="I1216" s="30">
        <f t="shared" si="92"/>
        <v>16508.8</v>
      </c>
      <c r="J1216" s="32">
        <f>SUMIFS(MasterSheet!L:L, MasterSheet!B:B, A1216, MasterSheet!D:D, B1216, MasterSheet!H:H, C1216)</f>
        <v>0</v>
      </c>
      <c r="K1216" s="32">
        <f t="shared" si="93"/>
        <v>0</v>
      </c>
      <c r="L1216" s="25" t="str">
        <f>VLOOKUP(C1216,MasterSheet!H:U,14,)</f>
        <v>BioLegend</v>
      </c>
      <c r="M1216" s="25" t="str">
        <f>VLOOKUP(L1216,'Currency Sheet'!A:C,3,)</f>
        <v>DOLLAR</v>
      </c>
      <c r="N1216" s="25">
        <f t="shared" si="94"/>
        <v>88</v>
      </c>
    </row>
    <row r="1217" spans="1:14" x14ac:dyDescent="0.25">
      <c r="A1217" s="25" t="str">
        <v>EED117194</v>
      </c>
      <c r="B1217" s="45">
        <v>45856</v>
      </c>
      <c r="C1217" s="25">
        <v>118106</v>
      </c>
      <c r="D1217" s="25">
        <f t="shared" si="90"/>
        <v>12689.599999999999</v>
      </c>
      <c r="E1217" s="25">
        <f>_xlfn.XLOOKUP(C1217,MasterSheet!H:H,MasterSheet!E:E)</f>
        <v>144.19999999999999</v>
      </c>
      <c r="F1217" s="26">
        <f>SUMIFS(MasterSheet!J:J, MasterSheet!B:B, A1217, MasterSheet!D:D, B1217, MasterSheet!H:H, C1217)</f>
        <v>1</v>
      </c>
      <c r="G1217" s="26">
        <f t="shared" si="91"/>
        <v>12689.599999999999</v>
      </c>
      <c r="H1217" s="30">
        <f>SUMIFS(MasterSheet!K:K, MasterSheet!B:B, A1217, MasterSheet!D:D, B1217, MasterSheet!H:H, C1217)</f>
        <v>1</v>
      </c>
      <c r="I1217" s="30">
        <f t="shared" si="92"/>
        <v>12689.599999999999</v>
      </c>
      <c r="J1217" s="32">
        <f>SUMIFS(MasterSheet!L:L, MasterSheet!B:B, A1217, MasterSheet!D:D, B1217, MasterSheet!H:H, C1217)</f>
        <v>0</v>
      </c>
      <c r="K1217" s="32">
        <f t="shared" si="93"/>
        <v>0</v>
      </c>
      <c r="L1217" s="25" t="str">
        <f>VLOOKUP(C1217,MasterSheet!H:U,14,)</f>
        <v>BioLegend</v>
      </c>
      <c r="M1217" s="25" t="str">
        <f>VLOOKUP(L1217,'Currency Sheet'!A:C,3,)</f>
        <v>DOLLAR</v>
      </c>
      <c r="N1217" s="25">
        <f t="shared" si="94"/>
        <v>88</v>
      </c>
    </row>
    <row r="1218" spans="1:14" x14ac:dyDescent="0.25">
      <c r="A1218" s="25" t="str">
        <v>EED117194</v>
      </c>
      <c r="B1218" s="45">
        <v>45856</v>
      </c>
      <c r="C1218" s="25">
        <v>123173</v>
      </c>
      <c r="D1218" s="25">
        <f t="shared" si="90"/>
        <v>19272</v>
      </c>
      <c r="E1218" s="25">
        <f>_xlfn.XLOOKUP(C1218,MasterSheet!H:H,MasterSheet!E:E)</f>
        <v>219</v>
      </c>
      <c r="F1218" s="26">
        <f>SUMIFS(MasterSheet!J:J, MasterSheet!B:B, A1218, MasterSheet!D:D, B1218, MasterSheet!H:H, C1218)</f>
        <v>1</v>
      </c>
      <c r="G1218" s="26">
        <f t="shared" si="91"/>
        <v>19272</v>
      </c>
      <c r="H1218" s="30">
        <f>SUMIFS(MasterSheet!K:K, MasterSheet!B:B, A1218, MasterSheet!D:D, B1218, MasterSheet!H:H, C1218)</f>
        <v>1</v>
      </c>
      <c r="I1218" s="30">
        <f t="shared" si="92"/>
        <v>19272</v>
      </c>
      <c r="J1218" s="32">
        <f>SUMIFS(MasterSheet!L:L, MasterSheet!B:B, A1218, MasterSheet!D:D, B1218, MasterSheet!H:H, C1218)</f>
        <v>0</v>
      </c>
      <c r="K1218" s="32">
        <f t="shared" si="93"/>
        <v>0</v>
      </c>
      <c r="L1218" s="25" t="str">
        <f>VLOOKUP(C1218,MasterSheet!H:U,14,)</f>
        <v>BioLegend</v>
      </c>
      <c r="M1218" s="25" t="str">
        <f>VLOOKUP(L1218,'Currency Sheet'!A:C,3,)</f>
        <v>DOLLAR</v>
      </c>
      <c r="N1218" s="25">
        <f t="shared" si="94"/>
        <v>88</v>
      </c>
    </row>
    <row r="1219" spans="1:14" x14ac:dyDescent="0.25">
      <c r="A1219" s="25" t="str">
        <v>EED117194</v>
      </c>
      <c r="B1219" s="45">
        <v>45856</v>
      </c>
      <c r="C1219" s="25">
        <v>126419</v>
      </c>
      <c r="D1219" s="25">
        <f t="shared" ref="D1219:D1282" si="95">E1219*N1219</f>
        <v>16698</v>
      </c>
      <c r="E1219" s="25">
        <f>_xlfn.XLOOKUP(C1219,MasterSheet!H:H,MasterSheet!E:E)</f>
        <v>189.75</v>
      </c>
      <c r="F1219" s="26">
        <f>SUMIFS(MasterSheet!J:J, MasterSheet!B:B, A1219, MasterSheet!D:D, B1219, MasterSheet!H:H, C1219)</f>
        <v>1</v>
      </c>
      <c r="G1219" s="26">
        <f t="shared" ref="G1219:G1282" si="96">D1219*F1219</f>
        <v>16698</v>
      </c>
      <c r="H1219" s="30">
        <f>SUMIFS(MasterSheet!K:K, MasterSheet!B:B, A1219, MasterSheet!D:D, B1219, MasterSheet!H:H, C1219)</f>
        <v>1</v>
      </c>
      <c r="I1219" s="30">
        <f t="shared" ref="I1219:I1282" si="97">H1219*D1219</f>
        <v>16698</v>
      </c>
      <c r="J1219" s="32">
        <f>SUMIFS(MasterSheet!L:L, MasterSheet!B:B, A1219, MasterSheet!D:D, B1219, MasterSheet!H:H, C1219)</f>
        <v>0</v>
      </c>
      <c r="K1219" s="32">
        <f t="shared" ref="K1219:K1282" si="98">J1219*D1219</f>
        <v>0</v>
      </c>
      <c r="L1219" s="25" t="str">
        <f>VLOOKUP(C1219,MasterSheet!H:U,14,)</f>
        <v>BioLegend</v>
      </c>
      <c r="M1219" s="25" t="str">
        <f>VLOOKUP(L1219,'Currency Sheet'!A:C,3,)</f>
        <v>DOLLAR</v>
      </c>
      <c r="N1219" s="25">
        <f t="shared" ref="N1219:N1282" si="99">IF(M1219="DOLLAR",88,1)</f>
        <v>88</v>
      </c>
    </row>
    <row r="1220" spans="1:14" x14ac:dyDescent="0.25">
      <c r="A1220" s="25" t="str">
        <v>EED117194</v>
      </c>
      <c r="B1220" s="45">
        <v>45856</v>
      </c>
      <c r="C1220" s="25">
        <v>127527</v>
      </c>
      <c r="D1220" s="25">
        <f t="shared" si="95"/>
        <v>20856</v>
      </c>
      <c r="E1220" s="25">
        <f>_xlfn.XLOOKUP(C1220,MasterSheet!H:H,MasterSheet!E:E)</f>
        <v>237</v>
      </c>
      <c r="F1220" s="26">
        <f>SUMIFS(MasterSheet!J:J, MasterSheet!B:B, A1220, MasterSheet!D:D, B1220, MasterSheet!H:H, C1220)</f>
        <v>1</v>
      </c>
      <c r="G1220" s="26">
        <f t="shared" si="96"/>
        <v>20856</v>
      </c>
      <c r="H1220" s="30">
        <f>SUMIFS(MasterSheet!K:K, MasterSheet!B:B, A1220, MasterSheet!D:D, B1220, MasterSheet!H:H, C1220)</f>
        <v>1</v>
      </c>
      <c r="I1220" s="30">
        <f t="shared" si="97"/>
        <v>20856</v>
      </c>
      <c r="J1220" s="32">
        <f>SUMIFS(MasterSheet!L:L, MasterSheet!B:B, A1220, MasterSheet!D:D, B1220, MasterSheet!H:H, C1220)</f>
        <v>0</v>
      </c>
      <c r="K1220" s="32">
        <f t="shared" si="98"/>
        <v>0</v>
      </c>
      <c r="L1220" s="25" t="str">
        <f>VLOOKUP(C1220,MasterSheet!H:U,14,)</f>
        <v>BioLegend</v>
      </c>
      <c r="M1220" s="25" t="str">
        <f>VLOOKUP(L1220,'Currency Sheet'!A:C,3,)</f>
        <v>DOLLAR</v>
      </c>
      <c r="N1220" s="25">
        <f t="shared" si="99"/>
        <v>88</v>
      </c>
    </row>
    <row r="1221" spans="1:14" x14ac:dyDescent="0.25">
      <c r="A1221" s="25" t="str">
        <v>EED117194</v>
      </c>
      <c r="B1221" s="45">
        <v>45856</v>
      </c>
      <c r="C1221" s="25">
        <v>135913</v>
      </c>
      <c r="D1221" s="25">
        <f t="shared" si="95"/>
        <v>9055.2000000000007</v>
      </c>
      <c r="E1221" s="25">
        <f>_xlfn.XLOOKUP(C1221,MasterSheet!H:H,MasterSheet!E:E)</f>
        <v>102.9</v>
      </c>
      <c r="F1221" s="26">
        <f>SUMIFS(MasterSheet!J:J, MasterSheet!B:B, A1221, MasterSheet!D:D, B1221, MasterSheet!H:H, C1221)</f>
        <v>1</v>
      </c>
      <c r="G1221" s="26">
        <f t="shared" si="96"/>
        <v>9055.2000000000007</v>
      </c>
      <c r="H1221" s="30">
        <f>SUMIFS(MasterSheet!K:K, MasterSheet!B:B, A1221, MasterSheet!D:D, B1221, MasterSheet!H:H, C1221)</f>
        <v>1</v>
      </c>
      <c r="I1221" s="30">
        <f t="shared" si="97"/>
        <v>9055.2000000000007</v>
      </c>
      <c r="J1221" s="32">
        <f>SUMIFS(MasterSheet!L:L, MasterSheet!B:B, A1221, MasterSheet!D:D, B1221, MasterSheet!H:H, C1221)</f>
        <v>0</v>
      </c>
      <c r="K1221" s="32">
        <f t="shared" si="98"/>
        <v>0</v>
      </c>
      <c r="L1221" s="25" t="str">
        <f>VLOOKUP(C1221,MasterSheet!H:U,14,)</f>
        <v>BioLegend</v>
      </c>
      <c r="M1221" s="25" t="str">
        <f>VLOOKUP(L1221,'Currency Sheet'!A:C,3,)</f>
        <v>DOLLAR</v>
      </c>
      <c r="N1221" s="25">
        <f t="shared" si="99"/>
        <v>88</v>
      </c>
    </row>
    <row r="1222" spans="1:14" x14ac:dyDescent="0.25">
      <c r="A1222" s="25" t="str">
        <v>EED117194</v>
      </c>
      <c r="B1222" s="45">
        <v>45856</v>
      </c>
      <c r="C1222" s="25">
        <v>141705</v>
      </c>
      <c r="D1222" s="25">
        <f t="shared" si="95"/>
        <v>7946.4</v>
      </c>
      <c r="E1222" s="25">
        <f>_xlfn.XLOOKUP(C1222,MasterSheet!H:H,MasterSheet!E:E)</f>
        <v>90.3</v>
      </c>
      <c r="F1222" s="26">
        <f>SUMIFS(MasterSheet!J:J, MasterSheet!B:B, A1222, MasterSheet!D:D, B1222, MasterSheet!H:H, C1222)</f>
        <v>1</v>
      </c>
      <c r="G1222" s="26">
        <f t="shared" si="96"/>
        <v>7946.4</v>
      </c>
      <c r="H1222" s="30">
        <f>SUMIFS(MasterSheet!K:K, MasterSheet!B:B, A1222, MasterSheet!D:D, B1222, MasterSheet!H:H, C1222)</f>
        <v>1</v>
      </c>
      <c r="I1222" s="30">
        <f t="shared" si="97"/>
        <v>7946.4</v>
      </c>
      <c r="J1222" s="32">
        <f>SUMIFS(MasterSheet!L:L, MasterSheet!B:B, A1222, MasterSheet!D:D, B1222, MasterSheet!H:H, C1222)</f>
        <v>0</v>
      </c>
      <c r="K1222" s="32">
        <f t="shared" si="98"/>
        <v>0</v>
      </c>
      <c r="L1222" s="25" t="str">
        <f>VLOOKUP(C1222,MasterSheet!H:U,14,)</f>
        <v>BioLegend</v>
      </c>
      <c r="M1222" s="25" t="str">
        <f>VLOOKUP(L1222,'Currency Sheet'!A:C,3,)</f>
        <v>DOLLAR</v>
      </c>
      <c r="N1222" s="25">
        <f t="shared" si="99"/>
        <v>88</v>
      </c>
    </row>
    <row r="1223" spans="1:14" x14ac:dyDescent="0.25">
      <c r="A1223" s="25" t="str">
        <v>EED117194</v>
      </c>
      <c r="B1223" s="45">
        <v>45856</v>
      </c>
      <c r="C1223" s="25">
        <v>152423</v>
      </c>
      <c r="D1223" s="25">
        <f t="shared" si="95"/>
        <v>17820</v>
      </c>
      <c r="E1223" s="25">
        <f>_xlfn.XLOOKUP(C1223,MasterSheet!H:H,MasterSheet!E:E)</f>
        <v>202.5</v>
      </c>
      <c r="F1223" s="26">
        <f>SUMIFS(MasterSheet!J:J, MasterSheet!B:B, A1223, MasterSheet!D:D, B1223, MasterSheet!H:H, C1223)</f>
        <v>1</v>
      </c>
      <c r="G1223" s="26">
        <f t="shared" si="96"/>
        <v>17820</v>
      </c>
      <c r="H1223" s="30">
        <f>SUMIFS(MasterSheet!K:K, MasterSheet!B:B, A1223, MasterSheet!D:D, B1223, MasterSheet!H:H, C1223)</f>
        <v>1</v>
      </c>
      <c r="I1223" s="30">
        <f t="shared" si="97"/>
        <v>17820</v>
      </c>
      <c r="J1223" s="32">
        <f>SUMIFS(MasterSheet!L:L, MasterSheet!B:B, A1223, MasterSheet!D:D, B1223, MasterSheet!H:H, C1223)</f>
        <v>0</v>
      </c>
      <c r="K1223" s="32">
        <f t="shared" si="98"/>
        <v>0</v>
      </c>
      <c r="L1223" s="25" t="str">
        <f>VLOOKUP(C1223,MasterSheet!H:U,14,)</f>
        <v>BioLegend</v>
      </c>
      <c r="M1223" s="25" t="str">
        <f>VLOOKUP(L1223,'Currency Sheet'!A:C,3,)</f>
        <v>DOLLAR</v>
      </c>
      <c r="N1223" s="25">
        <f t="shared" si="99"/>
        <v>88</v>
      </c>
    </row>
    <row r="1224" spans="1:14" x14ac:dyDescent="0.25">
      <c r="A1224" s="25" t="str">
        <v>EED117194</v>
      </c>
      <c r="B1224" s="45">
        <v>45856</v>
      </c>
      <c r="C1224" s="25">
        <v>156604</v>
      </c>
      <c r="D1224" s="25">
        <f t="shared" si="95"/>
        <v>17001.599999999999</v>
      </c>
      <c r="E1224" s="25">
        <f>_xlfn.XLOOKUP(C1224,MasterSheet!H:H,MasterSheet!E:E)</f>
        <v>193.2</v>
      </c>
      <c r="F1224" s="26">
        <f>SUMIFS(MasterSheet!J:J, MasterSheet!B:B, A1224, MasterSheet!D:D, B1224, MasterSheet!H:H, C1224)</f>
        <v>5</v>
      </c>
      <c r="G1224" s="26">
        <f t="shared" si="96"/>
        <v>85008</v>
      </c>
      <c r="H1224" s="30">
        <f>SUMIFS(MasterSheet!K:K, MasterSheet!B:B, A1224, MasterSheet!D:D, B1224, MasterSheet!H:H, C1224)</f>
        <v>5</v>
      </c>
      <c r="I1224" s="30">
        <f t="shared" si="97"/>
        <v>85008</v>
      </c>
      <c r="J1224" s="32">
        <f>SUMIFS(MasterSheet!L:L, MasterSheet!B:B, A1224, MasterSheet!D:D, B1224, MasterSheet!H:H, C1224)</f>
        <v>0</v>
      </c>
      <c r="K1224" s="32">
        <f t="shared" si="98"/>
        <v>0</v>
      </c>
      <c r="L1224" s="25" t="str">
        <f>VLOOKUP(C1224,MasterSheet!H:U,14,)</f>
        <v>BioLegend</v>
      </c>
      <c r="M1224" s="25" t="str">
        <f>VLOOKUP(L1224,'Currency Sheet'!A:C,3,)</f>
        <v>DOLLAR</v>
      </c>
      <c r="N1224" s="25">
        <f t="shared" si="99"/>
        <v>88</v>
      </c>
    </row>
    <row r="1225" spans="1:14" x14ac:dyDescent="0.25">
      <c r="A1225" s="25" t="str">
        <v>EED117194</v>
      </c>
      <c r="B1225" s="45">
        <v>45856</v>
      </c>
      <c r="C1225" s="25">
        <v>157309</v>
      </c>
      <c r="D1225" s="25">
        <f t="shared" si="95"/>
        <v>3326.3999999999996</v>
      </c>
      <c r="E1225" s="25">
        <f>_xlfn.XLOOKUP(C1225,MasterSheet!H:H,MasterSheet!E:E)</f>
        <v>37.799999999999997</v>
      </c>
      <c r="F1225" s="26">
        <f>SUMIFS(MasterSheet!J:J, MasterSheet!B:B, A1225, MasterSheet!D:D, B1225, MasterSheet!H:H, C1225)</f>
        <v>1</v>
      </c>
      <c r="G1225" s="26">
        <f t="shared" si="96"/>
        <v>3326.3999999999996</v>
      </c>
      <c r="H1225" s="30">
        <f>SUMIFS(MasterSheet!K:K, MasterSheet!B:B, A1225, MasterSheet!D:D, B1225, MasterSheet!H:H, C1225)</f>
        <v>1</v>
      </c>
      <c r="I1225" s="30">
        <f t="shared" si="97"/>
        <v>3326.3999999999996</v>
      </c>
      <c r="J1225" s="32">
        <f>SUMIFS(MasterSheet!L:L, MasterSheet!B:B, A1225, MasterSheet!D:D, B1225, MasterSheet!H:H, C1225)</f>
        <v>0</v>
      </c>
      <c r="K1225" s="32">
        <f t="shared" si="98"/>
        <v>0</v>
      </c>
      <c r="L1225" s="25" t="str">
        <f>VLOOKUP(C1225,MasterSheet!H:U,14,)</f>
        <v>BioLegend</v>
      </c>
      <c r="M1225" s="25" t="str">
        <f>VLOOKUP(L1225,'Currency Sheet'!A:C,3,)</f>
        <v>DOLLAR</v>
      </c>
      <c r="N1225" s="25">
        <f t="shared" si="99"/>
        <v>88</v>
      </c>
    </row>
    <row r="1226" spans="1:14" x14ac:dyDescent="0.25">
      <c r="A1226" s="25" t="str">
        <v>EED117194</v>
      </c>
      <c r="B1226" s="45">
        <v>45856</v>
      </c>
      <c r="C1226" s="25">
        <v>300310</v>
      </c>
      <c r="D1226" s="25">
        <f t="shared" si="95"/>
        <v>17248</v>
      </c>
      <c r="E1226" s="25">
        <f>_xlfn.XLOOKUP(C1226,MasterSheet!H:H,MasterSheet!E:E)</f>
        <v>196</v>
      </c>
      <c r="F1226" s="26">
        <f>SUMIFS(MasterSheet!J:J, MasterSheet!B:B, A1226, MasterSheet!D:D, B1226, MasterSheet!H:H, C1226)</f>
        <v>1</v>
      </c>
      <c r="G1226" s="26">
        <f t="shared" si="96"/>
        <v>17248</v>
      </c>
      <c r="H1226" s="30">
        <f>SUMIFS(MasterSheet!K:K, MasterSheet!B:B, A1226, MasterSheet!D:D, B1226, MasterSheet!H:H, C1226)</f>
        <v>1</v>
      </c>
      <c r="I1226" s="30">
        <f t="shared" si="97"/>
        <v>17248</v>
      </c>
      <c r="J1226" s="32">
        <f>SUMIFS(MasterSheet!L:L, MasterSheet!B:B, A1226, MasterSheet!D:D, B1226, MasterSheet!H:H, C1226)</f>
        <v>0</v>
      </c>
      <c r="K1226" s="32">
        <f t="shared" si="98"/>
        <v>0</v>
      </c>
      <c r="L1226" s="25" t="str">
        <f>VLOOKUP(C1226,MasterSheet!H:U,14,)</f>
        <v>BioLegend</v>
      </c>
      <c r="M1226" s="25" t="str">
        <f>VLOOKUP(L1226,'Currency Sheet'!A:C,3,)</f>
        <v>DOLLAR</v>
      </c>
      <c r="N1226" s="25">
        <f t="shared" si="99"/>
        <v>88</v>
      </c>
    </row>
    <row r="1227" spans="1:14" x14ac:dyDescent="0.25">
      <c r="A1227" s="25" t="str">
        <v>EED117194</v>
      </c>
      <c r="B1227" s="45">
        <v>45856</v>
      </c>
      <c r="C1227" s="25">
        <v>301028</v>
      </c>
      <c r="D1227" s="25">
        <f t="shared" si="95"/>
        <v>16508.8</v>
      </c>
      <c r="E1227" s="25">
        <f>_xlfn.XLOOKUP(C1227,MasterSheet!H:H,MasterSheet!E:E)</f>
        <v>187.6</v>
      </c>
      <c r="F1227" s="26">
        <f>SUMIFS(MasterSheet!J:J, MasterSheet!B:B, A1227, MasterSheet!D:D, B1227, MasterSheet!H:H, C1227)</f>
        <v>1</v>
      </c>
      <c r="G1227" s="26">
        <f t="shared" si="96"/>
        <v>16508.8</v>
      </c>
      <c r="H1227" s="30">
        <f>SUMIFS(MasterSheet!K:K, MasterSheet!B:B, A1227, MasterSheet!D:D, B1227, MasterSheet!H:H, C1227)</f>
        <v>1</v>
      </c>
      <c r="I1227" s="30">
        <f t="shared" si="97"/>
        <v>16508.8</v>
      </c>
      <c r="J1227" s="32">
        <f>SUMIFS(MasterSheet!L:L, MasterSheet!B:B, A1227, MasterSheet!D:D, B1227, MasterSheet!H:H, C1227)</f>
        <v>0</v>
      </c>
      <c r="K1227" s="32">
        <f t="shared" si="98"/>
        <v>0</v>
      </c>
      <c r="L1227" s="25" t="str">
        <f>VLOOKUP(C1227,MasterSheet!H:U,14,)</f>
        <v>BioLegend</v>
      </c>
      <c r="M1227" s="25" t="str">
        <f>VLOOKUP(L1227,'Currency Sheet'!A:C,3,)</f>
        <v>DOLLAR</v>
      </c>
      <c r="N1227" s="25">
        <f t="shared" si="99"/>
        <v>88</v>
      </c>
    </row>
    <row r="1228" spans="1:14" x14ac:dyDescent="0.25">
      <c r="A1228" s="25" t="str">
        <v>EED117194</v>
      </c>
      <c r="B1228" s="45">
        <v>45856</v>
      </c>
      <c r="C1228" s="25">
        <v>301808</v>
      </c>
      <c r="D1228" s="25">
        <f t="shared" si="95"/>
        <v>8316</v>
      </c>
      <c r="E1228" s="25">
        <f>_xlfn.XLOOKUP(C1228,MasterSheet!H:H,MasterSheet!E:E)</f>
        <v>94.5</v>
      </c>
      <c r="F1228" s="26">
        <f>SUMIFS(MasterSheet!J:J, MasterSheet!B:B, A1228, MasterSheet!D:D, B1228, MasterSheet!H:H, C1228)</f>
        <v>2</v>
      </c>
      <c r="G1228" s="26">
        <f t="shared" si="96"/>
        <v>16632</v>
      </c>
      <c r="H1228" s="30">
        <f>SUMIFS(MasterSheet!K:K, MasterSheet!B:B, A1228, MasterSheet!D:D, B1228, MasterSheet!H:H, C1228)</f>
        <v>2</v>
      </c>
      <c r="I1228" s="30">
        <f t="shared" si="97"/>
        <v>16632</v>
      </c>
      <c r="J1228" s="32">
        <f>SUMIFS(MasterSheet!L:L, MasterSheet!B:B, A1228, MasterSheet!D:D, B1228, MasterSheet!H:H, C1228)</f>
        <v>0</v>
      </c>
      <c r="K1228" s="32">
        <f t="shared" si="98"/>
        <v>0</v>
      </c>
      <c r="L1228" s="25" t="str">
        <f>VLOOKUP(C1228,MasterSheet!H:U,14,)</f>
        <v>BioLegend</v>
      </c>
      <c r="M1228" s="25" t="str">
        <f>VLOOKUP(L1228,'Currency Sheet'!A:C,3,)</f>
        <v>DOLLAR</v>
      </c>
      <c r="N1228" s="25">
        <f t="shared" si="99"/>
        <v>88</v>
      </c>
    </row>
    <row r="1229" spans="1:14" x14ac:dyDescent="0.25">
      <c r="A1229" s="25" t="str">
        <v>EED117194</v>
      </c>
      <c r="B1229" s="45">
        <v>45856</v>
      </c>
      <c r="C1229" s="25">
        <v>301836</v>
      </c>
      <c r="D1229" s="25">
        <f t="shared" si="95"/>
        <v>26796</v>
      </c>
      <c r="E1229" s="25">
        <f>_xlfn.XLOOKUP(C1229,MasterSheet!H:H,MasterSheet!E:E)</f>
        <v>304.5</v>
      </c>
      <c r="F1229" s="26">
        <f>SUMIFS(MasterSheet!J:J, MasterSheet!B:B, A1229, MasterSheet!D:D, B1229, MasterSheet!H:H, C1229)</f>
        <v>1</v>
      </c>
      <c r="G1229" s="26">
        <f t="shared" si="96"/>
        <v>26796</v>
      </c>
      <c r="H1229" s="30">
        <f>SUMIFS(MasterSheet!K:K, MasterSheet!B:B, A1229, MasterSheet!D:D, B1229, MasterSheet!H:H, C1229)</f>
        <v>1</v>
      </c>
      <c r="I1229" s="30">
        <f t="shared" si="97"/>
        <v>26796</v>
      </c>
      <c r="J1229" s="32">
        <f>SUMIFS(MasterSheet!L:L, MasterSheet!B:B, A1229, MasterSheet!D:D, B1229, MasterSheet!H:H, C1229)</f>
        <v>0</v>
      </c>
      <c r="K1229" s="32">
        <f t="shared" si="98"/>
        <v>0</v>
      </c>
      <c r="L1229" s="25" t="str">
        <f>VLOOKUP(C1229,MasterSheet!H:U,14,)</f>
        <v>BioLegend</v>
      </c>
      <c r="M1229" s="25" t="str">
        <f>VLOOKUP(L1229,'Currency Sheet'!A:C,3,)</f>
        <v>DOLLAR</v>
      </c>
      <c r="N1229" s="25">
        <f t="shared" si="99"/>
        <v>88</v>
      </c>
    </row>
    <row r="1230" spans="1:14" x14ac:dyDescent="0.25">
      <c r="A1230" s="25" t="str">
        <v>EED117194</v>
      </c>
      <c r="B1230" s="45">
        <v>45856</v>
      </c>
      <c r="C1230" s="25">
        <v>302006</v>
      </c>
      <c r="D1230" s="25">
        <f t="shared" si="95"/>
        <v>14352.8</v>
      </c>
      <c r="E1230" s="25">
        <f>_xlfn.XLOOKUP(C1230,MasterSheet!H:H,MasterSheet!E:E)</f>
        <v>163.1</v>
      </c>
      <c r="F1230" s="26">
        <f>SUMIFS(MasterSheet!J:J, MasterSheet!B:B, A1230, MasterSheet!D:D, B1230, MasterSheet!H:H, C1230)</f>
        <v>1</v>
      </c>
      <c r="G1230" s="26">
        <f t="shared" si="96"/>
        <v>14352.8</v>
      </c>
      <c r="H1230" s="30">
        <f>SUMIFS(MasterSheet!K:K, MasterSheet!B:B, A1230, MasterSheet!D:D, B1230, MasterSheet!H:H, C1230)</f>
        <v>1</v>
      </c>
      <c r="I1230" s="30">
        <f t="shared" si="97"/>
        <v>14352.8</v>
      </c>
      <c r="J1230" s="32">
        <f>SUMIFS(MasterSheet!L:L, MasterSheet!B:B, A1230, MasterSheet!D:D, B1230, MasterSheet!H:H, C1230)</f>
        <v>0</v>
      </c>
      <c r="K1230" s="32">
        <f t="shared" si="98"/>
        <v>0</v>
      </c>
      <c r="L1230" s="25" t="str">
        <f>VLOOKUP(C1230,MasterSheet!H:U,14,)</f>
        <v>BioLegend</v>
      </c>
      <c r="M1230" s="25" t="str">
        <f>VLOOKUP(L1230,'Currency Sheet'!A:C,3,)</f>
        <v>DOLLAR</v>
      </c>
      <c r="N1230" s="25">
        <f t="shared" si="99"/>
        <v>88</v>
      </c>
    </row>
    <row r="1231" spans="1:14" x14ac:dyDescent="0.25">
      <c r="A1231" s="25" t="str">
        <v>EED117194</v>
      </c>
      <c r="B1231" s="45">
        <v>45856</v>
      </c>
      <c r="C1231" s="25">
        <v>302008</v>
      </c>
      <c r="D1231" s="25">
        <f t="shared" si="95"/>
        <v>14907.2</v>
      </c>
      <c r="E1231" s="25">
        <f>_xlfn.XLOOKUP(C1231,MasterSheet!H:H,MasterSheet!E:E)</f>
        <v>169.4</v>
      </c>
      <c r="F1231" s="26">
        <f>SUMIFS(MasterSheet!J:J, MasterSheet!B:B, A1231, MasterSheet!D:D, B1231, MasterSheet!H:H, C1231)</f>
        <v>2</v>
      </c>
      <c r="G1231" s="26">
        <f t="shared" si="96"/>
        <v>29814.400000000001</v>
      </c>
      <c r="H1231" s="30">
        <f>SUMIFS(MasterSheet!K:K, MasterSheet!B:B, A1231, MasterSheet!D:D, B1231, MasterSheet!H:H, C1231)</f>
        <v>2</v>
      </c>
      <c r="I1231" s="30">
        <f t="shared" si="97"/>
        <v>29814.400000000001</v>
      </c>
      <c r="J1231" s="32">
        <f>SUMIFS(MasterSheet!L:L, MasterSheet!B:B, A1231, MasterSheet!D:D, B1231, MasterSheet!H:H, C1231)</f>
        <v>0</v>
      </c>
      <c r="K1231" s="32">
        <f t="shared" si="98"/>
        <v>0</v>
      </c>
      <c r="L1231" s="25" t="str">
        <f>VLOOKUP(C1231,MasterSheet!H:U,14,)</f>
        <v>BioLegend</v>
      </c>
      <c r="M1231" s="25" t="str">
        <f>VLOOKUP(L1231,'Currency Sheet'!A:C,3,)</f>
        <v>DOLLAR</v>
      </c>
      <c r="N1231" s="25">
        <f t="shared" si="99"/>
        <v>88</v>
      </c>
    </row>
    <row r="1232" spans="1:14" x14ac:dyDescent="0.25">
      <c r="A1232" s="25" t="str">
        <v>EED117194</v>
      </c>
      <c r="B1232" s="45">
        <v>45856</v>
      </c>
      <c r="C1232" s="25">
        <v>302028</v>
      </c>
      <c r="D1232" s="25">
        <f t="shared" si="95"/>
        <v>23531.199999999997</v>
      </c>
      <c r="E1232" s="25">
        <f>_xlfn.XLOOKUP(C1232,MasterSheet!H:H,MasterSheet!E:E)</f>
        <v>267.39999999999998</v>
      </c>
      <c r="F1232" s="26">
        <f>SUMIFS(MasterSheet!J:J, MasterSheet!B:B, A1232, MasterSheet!D:D, B1232, MasterSheet!H:H, C1232)</f>
        <v>1</v>
      </c>
      <c r="G1232" s="26">
        <f t="shared" si="96"/>
        <v>23531.199999999997</v>
      </c>
      <c r="H1232" s="30">
        <f>SUMIFS(MasterSheet!K:K, MasterSheet!B:B, A1232, MasterSheet!D:D, B1232, MasterSheet!H:H, C1232)</f>
        <v>1</v>
      </c>
      <c r="I1232" s="30">
        <f t="shared" si="97"/>
        <v>23531.199999999997</v>
      </c>
      <c r="J1232" s="32">
        <f>SUMIFS(MasterSheet!L:L, MasterSheet!B:B, A1232, MasterSheet!D:D, B1232, MasterSheet!H:H, C1232)</f>
        <v>0</v>
      </c>
      <c r="K1232" s="32">
        <f t="shared" si="98"/>
        <v>0</v>
      </c>
      <c r="L1232" s="25" t="str">
        <f>VLOOKUP(C1232,MasterSheet!H:U,14,)</f>
        <v>BioLegend</v>
      </c>
      <c r="M1232" s="25" t="str">
        <f>VLOOKUP(L1232,'Currency Sheet'!A:C,3,)</f>
        <v>DOLLAR</v>
      </c>
      <c r="N1232" s="25">
        <f t="shared" si="99"/>
        <v>88</v>
      </c>
    </row>
    <row r="1233" spans="1:14" x14ac:dyDescent="0.25">
      <c r="A1233" s="25" t="str">
        <v>EED117194</v>
      </c>
      <c r="B1233" s="45">
        <v>45856</v>
      </c>
      <c r="C1233" s="25">
        <v>302212</v>
      </c>
      <c r="D1233" s="25">
        <f t="shared" si="95"/>
        <v>6468</v>
      </c>
      <c r="E1233" s="25">
        <f>_xlfn.XLOOKUP(C1233,MasterSheet!H:H,MasterSheet!E:E)</f>
        <v>73.5</v>
      </c>
      <c r="F1233" s="26">
        <f>SUMIFS(MasterSheet!J:J, MasterSheet!B:B, A1233, MasterSheet!D:D, B1233, MasterSheet!H:H, C1233)</f>
        <v>2</v>
      </c>
      <c r="G1233" s="26">
        <f t="shared" si="96"/>
        <v>12936</v>
      </c>
      <c r="H1233" s="30">
        <f>SUMIFS(MasterSheet!K:K, MasterSheet!B:B, A1233, MasterSheet!D:D, B1233, MasterSheet!H:H, C1233)</f>
        <v>2</v>
      </c>
      <c r="I1233" s="30">
        <f t="shared" si="97"/>
        <v>12936</v>
      </c>
      <c r="J1233" s="32">
        <f>SUMIFS(MasterSheet!L:L, MasterSheet!B:B, A1233, MasterSheet!D:D, B1233, MasterSheet!H:H, C1233)</f>
        <v>0</v>
      </c>
      <c r="K1233" s="32">
        <f t="shared" si="98"/>
        <v>0</v>
      </c>
      <c r="L1233" s="25" t="str">
        <f>VLOOKUP(C1233,MasterSheet!H:U,14,)</f>
        <v>BioLegend</v>
      </c>
      <c r="M1233" s="25" t="str">
        <f>VLOOKUP(L1233,'Currency Sheet'!A:C,3,)</f>
        <v>DOLLAR</v>
      </c>
      <c r="N1233" s="25">
        <f t="shared" si="99"/>
        <v>88</v>
      </c>
    </row>
    <row r="1234" spans="1:14" x14ac:dyDescent="0.25">
      <c r="A1234" s="25" t="str">
        <v>EED117194</v>
      </c>
      <c r="B1234" s="45">
        <v>45856</v>
      </c>
      <c r="C1234" s="25">
        <v>302216</v>
      </c>
      <c r="D1234" s="25">
        <f t="shared" si="95"/>
        <v>46252.800000000003</v>
      </c>
      <c r="E1234" s="25">
        <f>_xlfn.XLOOKUP(C1234,MasterSheet!H:H,MasterSheet!E:E)</f>
        <v>525.6</v>
      </c>
      <c r="F1234" s="26">
        <f>SUMIFS(MasterSheet!J:J, MasterSheet!B:B, A1234, MasterSheet!D:D, B1234, MasterSheet!H:H, C1234)</f>
        <v>2</v>
      </c>
      <c r="G1234" s="26">
        <f t="shared" si="96"/>
        <v>92505.600000000006</v>
      </c>
      <c r="H1234" s="30">
        <f>SUMIFS(MasterSheet!K:K, MasterSheet!B:B, A1234, MasterSheet!D:D, B1234, MasterSheet!H:H, C1234)</f>
        <v>2</v>
      </c>
      <c r="I1234" s="30">
        <f t="shared" si="97"/>
        <v>92505.600000000006</v>
      </c>
      <c r="J1234" s="32">
        <f>SUMIFS(MasterSheet!L:L, MasterSheet!B:B, A1234, MasterSheet!D:D, B1234, MasterSheet!H:H, C1234)</f>
        <v>0</v>
      </c>
      <c r="K1234" s="32">
        <f t="shared" si="98"/>
        <v>0</v>
      </c>
      <c r="L1234" s="25" t="str">
        <f>VLOOKUP(C1234,MasterSheet!H:U,14,)</f>
        <v>BioLegend</v>
      </c>
      <c r="M1234" s="25" t="str">
        <f>VLOOKUP(L1234,'Currency Sheet'!A:C,3,)</f>
        <v>DOLLAR</v>
      </c>
      <c r="N1234" s="25">
        <f t="shared" si="99"/>
        <v>88</v>
      </c>
    </row>
    <row r="1235" spans="1:14" x14ac:dyDescent="0.25">
      <c r="A1235" s="25" t="str">
        <v>EED117194</v>
      </c>
      <c r="B1235" s="45">
        <v>45856</v>
      </c>
      <c r="C1235" s="25">
        <v>302242</v>
      </c>
      <c r="D1235" s="25">
        <f t="shared" si="95"/>
        <v>25806</v>
      </c>
      <c r="E1235" s="25">
        <f>_xlfn.XLOOKUP(C1235,MasterSheet!H:H,MasterSheet!E:E)</f>
        <v>293.25</v>
      </c>
      <c r="F1235" s="26">
        <f>SUMIFS(MasterSheet!J:J, MasterSheet!B:B, A1235, MasterSheet!D:D, B1235, MasterSheet!H:H, C1235)</f>
        <v>1</v>
      </c>
      <c r="G1235" s="26">
        <f t="shared" si="96"/>
        <v>25806</v>
      </c>
      <c r="H1235" s="30">
        <f>SUMIFS(MasterSheet!K:K, MasterSheet!B:B, A1235, MasterSheet!D:D, B1235, MasterSheet!H:H, C1235)</f>
        <v>1</v>
      </c>
      <c r="I1235" s="30">
        <f t="shared" si="97"/>
        <v>25806</v>
      </c>
      <c r="J1235" s="32">
        <f>SUMIFS(MasterSheet!L:L, MasterSheet!B:B, A1235, MasterSheet!D:D, B1235, MasterSheet!H:H, C1235)</f>
        <v>0</v>
      </c>
      <c r="K1235" s="32">
        <f t="shared" si="98"/>
        <v>0</v>
      </c>
      <c r="L1235" s="25" t="str">
        <f>VLOOKUP(C1235,MasterSheet!H:U,14,)</f>
        <v>BioLegend</v>
      </c>
      <c r="M1235" s="25" t="str">
        <f>VLOOKUP(L1235,'Currency Sheet'!A:C,3,)</f>
        <v>DOLLAR</v>
      </c>
      <c r="N1235" s="25">
        <f t="shared" si="99"/>
        <v>88</v>
      </c>
    </row>
    <row r="1236" spans="1:14" x14ac:dyDescent="0.25">
      <c r="A1236" s="25" t="str">
        <v>EED117194</v>
      </c>
      <c r="B1236" s="45">
        <v>45856</v>
      </c>
      <c r="C1236" s="25">
        <v>302330</v>
      </c>
      <c r="D1236" s="25">
        <f t="shared" si="95"/>
        <v>25146</v>
      </c>
      <c r="E1236" s="25">
        <f>_xlfn.XLOOKUP(C1236,MasterSheet!H:H,MasterSheet!E:E)</f>
        <v>285.75</v>
      </c>
      <c r="F1236" s="26">
        <f>SUMIFS(MasterSheet!J:J, MasterSheet!B:B, A1236, MasterSheet!D:D, B1236, MasterSheet!H:H, C1236)</f>
        <v>1</v>
      </c>
      <c r="G1236" s="26">
        <f t="shared" si="96"/>
        <v>25146</v>
      </c>
      <c r="H1236" s="30">
        <f>SUMIFS(MasterSheet!K:K, MasterSheet!B:B, A1236, MasterSheet!D:D, B1236, MasterSheet!H:H, C1236)</f>
        <v>1</v>
      </c>
      <c r="I1236" s="30">
        <f t="shared" si="97"/>
        <v>25146</v>
      </c>
      <c r="J1236" s="32">
        <f>SUMIFS(MasterSheet!L:L, MasterSheet!B:B, A1236, MasterSheet!D:D, B1236, MasterSheet!H:H, C1236)</f>
        <v>0</v>
      </c>
      <c r="K1236" s="32">
        <f t="shared" si="98"/>
        <v>0</v>
      </c>
      <c r="L1236" s="25" t="str">
        <f>VLOOKUP(C1236,MasterSheet!H:U,14,)</f>
        <v>BioLegend</v>
      </c>
      <c r="M1236" s="25" t="str">
        <f>VLOOKUP(L1236,'Currency Sheet'!A:C,3,)</f>
        <v>DOLLAR</v>
      </c>
      <c r="N1236" s="25">
        <f t="shared" si="99"/>
        <v>88</v>
      </c>
    </row>
    <row r="1237" spans="1:14" x14ac:dyDescent="0.25">
      <c r="A1237" s="25" t="str">
        <v>EED117194</v>
      </c>
      <c r="B1237" s="45">
        <v>45856</v>
      </c>
      <c r="C1237" s="25">
        <v>302646</v>
      </c>
      <c r="D1237" s="25">
        <f t="shared" si="95"/>
        <v>19034.400000000001</v>
      </c>
      <c r="E1237" s="25">
        <f>_xlfn.XLOOKUP(C1237,MasterSheet!H:H,MasterSheet!E:E)</f>
        <v>216.3</v>
      </c>
      <c r="F1237" s="26">
        <f>SUMIFS(MasterSheet!J:J, MasterSheet!B:B, A1237, MasterSheet!D:D, B1237, MasterSheet!H:H, C1237)</f>
        <v>1</v>
      </c>
      <c r="G1237" s="26">
        <f t="shared" si="96"/>
        <v>19034.400000000001</v>
      </c>
      <c r="H1237" s="30">
        <f>SUMIFS(MasterSheet!K:K, MasterSheet!B:B, A1237, MasterSheet!D:D, B1237, MasterSheet!H:H, C1237)</f>
        <v>1</v>
      </c>
      <c r="I1237" s="30">
        <f t="shared" si="97"/>
        <v>19034.400000000001</v>
      </c>
      <c r="J1237" s="32">
        <f>SUMIFS(MasterSheet!L:L, MasterSheet!B:B, A1237, MasterSheet!D:D, B1237, MasterSheet!H:H, C1237)</f>
        <v>0</v>
      </c>
      <c r="K1237" s="32">
        <f t="shared" si="98"/>
        <v>0</v>
      </c>
      <c r="L1237" s="25" t="str">
        <f>VLOOKUP(C1237,MasterSheet!H:U,14,)</f>
        <v>BioLegend</v>
      </c>
      <c r="M1237" s="25" t="str">
        <f>VLOOKUP(L1237,'Currency Sheet'!A:C,3,)</f>
        <v>DOLLAR</v>
      </c>
      <c r="N1237" s="25">
        <f t="shared" si="99"/>
        <v>88</v>
      </c>
    </row>
    <row r="1238" spans="1:14" x14ac:dyDescent="0.25">
      <c r="A1238" s="25" t="str">
        <v>EED117194</v>
      </c>
      <c r="B1238" s="45">
        <v>45856</v>
      </c>
      <c r="C1238" s="25">
        <v>302706</v>
      </c>
      <c r="D1238" s="25">
        <f t="shared" si="95"/>
        <v>15030.400000000001</v>
      </c>
      <c r="E1238" s="25">
        <f>_xlfn.XLOOKUP(C1238,MasterSheet!H:H,MasterSheet!E:E)</f>
        <v>170.8</v>
      </c>
      <c r="F1238" s="26">
        <f>SUMIFS(MasterSheet!J:J, MasterSheet!B:B, A1238, MasterSheet!D:D, B1238, MasterSheet!H:H, C1238)</f>
        <v>1</v>
      </c>
      <c r="G1238" s="26">
        <f t="shared" si="96"/>
        <v>15030.400000000001</v>
      </c>
      <c r="H1238" s="30">
        <f>SUMIFS(MasterSheet!K:K, MasterSheet!B:B, A1238, MasterSheet!D:D, B1238, MasterSheet!H:H, C1238)</f>
        <v>1</v>
      </c>
      <c r="I1238" s="30">
        <f t="shared" si="97"/>
        <v>15030.400000000001</v>
      </c>
      <c r="J1238" s="32">
        <f>SUMIFS(MasterSheet!L:L, MasterSheet!B:B, A1238, MasterSheet!D:D, B1238, MasterSheet!H:H, C1238)</f>
        <v>0</v>
      </c>
      <c r="K1238" s="32">
        <f t="shared" si="98"/>
        <v>0</v>
      </c>
      <c r="L1238" s="25" t="str">
        <f>VLOOKUP(C1238,MasterSheet!H:U,14,)</f>
        <v>BioLegend</v>
      </c>
      <c r="M1238" s="25" t="str">
        <f>VLOOKUP(L1238,'Currency Sheet'!A:C,3,)</f>
        <v>DOLLAR</v>
      </c>
      <c r="N1238" s="25">
        <f t="shared" si="99"/>
        <v>88</v>
      </c>
    </row>
    <row r="1239" spans="1:14" x14ac:dyDescent="0.25">
      <c r="A1239" s="25" t="str">
        <v>EED117194</v>
      </c>
      <c r="B1239" s="45">
        <v>45856</v>
      </c>
      <c r="C1239" s="25">
        <v>303508</v>
      </c>
      <c r="D1239" s="25">
        <f t="shared" si="95"/>
        <v>17248</v>
      </c>
      <c r="E1239" s="25">
        <f>_xlfn.XLOOKUP(C1239,MasterSheet!H:H,MasterSheet!E:E)</f>
        <v>196</v>
      </c>
      <c r="F1239" s="26">
        <f>SUMIFS(MasterSheet!J:J, MasterSheet!B:B, A1239, MasterSheet!D:D, B1239, MasterSheet!H:H, C1239)</f>
        <v>1</v>
      </c>
      <c r="G1239" s="26">
        <f t="shared" si="96"/>
        <v>17248</v>
      </c>
      <c r="H1239" s="30">
        <f>SUMIFS(MasterSheet!K:K, MasterSheet!B:B, A1239, MasterSheet!D:D, B1239, MasterSheet!H:H, C1239)</f>
        <v>1</v>
      </c>
      <c r="I1239" s="30">
        <f t="shared" si="97"/>
        <v>17248</v>
      </c>
      <c r="J1239" s="32">
        <f>SUMIFS(MasterSheet!L:L, MasterSheet!B:B, A1239, MasterSheet!D:D, B1239, MasterSheet!H:H, C1239)</f>
        <v>0</v>
      </c>
      <c r="K1239" s="32">
        <f t="shared" si="98"/>
        <v>0</v>
      </c>
      <c r="L1239" s="25" t="str">
        <f>VLOOKUP(C1239,MasterSheet!H:U,14,)</f>
        <v>BioLegend</v>
      </c>
      <c r="M1239" s="25" t="str">
        <f>VLOOKUP(L1239,'Currency Sheet'!A:C,3,)</f>
        <v>DOLLAR</v>
      </c>
      <c r="N1239" s="25">
        <f t="shared" si="99"/>
        <v>88</v>
      </c>
    </row>
    <row r="1240" spans="1:14" x14ac:dyDescent="0.25">
      <c r="A1240" s="25" t="str">
        <v>EED117194</v>
      </c>
      <c r="B1240" s="45">
        <v>45856</v>
      </c>
      <c r="C1240" s="25">
        <v>303924</v>
      </c>
      <c r="D1240" s="25">
        <f t="shared" si="95"/>
        <v>22052.799999999999</v>
      </c>
      <c r="E1240" s="25">
        <f>_xlfn.XLOOKUP(C1240,MasterSheet!H:H,MasterSheet!E:E)</f>
        <v>250.6</v>
      </c>
      <c r="F1240" s="26">
        <f>SUMIFS(MasterSheet!J:J, MasterSheet!B:B, A1240, MasterSheet!D:D, B1240, MasterSheet!H:H, C1240)</f>
        <v>1</v>
      </c>
      <c r="G1240" s="26">
        <f t="shared" si="96"/>
        <v>22052.799999999999</v>
      </c>
      <c r="H1240" s="30">
        <f>SUMIFS(MasterSheet!K:K, MasterSheet!B:B, A1240, MasterSheet!D:D, B1240, MasterSheet!H:H, C1240)</f>
        <v>1</v>
      </c>
      <c r="I1240" s="30">
        <f t="shared" si="97"/>
        <v>22052.799999999999</v>
      </c>
      <c r="J1240" s="32">
        <f>SUMIFS(MasterSheet!L:L, MasterSheet!B:B, A1240, MasterSheet!D:D, B1240, MasterSheet!H:H, C1240)</f>
        <v>0</v>
      </c>
      <c r="K1240" s="32">
        <f t="shared" si="98"/>
        <v>0</v>
      </c>
      <c r="L1240" s="25" t="str">
        <f>VLOOKUP(C1240,MasterSheet!H:U,14,)</f>
        <v>BioLegend</v>
      </c>
      <c r="M1240" s="25" t="str">
        <f>VLOOKUP(L1240,'Currency Sheet'!A:C,3,)</f>
        <v>DOLLAR</v>
      </c>
      <c r="N1240" s="25">
        <f t="shared" si="99"/>
        <v>88</v>
      </c>
    </row>
    <row r="1241" spans="1:14" x14ac:dyDescent="0.25">
      <c r="A1241" s="25" t="str">
        <v>EED117194</v>
      </c>
      <c r="B1241" s="45">
        <v>45856</v>
      </c>
      <c r="C1241" s="25">
        <v>304008</v>
      </c>
      <c r="D1241" s="25">
        <f t="shared" si="95"/>
        <v>4065.6000000000004</v>
      </c>
      <c r="E1241" s="25">
        <f>_xlfn.XLOOKUP(C1241,MasterSheet!H:H,MasterSheet!E:E)</f>
        <v>46.2</v>
      </c>
      <c r="F1241" s="26">
        <f>SUMIFS(MasterSheet!J:J, MasterSheet!B:B, A1241, MasterSheet!D:D, B1241, MasterSheet!H:H, C1241)</f>
        <v>1</v>
      </c>
      <c r="G1241" s="26">
        <f t="shared" si="96"/>
        <v>4065.6000000000004</v>
      </c>
      <c r="H1241" s="30">
        <f>SUMIFS(MasterSheet!K:K, MasterSheet!B:B, A1241, MasterSheet!D:D, B1241, MasterSheet!H:H, C1241)</f>
        <v>1</v>
      </c>
      <c r="I1241" s="30">
        <f t="shared" si="97"/>
        <v>4065.6000000000004</v>
      </c>
      <c r="J1241" s="32">
        <f>SUMIFS(MasterSheet!L:L, MasterSheet!B:B, A1241, MasterSheet!D:D, B1241, MasterSheet!H:H, C1241)</f>
        <v>0</v>
      </c>
      <c r="K1241" s="32">
        <f t="shared" si="98"/>
        <v>0</v>
      </c>
      <c r="L1241" s="25" t="str">
        <f>VLOOKUP(C1241,MasterSheet!H:U,14,)</f>
        <v>BioLegend</v>
      </c>
      <c r="M1241" s="25" t="str">
        <f>VLOOKUP(L1241,'Currency Sheet'!A:C,3,)</f>
        <v>DOLLAR</v>
      </c>
      <c r="N1241" s="25">
        <f t="shared" si="99"/>
        <v>88</v>
      </c>
    </row>
    <row r="1242" spans="1:14" x14ac:dyDescent="0.25">
      <c r="A1242" s="25" t="str">
        <v>EED117194</v>
      </c>
      <c r="B1242" s="45">
        <v>45856</v>
      </c>
      <c r="C1242" s="25">
        <v>304012</v>
      </c>
      <c r="D1242" s="25">
        <f t="shared" si="95"/>
        <v>440</v>
      </c>
      <c r="E1242" s="25">
        <f>_xlfn.XLOOKUP(C1242,MasterSheet!H:H,MasterSheet!E:E)</f>
        <v>5</v>
      </c>
      <c r="F1242" s="26">
        <f>SUMIFS(MasterSheet!J:J, MasterSheet!B:B, A1242, MasterSheet!D:D, B1242, MasterSheet!H:H, C1242)</f>
        <v>1</v>
      </c>
      <c r="G1242" s="26">
        <f t="shared" si="96"/>
        <v>440</v>
      </c>
      <c r="H1242" s="30">
        <f>SUMIFS(MasterSheet!K:K, MasterSheet!B:B, A1242, MasterSheet!D:D, B1242, MasterSheet!H:H, C1242)</f>
        <v>1</v>
      </c>
      <c r="I1242" s="30">
        <f t="shared" si="97"/>
        <v>440</v>
      </c>
      <c r="J1242" s="32">
        <f>SUMIFS(MasterSheet!L:L, MasterSheet!B:B, A1242, MasterSheet!D:D, B1242, MasterSheet!H:H, C1242)</f>
        <v>0</v>
      </c>
      <c r="K1242" s="32">
        <f t="shared" si="98"/>
        <v>0</v>
      </c>
      <c r="L1242" s="25" t="str">
        <f>VLOOKUP(C1242,MasterSheet!H:U,14,)</f>
        <v>BioLegend</v>
      </c>
      <c r="M1242" s="25" t="str">
        <f>VLOOKUP(L1242,'Currency Sheet'!A:C,3,)</f>
        <v>DOLLAR</v>
      </c>
      <c r="N1242" s="25">
        <f t="shared" si="99"/>
        <v>88</v>
      </c>
    </row>
    <row r="1243" spans="1:14" x14ac:dyDescent="0.25">
      <c r="A1243" s="25" t="str">
        <v>EED117194</v>
      </c>
      <c r="B1243" s="45">
        <v>45856</v>
      </c>
      <c r="C1243" s="25">
        <v>304014</v>
      </c>
      <c r="D1243" s="25">
        <f t="shared" si="95"/>
        <v>17987.2</v>
      </c>
      <c r="E1243" s="25">
        <f>_xlfn.XLOOKUP(C1243,MasterSheet!H:H,MasterSheet!E:E)</f>
        <v>204.4</v>
      </c>
      <c r="F1243" s="26">
        <f>SUMIFS(MasterSheet!J:J, MasterSheet!B:B, A1243, MasterSheet!D:D, B1243, MasterSheet!H:H, C1243)</f>
        <v>1</v>
      </c>
      <c r="G1243" s="26">
        <f t="shared" si="96"/>
        <v>17987.2</v>
      </c>
      <c r="H1243" s="30">
        <f>SUMIFS(MasterSheet!K:K, MasterSheet!B:B, A1243, MasterSheet!D:D, B1243, MasterSheet!H:H, C1243)</f>
        <v>1</v>
      </c>
      <c r="I1243" s="30">
        <f t="shared" si="97"/>
        <v>17987.2</v>
      </c>
      <c r="J1243" s="32">
        <f>SUMIFS(MasterSheet!L:L, MasterSheet!B:B, A1243, MasterSheet!D:D, B1243, MasterSheet!H:H, C1243)</f>
        <v>0</v>
      </c>
      <c r="K1243" s="32">
        <f t="shared" si="98"/>
        <v>0</v>
      </c>
      <c r="L1243" s="25" t="str">
        <f>VLOOKUP(C1243,MasterSheet!H:U,14,)</f>
        <v>BioLegend</v>
      </c>
      <c r="M1243" s="25" t="str">
        <f>VLOOKUP(L1243,'Currency Sheet'!A:C,3,)</f>
        <v>DOLLAR</v>
      </c>
      <c r="N1243" s="25">
        <f t="shared" si="99"/>
        <v>88</v>
      </c>
    </row>
    <row r="1244" spans="1:14" x14ac:dyDescent="0.25">
      <c r="A1244" s="25" t="str">
        <v>EED117194</v>
      </c>
      <c r="B1244" s="45">
        <v>45856</v>
      </c>
      <c r="C1244" s="25">
        <v>304944</v>
      </c>
      <c r="D1244" s="25">
        <f t="shared" si="95"/>
        <v>21683.200000000001</v>
      </c>
      <c r="E1244" s="25">
        <f>_xlfn.XLOOKUP(C1244,MasterSheet!H:H,MasterSheet!E:E)</f>
        <v>246.4</v>
      </c>
      <c r="F1244" s="26">
        <f>SUMIFS(MasterSheet!J:J, MasterSheet!B:B, A1244, MasterSheet!D:D, B1244, MasterSheet!H:H, C1244)</f>
        <v>1</v>
      </c>
      <c r="G1244" s="26">
        <f t="shared" si="96"/>
        <v>21683.200000000001</v>
      </c>
      <c r="H1244" s="30">
        <f>SUMIFS(MasterSheet!K:K, MasterSheet!B:B, A1244, MasterSheet!D:D, B1244, MasterSheet!H:H, C1244)</f>
        <v>1</v>
      </c>
      <c r="I1244" s="30">
        <f t="shared" si="97"/>
        <v>21683.200000000001</v>
      </c>
      <c r="J1244" s="32">
        <f>SUMIFS(MasterSheet!L:L, MasterSheet!B:B, A1244, MasterSheet!D:D, B1244, MasterSheet!H:H, C1244)</f>
        <v>0</v>
      </c>
      <c r="K1244" s="32">
        <f t="shared" si="98"/>
        <v>0</v>
      </c>
      <c r="L1244" s="25" t="str">
        <f>VLOOKUP(C1244,MasterSheet!H:U,14,)</f>
        <v>BioLegend</v>
      </c>
      <c r="M1244" s="25" t="str">
        <f>VLOOKUP(L1244,'Currency Sheet'!A:C,3,)</f>
        <v>DOLLAR</v>
      </c>
      <c r="N1244" s="25">
        <f t="shared" si="99"/>
        <v>88</v>
      </c>
    </row>
    <row r="1245" spans="1:14" x14ac:dyDescent="0.25">
      <c r="A1245" s="25" t="str">
        <v>EED117194</v>
      </c>
      <c r="B1245" s="45">
        <v>45856</v>
      </c>
      <c r="C1245" s="25">
        <v>307824</v>
      </c>
      <c r="D1245" s="25">
        <f t="shared" si="95"/>
        <v>17556</v>
      </c>
      <c r="E1245" s="25">
        <f>_xlfn.XLOOKUP(C1245,MasterSheet!H:H,MasterSheet!E:E)</f>
        <v>199.5</v>
      </c>
      <c r="F1245" s="26">
        <f>SUMIFS(MasterSheet!J:J, MasterSheet!B:B, A1245, MasterSheet!D:D, B1245, MasterSheet!H:H, C1245)</f>
        <v>1</v>
      </c>
      <c r="G1245" s="26">
        <f t="shared" si="96"/>
        <v>17556</v>
      </c>
      <c r="H1245" s="30">
        <f>SUMIFS(MasterSheet!K:K, MasterSheet!B:B, A1245, MasterSheet!D:D, B1245, MasterSheet!H:H, C1245)</f>
        <v>1</v>
      </c>
      <c r="I1245" s="30">
        <f t="shared" si="97"/>
        <v>17556</v>
      </c>
      <c r="J1245" s="32">
        <f>SUMIFS(MasterSheet!L:L, MasterSheet!B:B, A1245, MasterSheet!D:D, B1245, MasterSheet!H:H, C1245)</f>
        <v>0</v>
      </c>
      <c r="K1245" s="32">
        <f t="shared" si="98"/>
        <v>0</v>
      </c>
      <c r="L1245" s="25" t="str">
        <f>VLOOKUP(C1245,MasterSheet!H:U,14,)</f>
        <v>BioLegend</v>
      </c>
      <c r="M1245" s="25" t="str">
        <f>VLOOKUP(L1245,'Currency Sheet'!A:C,3,)</f>
        <v>DOLLAR</v>
      </c>
      <c r="N1245" s="25">
        <f t="shared" si="99"/>
        <v>88</v>
      </c>
    </row>
    <row r="1246" spans="1:14" x14ac:dyDescent="0.25">
      <c r="A1246" s="25" t="str">
        <v>EED117194</v>
      </c>
      <c r="B1246" s="45">
        <v>45856</v>
      </c>
      <c r="C1246" s="25">
        <v>309804</v>
      </c>
      <c r="D1246" s="25">
        <f t="shared" si="95"/>
        <v>15523.2</v>
      </c>
      <c r="E1246" s="25">
        <f>_xlfn.XLOOKUP(C1246,MasterSheet!H:H,MasterSheet!E:E)</f>
        <v>176.4</v>
      </c>
      <c r="F1246" s="26">
        <f>SUMIFS(MasterSheet!J:J, MasterSheet!B:B, A1246, MasterSheet!D:D, B1246, MasterSheet!H:H, C1246)</f>
        <v>1</v>
      </c>
      <c r="G1246" s="26">
        <f t="shared" si="96"/>
        <v>15523.2</v>
      </c>
      <c r="H1246" s="30">
        <f>SUMIFS(MasterSheet!K:K, MasterSheet!B:B, A1246, MasterSheet!D:D, B1246, MasterSheet!H:H, C1246)</f>
        <v>1</v>
      </c>
      <c r="I1246" s="30">
        <f t="shared" si="97"/>
        <v>15523.2</v>
      </c>
      <c r="J1246" s="32">
        <f>SUMIFS(MasterSheet!L:L, MasterSheet!B:B, A1246, MasterSheet!D:D, B1246, MasterSheet!H:H, C1246)</f>
        <v>0</v>
      </c>
      <c r="K1246" s="32">
        <f t="shared" si="98"/>
        <v>0</v>
      </c>
      <c r="L1246" s="25" t="str">
        <f>VLOOKUP(C1246,MasterSheet!H:U,14,)</f>
        <v>BioLegend</v>
      </c>
      <c r="M1246" s="25" t="str">
        <f>VLOOKUP(L1246,'Currency Sheet'!A:C,3,)</f>
        <v>DOLLAR</v>
      </c>
      <c r="N1246" s="25">
        <f t="shared" si="99"/>
        <v>88</v>
      </c>
    </row>
    <row r="1247" spans="1:14" x14ac:dyDescent="0.25">
      <c r="A1247" s="25" t="str">
        <v>EED117194</v>
      </c>
      <c r="B1247" s="45">
        <v>45856</v>
      </c>
      <c r="C1247" s="25">
        <v>311504</v>
      </c>
      <c r="D1247" s="25">
        <f t="shared" si="95"/>
        <v>17248</v>
      </c>
      <c r="E1247" s="25">
        <f>_xlfn.XLOOKUP(C1247,MasterSheet!H:H,MasterSheet!E:E)</f>
        <v>196</v>
      </c>
      <c r="F1247" s="26">
        <f>SUMIFS(MasterSheet!J:J, MasterSheet!B:B, A1247, MasterSheet!D:D, B1247, MasterSheet!H:H, C1247)</f>
        <v>1</v>
      </c>
      <c r="G1247" s="26">
        <f t="shared" si="96"/>
        <v>17248</v>
      </c>
      <c r="H1247" s="30">
        <f>SUMIFS(MasterSheet!K:K, MasterSheet!B:B, A1247, MasterSheet!D:D, B1247, MasterSheet!H:H, C1247)</f>
        <v>1</v>
      </c>
      <c r="I1247" s="30">
        <f t="shared" si="97"/>
        <v>17248</v>
      </c>
      <c r="J1247" s="32">
        <f>SUMIFS(MasterSheet!L:L, MasterSheet!B:B, A1247, MasterSheet!D:D, B1247, MasterSheet!H:H, C1247)</f>
        <v>0</v>
      </c>
      <c r="K1247" s="32">
        <f t="shared" si="98"/>
        <v>0</v>
      </c>
      <c r="L1247" s="25" t="str">
        <f>VLOOKUP(C1247,MasterSheet!H:U,14,)</f>
        <v>BioLegend</v>
      </c>
      <c r="M1247" s="25" t="str">
        <f>VLOOKUP(L1247,'Currency Sheet'!A:C,3,)</f>
        <v>DOLLAR</v>
      </c>
      <c r="N1247" s="25">
        <f t="shared" si="99"/>
        <v>88</v>
      </c>
    </row>
    <row r="1248" spans="1:14" x14ac:dyDescent="0.25">
      <c r="A1248" s="25" t="str">
        <v>EED117194</v>
      </c>
      <c r="B1248" s="45">
        <v>45856</v>
      </c>
      <c r="C1248" s="25">
        <v>317434</v>
      </c>
      <c r="D1248" s="25">
        <f t="shared" si="95"/>
        <v>24420</v>
      </c>
      <c r="E1248" s="25">
        <f>_xlfn.XLOOKUP(C1248,MasterSheet!H:H,MasterSheet!E:E)</f>
        <v>277.5</v>
      </c>
      <c r="F1248" s="26">
        <f>SUMIFS(MasterSheet!J:J, MasterSheet!B:B, A1248, MasterSheet!D:D, B1248, MasterSheet!H:H, C1248)</f>
        <v>1</v>
      </c>
      <c r="G1248" s="26">
        <f t="shared" si="96"/>
        <v>24420</v>
      </c>
      <c r="H1248" s="30">
        <f>SUMIFS(MasterSheet!K:K, MasterSheet!B:B, A1248, MasterSheet!D:D, B1248, MasterSheet!H:H, C1248)</f>
        <v>1</v>
      </c>
      <c r="I1248" s="30">
        <f t="shared" si="97"/>
        <v>24420</v>
      </c>
      <c r="J1248" s="32">
        <f>SUMIFS(MasterSheet!L:L, MasterSheet!B:B, A1248, MasterSheet!D:D, B1248, MasterSheet!H:H, C1248)</f>
        <v>0</v>
      </c>
      <c r="K1248" s="32">
        <f t="shared" si="98"/>
        <v>0</v>
      </c>
      <c r="L1248" s="25" t="str">
        <f>VLOOKUP(C1248,MasterSheet!H:U,14,)</f>
        <v>BioLegend</v>
      </c>
      <c r="M1248" s="25" t="str">
        <f>VLOOKUP(L1248,'Currency Sheet'!A:C,3,)</f>
        <v>DOLLAR</v>
      </c>
      <c r="N1248" s="25">
        <f t="shared" si="99"/>
        <v>88</v>
      </c>
    </row>
    <row r="1249" spans="1:14" x14ac:dyDescent="0.25">
      <c r="A1249" s="25" t="str">
        <v>EED117194</v>
      </c>
      <c r="B1249" s="45">
        <v>45856</v>
      </c>
      <c r="C1249" s="25">
        <v>318340</v>
      </c>
      <c r="D1249" s="25">
        <f t="shared" si="95"/>
        <v>26862</v>
      </c>
      <c r="E1249" s="25">
        <f>_xlfn.XLOOKUP(C1249,MasterSheet!H:H,MasterSheet!E:E)</f>
        <v>305.25</v>
      </c>
      <c r="F1249" s="26">
        <f>SUMIFS(MasterSheet!J:J, MasterSheet!B:B, A1249, MasterSheet!D:D, B1249, MasterSheet!H:H, C1249)</f>
        <v>2</v>
      </c>
      <c r="G1249" s="26">
        <f t="shared" si="96"/>
        <v>53724</v>
      </c>
      <c r="H1249" s="30">
        <f>SUMIFS(MasterSheet!K:K, MasterSheet!B:B, A1249, MasterSheet!D:D, B1249, MasterSheet!H:H, C1249)</f>
        <v>2</v>
      </c>
      <c r="I1249" s="30">
        <f t="shared" si="97"/>
        <v>53724</v>
      </c>
      <c r="J1249" s="32">
        <f>SUMIFS(MasterSheet!L:L, MasterSheet!B:B, A1249, MasterSheet!D:D, B1249, MasterSheet!H:H, C1249)</f>
        <v>0</v>
      </c>
      <c r="K1249" s="32">
        <f t="shared" si="98"/>
        <v>0</v>
      </c>
      <c r="L1249" s="25" t="str">
        <f>VLOOKUP(C1249,MasterSheet!H:U,14,)</f>
        <v>BioLegend</v>
      </c>
      <c r="M1249" s="25" t="str">
        <f>VLOOKUP(L1249,'Currency Sheet'!A:C,3,)</f>
        <v>DOLLAR</v>
      </c>
      <c r="N1249" s="25">
        <f t="shared" si="99"/>
        <v>88</v>
      </c>
    </row>
    <row r="1250" spans="1:14" x14ac:dyDescent="0.25">
      <c r="A1250" s="25" t="str">
        <v>EED117194</v>
      </c>
      <c r="B1250" s="45">
        <v>45856</v>
      </c>
      <c r="C1250" s="25">
        <v>320806</v>
      </c>
      <c r="D1250" s="25">
        <f t="shared" si="95"/>
        <v>16508.8</v>
      </c>
      <c r="E1250" s="25">
        <f>_xlfn.XLOOKUP(C1250,MasterSheet!H:H,MasterSheet!E:E)</f>
        <v>187.6</v>
      </c>
      <c r="F1250" s="26">
        <f>SUMIFS(MasterSheet!J:J, MasterSheet!B:B, A1250, MasterSheet!D:D, B1250, MasterSheet!H:H, C1250)</f>
        <v>1</v>
      </c>
      <c r="G1250" s="26">
        <f t="shared" si="96"/>
        <v>16508.8</v>
      </c>
      <c r="H1250" s="30">
        <f>SUMIFS(MasterSheet!K:K, MasterSheet!B:B, A1250, MasterSheet!D:D, B1250, MasterSheet!H:H, C1250)</f>
        <v>1</v>
      </c>
      <c r="I1250" s="30">
        <f t="shared" si="97"/>
        <v>16508.8</v>
      </c>
      <c r="J1250" s="32">
        <f>SUMIFS(MasterSheet!L:L, MasterSheet!B:B, A1250, MasterSheet!D:D, B1250, MasterSheet!H:H, C1250)</f>
        <v>0</v>
      </c>
      <c r="K1250" s="32">
        <f t="shared" si="98"/>
        <v>0</v>
      </c>
      <c r="L1250" s="25" t="str">
        <f>VLOOKUP(C1250,MasterSheet!H:U,14,)</f>
        <v>BioLegend</v>
      </c>
      <c r="M1250" s="25" t="str">
        <f>VLOOKUP(L1250,'Currency Sheet'!A:C,3,)</f>
        <v>DOLLAR</v>
      </c>
      <c r="N1250" s="25">
        <f t="shared" si="99"/>
        <v>88</v>
      </c>
    </row>
    <row r="1251" spans="1:14" x14ac:dyDescent="0.25">
      <c r="A1251" s="25" t="str">
        <v>EED117194</v>
      </c>
      <c r="B1251" s="45">
        <v>45856</v>
      </c>
      <c r="C1251" s="25">
        <v>321106</v>
      </c>
      <c r="D1251" s="25">
        <f t="shared" si="95"/>
        <v>15831.2</v>
      </c>
      <c r="E1251" s="25">
        <f>_xlfn.XLOOKUP(C1251,MasterSheet!H:H,MasterSheet!E:E)</f>
        <v>179.9</v>
      </c>
      <c r="F1251" s="26">
        <f>SUMIFS(MasterSheet!J:J, MasterSheet!B:B, A1251, MasterSheet!D:D, B1251, MasterSheet!H:H, C1251)</f>
        <v>1</v>
      </c>
      <c r="G1251" s="26">
        <f t="shared" si="96"/>
        <v>15831.2</v>
      </c>
      <c r="H1251" s="30">
        <f>SUMIFS(MasterSheet!K:K, MasterSheet!B:B, A1251, MasterSheet!D:D, B1251, MasterSheet!H:H, C1251)</f>
        <v>1</v>
      </c>
      <c r="I1251" s="30">
        <f t="shared" si="97"/>
        <v>15831.2</v>
      </c>
      <c r="J1251" s="32">
        <f>SUMIFS(MasterSheet!L:L, MasterSheet!B:B, A1251, MasterSheet!D:D, B1251, MasterSheet!H:H, C1251)</f>
        <v>0</v>
      </c>
      <c r="K1251" s="32">
        <f t="shared" si="98"/>
        <v>0</v>
      </c>
      <c r="L1251" s="25" t="str">
        <f>VLOOKUP(C1251,MasterSheet!H:U,14,)</f>
        <v>BioLegend</v>
      </c>
      <c r="M1251" s="25" t="str">
        <f>VLOOKUP(L1251,'Currency Sheet'!A:C,3,)</f>
        <v>DOLLAR</v>
      </c>
      <c r="N1251" s="25">
        <f t="shared" si="99"/>
        <v>88</v>
      </c>
    </row>
    <row r="1252" spans="1:14" x14ac:dyDescent="0.25">
      <c r="A1252" s="25" t="str">
        <v>EED117194</v>
      </c>
      <c r="B1252" s="45">
        <v>45856</v>
      </c>
      <c r="C1252" s="25">
        <v>325514</v>
      </c>
      <c r="D1252" s="25">
        <f t="shared" si="95"/>
        <v>21375.200000000001</v>
      </c>
      <c r="E1252" s="25">
        <f>_xlfn.XLOOKUP(C1252,MasterSheet!H:H,MasterSheet!E:E)</f>
        <v>242.9</v>
      </c>
      <c r="F1252" s="26">
        <f>SUMIFS(MasterSheet!J:J, MasterSheet!B:B, A1252, MasterSheet!D:D, B1252, MasterSheet!H:H, C1252)</f>
        <v>1</v>
      </c>
      <c r="G1252" s="26">
        <f t="shared" si="96"/>
        <v>21375.200000000001</v>
      </c>
      <c r="H1252" s="30">
        <f>SUMIFS(MasterSheet!K:K, MasterSheet!B:B, A1252, MasterSheet!D:D, B1252, MasterSheet!H:H, C1252)</f>
        <v>1</v>
      </c>
      <c r="I1252" s="30">
        <f t="shared" si="97"/>
        <v>21375.200000000001</v>
      </c>
      <c r="J1252" s="32">
        <f>SUMIFS(MasterSheet!L:L, MasterSheet!B:B, A1252, MasterSheet!D:D, B1252, MasterSheet!H:H, C1252)</f>
        <v>0</v>
      </c>
      <c r="K1252" s="32">
        <f t="shared" si="98"/>
        <v>0</v>
      </c>
      <c r="L1252" s="25" t="str">
        <f>VLOOKUP(C1252,MasterSheet!H:U,14,)</f>
        <v>BioLegend</v>
      </c>
      <c r="M1252" s="25" t="str">
        <f>VLOOKUP(L1252,'Currency Sheet'!A:C,3,)</f>
        <v>DOLLAR</v>
      </c>
      <c r="N1252" s="25">
        <f t="shared" si="99"/>
        <v>88</v>
      </c>
    </row>
    <row r="1253" spans="1:14" x14ac:dyDescent="0.25">
      <c r="A1253" s="25" t="str">
        <v>EED117194</v>
      </c>
      <c r="B1253" s="45">
        <v>45856</v>
      </c>
      <c r="C1253" s="25">
        <v>328114</v>
      </c>
      <c r="D1253" s="25">
        <f t="shared" si="95"/>
        <v>19342.400000000001</v>
      </c>
      <c r="E1253" s="25">
        <f>_xlfn.XLOOKUP(C1253,MasterSheet!H:H,MasterSheet!E:E)</f>
        <v>219.8</v>
      </c>
      <c r="F1253" s="26">
        <f>SUMIFS(MasterSheet!J:J, MasterSheet!B:B, A1253, MasterSheet!D:D, B1253, MasterSheet!H:H, C1253)</f>
        <v>1</v>
      </c>
      <c r="G1253" s="26">
        <f t="shared" si="96"/>
        <v>19342.400000000001</v>
      </c>
      <c r="H1253" s="30">
        <f>SUMIFS(MasterSheet!K:K, MasterSheet!B:B, A1253, MasterSheet!D:D, B1253, MasterSheet!H:H, C1253)</f>
        <v>1</v>
      </c>
      <c r="I1253" s="30">
        <f t="shared" si="97"/>
        <v>19342.400000000001</v>
      </c>
      <c r="J1253" s="32">
        <f>SUMIFS(MasterSheet!L:L, MasterSheet!B:B, A1253, MasterSheet!D:D, B1253, MasterSheet!H:H, C1253)</f>
        <v>0</v>
      </c>
      <c r="K1253" s="32">
        <f t="shared" si="98"/>
        <v>0</v>
      </c>
      <c r="L1253" s="25" t="str">
        <f>VLOOKUP(C1253,MasterSheet!H:U,14,)</f>
        <v>BioLegend</v>
      </c>
      <c r="M1253" s="25" t="str">
        <f>VLOOKUP(L1253,'Currency Sheet'!A:C,3,)</f>
        <v>DOLLAR</v>
      </c>
      <c r="N1253" s="25">
        <f t="shared" si="99"/>
        <v>88</v>
      </c>
    </row>
    <row r="1254" spans="1:14" x14ac:dyDescent="0.25">
      <c r="A1254" s="25" t="str">
        <v>EED117194</v>
      </c>
      <c r="B1254" s="45">
        <v>45856</v>
      </c>
      <c r="C1254" s="25">
        <v>329208</v>
      </c>
      <c r="D1254" s="25">
        <f t="shared" si="95"/>
        <v>18048.8</v>
      </c>
      <c r="E1254" s="25">
        <f>_xlfn.XLOOKUP(C1254,MasterSheet!H:H,MasterSheet!E:E)</f>
        <v>205.1</v>
      </c>
      <c r="F1254" s="26">
        <f>SUMIFS(MasterSheet!J:J, MasterSheet!B:B, A1254, MasterSheet!D:D, B1254, MasterSheet!H:H, C1254)</f>
        <v>1</v>
      </c>
      <c r="G1254" s="26">
        <f t="shared" si="96"/>
        <v>18048.8</v>
      </c>
      <c r="H1254" s="30">
        <f>SUMIFS(MasterSheet!K:K, MasterSheet!B:B, A1254, MasterSheet!D:D, B1254, MasterSheet!H:H, C1254)</f>
        <v>1</v>
      </c>
      <c r="I1254" s="30">
        <f t="shared" si="97"/>
        <v>18048.8</v>
      </c>
      <c r="J1254" s="32">
        <f>SUMIFS(MasterSheet!L:L, MasterSheet!B:B, A1254, MasterSheet!D:D, B1254, MasterSheet!H:H, C1254)</f>
        <v>0</v>
      </c>
      <c r="K1254" s="32">
        <f t="shared" si="98"/>
        <v>0</v>
      </c>
      <c r="L1254" s="25" t="str">
        <f>VLOOKUP(C1254,MasterSheet!H:U,14,)</f>
        <v>BioLegend</v>
      </c>
      <c r="M1254" s="25" t="str">
        <f>VLOOKUP(L1254,'Currency Sheet'!A:C,3,)</f>
        <v>DOLLAR</v>
      </c>
      <c r="N1254" s="25">
        <f t="shared" si="99"/>
        <v>88</v>
      </c>
    </row>
    <row r="1255" spans="1:14" x14ac:dyDescent="0.25">
      <c r="A1255" s="25" t="str">
        <v>EED117194</v>
      </c>
      <c r="B1255" s="45">
        <v>45856</v>
      </c>
      <c r="C1255" s="25">
        <v>329708</v>
      </c>
      <c r="D1255" s="25">
        <f t="shared" si="95"/>
        <v>17987.2</v>
      </c>
      <c r="E1255" s="25">
        <f>_xlfn.XLOOKUP(C1255,MasterSheet!H:H,MasterSheet!E:E)</f>
        <v>204.4</v>
      </c>
      <c r="F1255" s="26">
        <f>SUMIFS(MasterSheet!J:J, MasterSheet!B:B, A1255, MasterSheet!D:D, B1255, MasterSheet!H:H, C1255)</f>
        <v>1</v>
      </c>
      <c r="G1255" s="26">
        <f t="shared" si="96"/>
        <v>17987.2</v>
      </c>
      <c r="H1255" s="30">
        <f>SUMIFS(MasterSheet!K:K, MasterSheet!B:B, A1255, MasterSheet!D:D, B1255, MasterSheet!H:H, C1255)</f>
        <v>1</v>
      </c>
      <c r="I1255" s="30">
        <f t="shared" si="97"/>
        <v>17987.2</v>
      </c>
      <c r="J1255" s="32">
        <f>SUMIFS(MasterSheet!L:L, MasterSheet!B:B, A1255, MasterSheet!D:D, B1255, MasterSheet!H:H, C1255)</f>
        <v>0</v>
      </c>
      <c r="K1255" s="32">
        <f t="shared" si="98"/>
        <v>0</v>
      </c>
      <c r="L1255" s="25" t="str">
        <f>VLOOKUP(C1255,MasterSheet!H:U,14,)</f>
        <v>BioLegend</v>
      </c>
      <c r="M1255" s="25" t="str">
        <f>VLOOKUP(L1255,'Currency Sheet'!A:C,3,)</f>
        <v>DOLLAR</v>
      </c>
      <c r="N1255" s="25">
        <f t="shared" si="99"/>
        <v>88</v>
      </c>
    </row>
    <row r="1256" spans="1:14" x14ac:dyDescent="0.25">
      <c r="A1256" s="25" t="str">
        <v>EED117194</v>
      </c>
      <c r="B1256" s="45">
        <v>45856</v>
      </c>
      <c r="C1256" s="25">
        <v>331208</v>
      </c>
      <c r="D1256" s="25">
        <f t="shared" si="95"/>
        <v>12997.599999999999</v>
      </c>
      <c r="E1256" s="25">
        <f>_xlfn.XLOOKUP(C1256,MasterSheet!H:H,MasterSheet!E:E)</f>
        <v>147.69999999999999</v>
      </c>
      <c r="F1256" s="26">
        <f>SUMIFS(MasterSheet!J:J, MasterSheet!B:B, A1256, MasterSheet!D:D, B1256, MasterSheet!H:H, C1256)</f>
        <v>1</v>
      </c>
      <c r="G1256" s="26">
        <f t="shared" si="96"/>
        <v>12997.599999999999</v>
      </c>
      <c r="H1256" s="30">
        <f>SUMIFS(MasterSheet!K:K, MasterSheet!B:B, A1256, MasterSheet!D:D, B1256, MasterSheet!H:H, C1256)</f>
        <v>1</v>
      </c>
      <c r="I1256" s="30">
        <f t="shared" si="97"/>
        <v>12997.599999999999</v>
      </c>
      <c r="J1256" s="32">
        <f>SUMIFS(MasterSheet!L:L, MasterSheet!B:B, A1256, MasterSheet!D:D, B1256, MasterSheet!H:H, C1256)</f>
        <v>0</v>
      </c>
      <c r="K1256" s="32">
        <f t="shared" si="98"/>
        <v>0</v>
      </c>
      <c r="L1256" s="25" t="str">
        <f>VLOOKUP(C1256,MasterSheet!H:U,14,)</f>
        <v>BioLegend</v>
      </c>
      <c r="M1256" s="25" t="str">
        <f>VLOOKUP(L1256,'Currency Sheet'!A:C,3,)</f>
        <v>DOLLAR</v>
      </c>
      <c r="N1256" s="25">
        <f t="shared" si="99"/>
        <v>88</v>
      </c>
    </row>
    <row r="1257" spans="1:14" x14ac:dyDescent="0.25">
      <c r="A1257" s="25" t="str">
        <v>EED117194</v>
      </c>
      <c r="B1257" s="45">
        <v>45856</v>
      </c>
      <c r="C1257" s="25">
        <v>334106</v>
      </c>
      <c r="D1257" s="25">
        <f t="shared" si="95"/>
        <v>16508.8</v>
      </c>
      <c r="E1257" s="25">
        <f>_xlfn.XLOOKUP(C1257,MasterSheet!H:H,MasterSheet!E:E)</f>
        <v>187.6</v>
      </c>
      <c r="F1257" s="26">
        <f>SUMIFS(MasterSheet!J:J, MasterSheet!B:B, A1257, MasterSheet!D:D, B1257, MasterSheet!H:H, C1257)</f>
        <v>1</v>
      </c>
      <c r="G1257" s="26">
        <f t="shared" si="96"/>
        <v>16508.8</v>
      </c>
      <c r="H1257" s="30">
        <f>SUMIFS(MasterSheet!K:K, MasterSheet!B:B, A1257, MasterSheet!D:D, B1257, MasterSheet!H:H, C1257)</f>
        <v>1</v>
      </c>
      <c r="I1257" s="30">
        <f t="shared" si="97"/>
        <v>16508.8</v>
      </c>
      <c r="J1257" s="32">
        <f>SUMIFS(MasterSheet!L:L, MasterSheet!B:B, A1257, MasterSheet!D:D, B1257, MasterSheet!H:H, C1257)</f>
        <v>0</v>
      </c>
      <c r="K1257" s="32">
        <f t="shared" si="98"/>
        <v>0</v>
      </c>
      <c r="L1257" s="25" t="str">
        <f>VLOOKUP(C1257,MasterSheet!H:U,14,)</f>
        <v>BioLegend</v>
      </c>
      <c r="M1257" s="25" t="str">
        <f>VLOOKUP(L1257,'Currency Sheet'!A:C,3,)</f>
        <v>DOLLAR</v>
      </c>
      <c r="N1257" s="25">
        <f t="shared" si="99"/>
        <v>88</v>
      </c>
    </row>
    <row r="1258" spans="1:14" x14ac:dyDescent="0.25">
      <c r="A1258" s="25" t="str">
        <v>EED117194</v>
      </c>
      <c r="B1258" s="45">
        <v>45856</v>
      </c>
      <c r="C1258" s="25">
        <v>349104</v>
      </c>
      <c r="D1258" s="25">
        <f t="shared" si="95"/>
        <v>14106.400000000001</v>
      </c>
      <c r="E1258" s="25">
        <f>_xlfn.XLOOKUP(C1258,MasterSheet!H:H,MasterSheet!E:E)</f>
        <v>160.30000000000001</v>
      </c>
      <c r="F1258" s="26">
        <f>SUMIFS(MasterSheet!J:J, MasterSheet!B:B, A1258, MasterSheet!D:D, B1258, MasterSheet!H:H, C1258)</f>
        <v>4</v>
      </c>
      <c r="G1258" s="26">
        <f t="shared" si="96"/>
        <v>56425.600000000006</v>
      </c>
      <c r="H1258" s="30">
        <f>SUMIFS(MasterSheet!K:K, MasterSheet!B:B, A1258, MasterSheet!D:D, B1258, MasterSheet!H:H, C1258)</f>
        <v>4</v>
      </c>
      <c r="I1258" s="30">
        <f t="shared" si="97"/>
        <v>56425.600000000006</v>
      </c>
      <c r="J1258" s="32">
        <f>SUMIFS(MasterSheet!L:L, MasterSheet!B:B, A1258, MasterSheet!D:D, B1258, MasterSheet!H:H, C1258)</f>
        <v>0</v>
      </c>
      <c r="K1258" s="32">
        <f t="shared" si="98"/>
        <v>0</v>
      </c>
      <c r="L1258" s="25" t="str">
        <f>VLOOKUP(C1258,MasterSheet!H:U,14,)</f>
        <v>BioLegend</v>
      </c>
      <c r="M1258" s="25" t="str">
        <f>VLOOKUP(L1258,'Currency Sheet'!A:C,3,)</f>
        <v>DOLLAR</v>
      </c>
      <c r="N1258" s="25">
        <f t="shared" si="99"/>
        <v>88</v>
      </c>
    </row>
    <row r="1259" spans="1:14" x14ac:dyDescent="0.25">
      <c r="A1259" s="25" t="str">
        <v>EED117194</v>
      </c>
      <c r="B1259" s="45">
        <v>45856</v>
      </c>
      <c r="C1259" s="25">
        <v>350504</v>
      </c>
      <c r="D1259" s="25">
        <f t="shared" si="95"/>
        <v>18321.599999999999</v>
      </c>
      <c r="E1259" s="25">
        <f>_xlfn.XLOOKUP(C1259,MasterSheet!H:H,MasterSheet!E:E)</f>
        <v>208.2</v>
      </c>
      <c r="F1259" s="26">
        <f>SUMIFS(MasterSheet!J:J, MasterSheet!B:B, A1259, MasterSheet!D:D, B1259, MasterSheet!H:H, C1259)</f>
        <v>1</v>
      </c>
      <c r="G1259" s="26">
        <f t="shared" si="96"/>
        <v>18321.599999999999</v>
      </c>
      <c r="H1259" s="30">
        <f>SUMIFS(MasterSheet!K:K, MasterSheet!B:B, A1259, MasterSheet!D:D, B1259, MasterSheet!H:H, C1259)</f>
        <v>1</v>
      </c>
      <c r="I1259" s="30">
        <f t="shared" si="97"/>
        <v>18321.599999999999</v>
      </c>
      <c r="J1259" s="32">
        <f>SUMIFS(MasterSheet!L:L, MasterSheet!B:B, A1259, MasterSheet!D:D, B1259, MasterSheet!H:H, C1259)</f>
        <v>0</v>
      </c>
      <c r="K1259" s="32">
        <f t="shared" si="98"/>
        <v>0</v>
      </c>
      <c r="L1259" s="25" t="str">
        <f>VLOOKUP(C1259,MasterSheet!H:U,14,)</f>
        <v>BioLegend</v>
      </c>
      <c r="M1259" s="25" t="str">
        <f>VLOOKUP(L1259,'Currency Sheet'!A:C,3,)</f>
        <v>DOLLAR</v>
      </c>
      <c r="N1259" s="25">
        <f t="shared" si="99"/>
        <v>88</v>
      </c>
    </row>
    <row r="1260" spans="1:14" x14ac:dyDescent="0.25">
      <c r="A1260" s="25" t="str">
        <v>EED117194</v>
      </c>
      <c r="B1260" s="45">
        <v>45856</v>
      </c>
      <c r="C1260" s="25">
        <v>353112</v>
      </c>
      <c r="D1260" s="25">
        <f t="shared" si="95"/>
        <v>19342.400000000001</v>
      </c>
      <c r="E1260" s="25">
        <f>_xlfn.XLOOKUP(C1260,MasterSheet!H:H,MasterSheet!E:E)</f>
        <v>219.8</v>
      </c>
      <c r="F1260" s="26">
        <f>SUMIFS(MasterSheet!J:J, MasterSheet!B:B, A1260, MasterSheet!D:D, B1260, MasterSheet!H:H, C1260)</f>
        <v>1</v>
      </c>
      <c r="G1260" s="26">
        <f t="shared" si="96"/>
        <v>19342.400000000001</v>
      </c>
      <c r="H1260" s="30">
        <f>SUMIFS(MasterSheet!K:K, MasterSheet!B:B, A1260, MasterSheet!D:D, B1260, MasterSheet!H:H, C1260)</f>
        <v>1</v>
      </c>
      <c r="I1260" s="30">
        <f t="shared" si="97"/>
        <v>19342.400000000001</v>
      </c>
      <c r="J1260" s="32">
        <f>SUMIFS(MasterSheet!L:L, MasterSheet!B:B, A1260, MasterSheet!D:D, B1260, MasterSheet!H:H, C1260)</f>
        <v>0</v>
      </c>
      <c r="K1260" s="32">
        <f t="shared" si="98"/>
        <v>0</v>
      </c>
      <c r="L1260" s="25" t="str">
        <f>VLOOKUP(C1260,MasterSheet!H:U,14,)</f>
        <v>BioLegend</v>
      </c>
      <c r="M1260" s="25" t="str">
        <f>VLOOKUP(L1260,'Currency Sheet'!A:C,3,)</f>
        <v>DOLLAR</v>
      </c>
      <c r="N1260" s="25">
        <f t="shared" si="99"/>
        <v>88</v>
      </c>
    </row>
    <row r="1261" spans="1:14" x14ac:dyDescent="0.25">
      <c r="A1261" s="25" t="str">
        <v>EED117194</v>
      </c>
      <c r="B1261" s="45">
        <v>45856</v>
      </c>
      <c r="C1261" s="25">
        <v>353208</v>
      </c>
      <c r="D1261" s="25">
        <f t="shared" si="95"/>
        <v>26862</v>
      </c>
      <c r="E1261" s="25">
        <f>_xlfn.XLOOKUP(C1261,MasterSheet!H:H,MasterSheet!E:E)</f>
        <v>305.25</v>
      </c>
      <c r="F1261" s="26">
        <f>SUMIFS(MasterSheet!J:J, MasterSheet!B:B, A1261, MasterSheet!D:D, B1261, MasterSheet!H:H, C1261)</f>
        <v>1</v>
      </c>
      <c r="G1261" s="26">
        <f t="shared" si="96"/>
        <v>26862</v>
      </c>
      <c r="H1261" s="30">
        <f>SUMIFS(MasterSheet!K:K, MasterSheet!B:B, A1261, MasterSheet!D:D, B1261, MasterSheet!H:H, C1261)</f>
        <v>1</v>
      </c>
      <c r="I1261" s="30">
        <f t="shared" si="97"/>
        <v>26862</v>
      </c>
      <c r="J1261" s="32">
        <f>SUMIFS(MasterSheet!L:L, MasterSheet!B:B, A1261, MasterSheet!D:D, B1261, MasterSheet!H:H, C1261)</f>
        <v>0</v>
      </c>
      <c r="K1261" s="32">
        <f t="shared" si="98"/>
        <v>0</v>
      </c>
      <c r="L1261" s="25" t="str">
        <f>VLOOKUP(C1261,MasterSheet!H:U,14,)</f>
        <v>BioLegend</v>
      </c>
      <c r="M1261" s="25" t="str">
        <f>VLOOKUP(L1261,'Currency Sheet'!A:C,3,)</f>
        <v>DOLLAR</v>
      </c>
      <c r="N1261" s="25">
        <f t="shared" si="99"/>
        <v>88</v>
      </c>
    </row>
    <row r="1262" spans="1:14" x14ac:dyDescent="0.25">
      <c r="A1262" s="25" t="str">
        <v>EED117194</v>
      </c>
      <c r="B1262" s="45">
        <v>45856</v>
      </c>
      <c r="C1262" s="25">
        <v>353421</v>
      </c>
      <c r="D1262" s="25">
        <f t="shared" si="95"/>
        <v>16368</v>
      </c>
      <c r="E1262" s="25">
        <f>_xlfn.XLOOKUP(C1262,MasterSheet!H:H,MasterSheet!E:E)</f>
        <v>186</v>
      </c>
      <c r="F1262" s="26">
        <f>SUMIFS(MasterSheet!J:J, MasterSheet!B:B, A1262, MasterSheet!D:D, B1262, MasterSheet!H:H, C1262)</f>
        <v>1</v>
      </c>
      <c r="G1262" s="26">
        <f t="shared" si="96"/>
        <v>16368</v>
      </c>
      <c r="H1262" s="30">
        <f>SUMIFS(MasterSheet!K:K, MasterSheet!B:B, A1262, MasterSheet!D:D, B1262, MasterSheet!H:H, C1262)</f>
        <v>1</v>
      </c>
      <c r="I1262" s="30">
        <f t="shared" si="97"/>
        <v>16368</v>
      </c>
      <c r="J1262" s="32">
        <f>SUMIFS(MasterSheet!L:L, MasterSheet!B:B, A1262, MasterSheet!D:D, B1262, MasterSheet!H:H, C1262)</f>
        <v>0</v>
      </c>
      <c r="K1262" s="32">
        <f t="shared" si="98"/>
        <v>0</v>
      </c>
      <c r="L1262" s="25" t="str">
        <f>VLOOKUP(C1262,MasterSheet!H:U,14,)</f>
        <v>BioLegend</v>
      </c>
      <c r="M1262" s="25" t="str">
        <f>VLOOKUP(L1262,'Currency Sheet'!A:C,3,)</f>
        <v>DOLLAR</v>
      </c>
      <c r="N1262" s="25">
        <f t="shared" si="99"/>
        <v>88</v>
      </c>
    </row>
    <row r="1263" spans="1:14" x14ac:dyDescent="0.25">
      <c r="A1263" s="25" t="str">
        <v>EED117194</v>
      </c>
      <c r="B1263" s="45">
        <v>45856</v>
      </c>
      <c r="C1263" s="25">
        <v>358512</v>
      </c>
      <c r="D1263" s="25">
        <f t="shared" si="95"/>
        <v>23531.199999999997</v>
      </c>
      <c r="E1263" s="25">
        <f>_xlfn.XLOOKUP(C1263,MasterSheet!H:H,MasterSheet!E:E)</f>
        <v>267.39999999999998</v>
      </c>
      <c r="F1263" s="26">
        <f>SUMIFS(MasterSheet!J:J, MasterSheet!B:B, A1263, MasterSheet!D:D, B1263, MasterSheet!H:H, C1263)</f>
        <v>1</v>
      </c>
      <c r="G1263" s="26">
        <f t="shared" si="96"/>
        <v>23531.199999999997</v>
      </c>
      <c r="H1263" s="30">
        <f>SUMIFS(MasterSheet!K:K, MasterSheet!B:B, A1263, MasterSheet!D:D, B1263, MasterSheet!H:H, C1263)</f>
        <v>1</v>
      </c>
      <c r="I1263" s="30">
        <f t="shared" si="97"/>
        <v>23531.199999999997</v>
      </c>
      <c r="J1263" s="32">
        <f>SUMIFS(MasterSheet!L:L, MasterSheet!B:B, A1263, MasterSheet!D:D, B1263, MasterSheet!H:H, C1263)</f>
        <v>0</v>
      </c>
      <c r="K1263" s="32">
        <f t="shared" si="98"/>
        <v>0</v>
      </c>
      <c r="L1263" s="25" t="str">
        <f>VLOOKUP(C1263,MasterSheet!H:U,14,)</f>
        <v>BioLegend</v>
      </c>
      <c r="M1263" s="25" t="str">
        <f>VLOOKUP(L1263,'Currency Sheet'!A:C,3,)</f>
        <v>DOLLAR</v>
      </c>
      <c r="N1263" s="25">
        <f t="shared" si="99"/>
        <v>88</v>
      </c>
    </row>
    <row r="1264" spans="1:14" x14ac:dyDescent="0.25">
      <c r="A1264" s="25" t="str">
        <v>EED117194</v>
      </c>
      <c r="B1264" s="45">
        <v>45856</v>
      </c>
      <c r="C1264" s="25">
        <v>358610</v>
      </c>
      <c r="D1264" s="25">
        <f t="shared" si="95"/>
        <v>28710</v>
      </c>
      <c r="E1264" s="25">
        <f>_xlfn.XLOOKUP(C1264,MasterSheet!H:H,MasterSheet!E:E)</f>
        <v>326.25</v>
      </c>
      <c r="F1264" s="26">
        <f>SUMIFS(MasterSheet!J:J, MasterSheet!B:B, A1264, MasterSheet!D:D, B1264, MasterSheet!H:H, C1264)</f>
        <v>1</v>
      </c>
      <c r="G1264" s="26">
        <f t="shared" si="96"/>
        <v>28710</v>
      </c>
      <c r="H1264" s="30">
        <f>SUMIFS(MasterSheet!K:K, MasterSheet!B:B, A1264, MasterSheet!D:D, B1264, MasterSheet!H:H, C1264)</f>
        <v>1</v>
      </c>
      <c r="I1264" s="30">
        <f t="shared" si="97"/>
        <v>28710</v>
      </c>
      <c r="J1264" s="32">
        <f>SUMIFS(MasterSheet!L:L, MasterSheet!B:B, A1264, MasterSheet!D:D, B1264, MasterSheet!H:H, C1264)</f>
        <v>0</v>
      </c>
      <c r="K1264" s="32">
        <f t="shared" si="98"/>
        <v>0</v>
      </c>
      <c r="L1264" s="25" t="str">
        <f>VLOOKUP(C1264,MasterSheet!H:U,14,)</f>
        <v>BioLegend</v>
      </c>
      <c r="M1264" s="25" t="str">
        <f>VLOOKUP(L1264,'Currency Sheet'!A:C,3,)</f>
        <v>DOLLAR</v>
      </c>
      <c r="N1264" s="25">
        <f t="shared" si="99"/>
        <v>88</v>
      </c>
    </row>
    <row r="1265" spans="1:14" x14ac:dyDescent="0.25">
      <c r="A1265" s="25" t="str">
        <v>EED117194</v>
      </c>
      <c r="B1265" s="45">
        <v>45856</v>
      </c>
      <c r="C1265" s="25">
        <v>363210</v>
      </c>
      <c r="D1265" s="25">
        <f t="shared" si="95"/>
        <v>22792</v>
      </c>
      <c r="E1265" s="25">
        <f>_xlfn.XLOOKUP(C1265,MasterSheet!H:H,MasterSheet!E:E)</f>
        <v>259</v>
      </c>
      <c r="F1265" s="26">
        <f>SUMIFS(MasterSheet!J:J, MasterSheet!B:B, A1265, MasterSheet!D:D, B1265, MasterSheet!H:H, C1265)</f>
        <v>1</v>
      </c>
      <c r="G1265" s="26">
        <f t="shared" si="96"/>
        <v>22792</v>
      </c>
      <c r="H1265" s="30">
        <f>SUMIFS(MasterSheet!K:K, MasterSheet!B:B, A1265, MasterSheet!D:D, B1265, MasterSheet!H:H, C1265)</f>
        <v>1</v>
      </c>
      <c r="I1265" s="30">
        <f t="shared" si="97"/>
        <v>22792</v>
      </c>
      <c r="J1265" s="32">
        <f>SUMIFS(MasterSheet!L:L, MasterSheet!B:B, A1265, MasterSheet!D:D, B1265, MasterSheet!H:H, C1265)</f>
        <v>0</v>
      </c>
      <c r="K1265" s="32">
        <f t="shared" si="98"/>
        <v>0</v>
      </c>
      <c r="L1265" s="25" t="str">
        <f>VLOOKUP(C1265,MasterSheet!H:U,14,)</f>
        <v>BioLegend</v>
      </c>
      <c r="M1265" s="25" t="str">
        <f>VLOOKUP(L1265,'Currency Sheet'!A:C,3,)</f>
        <v>DOLLAR</v>
      </c>
      <c r="N1265" s="25">
        <f t="shared" si="99"/>
        <v>88</v>
      </c>
    </row>
    <row r="1266" spans="1:14" x14ac:dyDescent="0.25">
      <c r="A1266" s="25" t="str">
        <v>EED117194</v>
      </c>
      <c r="B1266" s="45">
        <v>45856</v>
      </c>
      <c r="C1266" s="25">
        <v>366608</v>
      </c>
      <c r="D1266" s="25">
        <f t="shared" si="95"/>
        <v>16139.2</v>
      </c>
      <c r="E1266" s="25">
        <f>_xlfn.XLOOKUP(C1266,MasterSheet!H:H,MasterSheet!E:E)</f>
        <v>183.4</v>
      </c>
      <c r="F1266" s="26">
        <f>SUMIFS(MasterSheet!J:J, MasterSheet!B:B, A1266, MasterSheet!D:D, B1266, MasterSheet!H:H, C1266)</f>
        <v>1</v>
      </c>
      <c r="G1266" s="26">
        <f t="shared" si="96"/>
        <v>16139.2</v>
      </c>
      <c r="H1266" s="30">
        <f>SUMIFS(MasterSheet!K:K, MasterSheet!B:B, A1266, MasterSheet!D:D, B1266, MasterSheet!H:H, C1266)</f>
        <v>1</v>
      </c>
      <c r="I1266" s="30">
        <f t="shared" si="97"/>
        <v>16139.2</v>
      </c>
      <c r="J1266" s="32">
        <f>SUMIFS(MasterSheet!L:L, MasterSheet!B:B, A1266, MasterSheet!D:D, B1266, MasterSheet!H:H, C1266)</f>
        <v>0</v>
      </c>
      <c r="K1266" s="32">
        <f t="shared" si="98"/>
        <v>0</v>
      </c>
      <c r="L1266" s="25" t="str">
        <f>VLOOKUP(C1266,MasterSheet!H:U,14,)</f>
        <v>BioLegend</v>
      </c>
      <c r="M1266" s="25" t="str">
        <f>VLOOKUP(L1266,'Currency Sheet'!A:C,3,)</f>
        <v>DOLLAR</v>
      </c>
      <c r="N1266" s="25">
        <f t="shared" si="99"/>
        <v>88</v>
      </c>
    </row>
    <row r="1267" spans="1:14" x14ac:dyDescent="0.25">
      <c r="A1267" s="25" t="str">
        <v>EED117194</v>
      </c>
      <c r="B1267" s="45">
        <v>45856</v>
      </c>
      <c r="C1267" s="25">
        <v>367004</v>
      </c>
      <c r="D1267" s="25">
        <f t="shared" si="95"/>
        <v>22176</v>
      </c>
      <c r="E1267" s="25">
        <f>_xlfn.XLOOKUP(C1267,MasterSheet!H:H,MasterSheet!E:E)</f>
        <v>252</v>
      </c>
      <c r="F1267" s="26">
        <f>SUMIFS(MasterSheet!J:J, MasterSheet!B:B, A1267, MasterSheet!D:D, B1267, MasterSheet!H:H, C1267)</f>
        <v>1</v>
      </c>
      <c r="G1267" s="26">
        <f t="shared" si="96"/>
        <v>22176</v>
      </c>
      <c r="H1267" s="30">
        <f>SUMIFS(MasterSheet!K:K, MasterSheet!B:B, A1267, MasterSheet!D:D, B1267, MasterSheet!H:H, C1267)</f>
        <v>1</v>
      </c>
      <c r="I1267" s="30">
        <f t="shared" si="97"/>
        <v>22176</v>
      </c>
      <c r="J1267" s="32">
        <f>SUMIFS(MasterSheet!L:L, MasterSheet!B:B, A1267, MasterSheet!D:D, B1267, MasterSheet!H:H, C1267)</f>
        <v>0</v>
      </c>
      <c r="K1267" s="32">
        <f t="shared" si="98"/>
        <v>0</v>
      </c>
      <c r="L1267" s="25" t="str">
        <f>VLOOKUP(C1267,MasterSheet!H:U,14,)</f>
        <v>BioLegend</v>
      </c>
      <c r="M1267" s="25" t="str">
        <f>VLOOKUP(L1267,'Currency Sheet'!A:C,3,)</f>
        <v>DOLLAR</v>
      </c>
      <c r="N1267" s="25">
        <f t="shared" si="99"/>
        <v>88</v>
      </c>
    </row>
    <row r="1268" spans="1:14" x14ac:dyDescent="0.25">
      <c r="A1268" s="25" t="str">
        <v>EED117194</v>
      </c>
      <c r="B1268" s="45">
        <v>45856</v>
      </c>
      <c r="C1268" s="25">
        <v>368526</v>
      </c>
      <c r="D1268" s="25">
        <f t="shared" si="95"/>
        <v>26862</v>
      </c>
      <c r="E1268" s="25">
        <f>_xlfn.XLOOKUP(C1268,MasterSheet!H:H,MasterSheet!E:E)</f>
        <v>305.25</v>
      </c>
      <c r="F1268" s="26">
        <f>SUMIFS(MasterSheet!J:J, MasterSheet!B:B, A1268, MasterSheet!D:D, B1268, MasterSheet!H:H, C1268)</f>
        <v>1</v>
      </c>
      <c r="G1268" s="26">
        <f t="shared" si="96"/>
        <v>26862</v>
      </c>
      <c r="H1268" s="30">
        <f>SUMIFS(MasterSheet!K:K, MasterSheet!B:B, A1268, MasterSheet!D:D, B1268, MasterSheet!H:H, C1268)</f>
        <v>1</v>
      </c>
      <c r="I1268" s="30">
        <f t="shared" si="97"/>
        <v>26862</v>
      </c>
      <c r="J1268" s="32">
        <f>SUMIFS(MasterSheet!L:L, MasterSheet!B:B, A1268, MasterSheet!D:D, B1268, MasterSheet!H:H, C1268)</f>
        <v>0</v>
      </c>
      <c r="K1268" s="32">
        <f t="shared" si="98"/>
        <v>0</v>
      </c>
      <c r="L1268" s="25" t="str">
        <f>VLOOKUP(C1268,MasterSheet!H:U,14,)</f>
        <v>BioLegend</v>
      </c>
      <c r="M1268" s="25" t="str">
        <f>VLOOKUP(L1268,'Currency Sheet'!A:C,3,)</f>
        <v>DOLLAR</v>
      </c>
      <c r="N1268" s="25">
        <f t="shared" si="99"/>
        <v>88</v>
      </c>
    </row>
    <row r="1269" spans="1:14" x14ac:dyDescent="0.25">
      <c r="A1269" s="25" t="str">
        <v>EED117194</v>
      </c>
      <c r="B1269" s="45">
        <v>45856</v>
      </c>
      <c r="C1269" s="25">
        <v>368532</v>
      </c>
      <c r="D1269" s="25">
        <f t="shared" si="95"/>
        <v>17309.599999999999</v>
      </c>
      <c r="E1269" s="25">
        <f>_xlfn.XLOOKUP(C1269,MasterSheet!H:H,MasterSheet!E:E)</f>
        <v>196.7</v>
      </c>
      <c r="F1269" s="26">
        <f>SUMIFS(MasterSheet!J:J, MasterSheet!B:B, A1269, MasterSheet!D:D, B1269, MasterSheet!H:H, C1269)</f>
        <v>1</v>
      </c>
      <c r="G1269" s="26">
        <f t="shared" si="96"/>
        <v>17309.599999999999</v>
      </c>
      <c r="H1269" s="30">
        <f>SUMIFS(MasterSheet!K:K, MasterSheet!B:B, A1269, MasterSheet!D:D, B1269, MasterSheet!H:H, C1269)</f>
        <v>1</v>
      </c>
      <c r="I1269" s="30">
        <f t="shared" si="97"/>
        <v>17309.599999999999</v>
      </c>
      <c r="J1269" s="32">
        <f>SUMIFS(MasterSheet!L:L, MasterSheet!B:B, A1269, MasterSheet!D:D, B1269, MasterSheet!H:H, C1269)</f>
        <v>0</v>
      </c>
      <c r="K1269" s="32">
        <f t="shared" si="98"/>
        <v>0</v>
      </c>
      <c r="L1269" s="25" t="str">
        <f>VLOOKUP(C1269,MasterSheet!H:U,14,)</f>
        <v>BioLegend</v>
      </c>
      <c r="M1269" s="25" t="str">
        <f>VLOOKUP(L1269,'Currency Sheet'!A:C,3,)</f>
        <v>DOLLAR</v>
      </c>
      <c r="N1269" s="25">
        <f t="shared" si="99"/>
        <v>88</v>
      </c>
    </row>
    <row r="1270" spans="1:14" x14ac:dyDescent="0.25">
      <c r="A1270" s="25" t="str">
        <v>EED117194</v>
      </c>
      <c r="B1270" s="45">
        <v>45856</v>
      </c>
      <c r="C1270" s="25">
        <v>369324</v>
      </c>
      <c r="D1270" s="25">
        <f t="shared" si="95"/>
        <v>27258</v>
      </c>
      <c r="E1270" s="25">
        <f>_xlfn.XLOOKUP(C1270,MasterSheet!H:H,MasterSheet!E:E)</f>
        <v>309.75</v>
      </c>
      <c r="F1270" s="26">
        <f>SUMIFS(MasterSheet!J:J, MasterSheet!B:B, A1270, MasterSheet!D:D, B1270, MasterSheet!H:H, C1270)</f>
        <v>1</v>
      </c>
      <c r="G1270" s="26">
        <f t="shared" si="96"/>
        <v>27258</v>
      </c>
      <c r="H1270" s="30">
        <f>SUMIFS(MasterSheet!K:K, MasterSheet!B:B, A1270, MasterSheet!D:D, B1270, MasterSheet!H:H, C1270)</f>
        <v>1</v>
      </c>
      <c r="I1270" s="30">
        <f t="shared" si="97"/>
        <v>27258</v>
      </c>
      <c r="J1270" s="32">
        <f>SUMIFS(MasterSheet!L:L, MasterSheet!B:B, A1270, MasterSheet!D:D, B1270, MasterSheet!H:H, C1270)</f>
        <v>0</v>
      </c>
      <c r="K1270" s="32">
        <f t="shared" si="98"/>
        <v>0</v>
      </c>
      <c r="L1270" s="25" t="str">
        <f>VLOOKUP(C1270,MasterSheet!H:U,14,)</f>
        <v>BioLegend</v>
      </c>
      <c r="M1270" s="25" t="str">
        <f>VLOOKUP(L1270,'Currency Sheet'!A:C,3,)</f>
        <v>DOLLAR</v>
      </c>
      <c r="N1270" s="25">
        <f t="shared" si="99"/>
        <v>88</v>
      </c>
    </row>
    <row r="1271" spans="1:14" x14ac:dyDescent="0.25">
      <c r="A1271" s="25" t="str">
        <v>EED117194</v>
      </c>
      <c r="B1271" s="45">
        <v>45856</v>
      </c>
      <c r="C1271" s="25">
        <v>369505</v>
      </c>
      <c r="D1271" s="25">
        <f t="shared" si="95"/>
        <v>8993.6</v>
      </c>
      <c r="E1271" s="25">
        <f>_xlfn.XLOOKUP(C1271,MasterSheet!H:H,MasterSheet!E:E)</f>
        <v>102.2</v>
      </c>
      <c r="F1271" s="26">
        <f>SUMIFS(MasterSheet!J:J, MasterSheet!B:B, A1271, MasterSheet!D:D, B1271, MasterSheet!H:H, C1271)</f>
        <v>1</v>
      </c>
      <c r="G1271" s="26">
        <f t="shared" si="96"/>
        <v>8993.6</v>
      </c>
      <c r="H1271" s="30">
        <f>SUMIFS(MasterSheet!K:K, MasterSheet!B:B, A1271, MasterSheet!D:D, B1271, MasterSheet!H:H, C1271)</f>
        <v>1</v>
      </c>
      <c r="I1271" s="30">
        <f t="shared" si="97"/>
        <v>8993.6</v>
      </c>
      <c r="J1271" s="32">
        <f>SUMIFS(MasterSheet!L:L, MasterSheet!B:B, A1271, MasterSheet!D:D, B1271, MasterSheet!H:H, C1271)</f>
        <v>0</v>
      </c>
      <c r="K1271" s="32">
        <f t="shared" si="98"/>
        <v>0</v>
      </c>
      <c r="L1271" s="25" t="str">
        <f>VLOOKUP(C1271,MasterSheet!H:U,14,)</f>
        <v>BioLegend</v>
      </c>
      <c r="M1271" s="25" t="str">
        <f>VLOOKUP(L1271,'Currency Sheet'!A:C,3,)</f>
        <v>DOLLAR</v>
      </c>
      <c r="N1271" s="25">
        <f t="shared" si="99"/>
        <v>88</v>
      </c>
    </row>
    <row r="1272" spans="1:14" x14ac:dyDescent="0.25">
      <c r="A1272" s="25" t="str">
        <v>EED117194</v>
      </c>
      <c r="B1272" s="45">
        <v>45856</v>
      </c>
      <c r="C1272" s="25">
        <v>372710</v>
      </c>
      <c r="D1272" s="25">
        <f t="shared" si="95"/>
        <v>28710</v>
      </c>
      <c r="E1272" s="25">
        <f>_xlfn.XLOOKUP(C1272,MasterSheet!H:H,MasterSheet!E:E)</f>
        <v>326.25</v>
      </c>
      <c r="F1272" s="26">
        <f>SUMIFS(MasterSheet!J:J, MasterSheet!B:B, A1272, MasterSheet!D:D, B1272, MasterSheet!H:H, C1272)</f>
        <v>1</v>
      </c>
      <c r="G1272" s="26">
        <f t="shared" si="96"/>
        <v>28710</v>
      </c>
      <c r="H1272" s="30">
        <f>SUMIFS(MasterSheet!K:K, MasterSheet!B:B, A1272, MasterSheet!D:D, B1272, MasterSheet!H:H, C1272)</f>
        <v>1</v>
      </c>
      <c r="I1272" s="30">
        <f t="shared" si="97"/>
        <v>28710</v>
      </c>
      <c r="J1272" s="32">
        <f>SUMIFS(MasterSheet!L:L, MasterSheet!B:B, A1272, MasterSheet!D:D, B1272, MasterSheet!H:H, C1272)</f>
        <v>0</v>
      </c>
      <c r="K1272" s="32">
        <f t="shared" si="98"/>
        <v>0</v>
      </c>
      <c r="L1272" s="25" t="str">
        <f>VLOOKUP(C1272,MasterSheet!H:U,14,)</f>
        <v>BioLegend</v>
      </c>
      <c r="M1272" s="25" t="str">
        <f>VLOOKUP(L1272,'Currency Sheet'!A:C,3,)</f>
        <v>DOLLAR</v>
      </c>
      <c r="N1272" s="25">
        <f t="shared" si="99"/>
        <v>88</v>
      </c>
    </row>
    <row r="1273" spans="1:14" x14ac:dyDescent="0.25">
      <c r="A1273" s="25" t="str">
        <v>EED117194</v>
      </c>
      <c r="B1273" s="45">
        <v>45856</v>
      </c>
      <c r="C1273" s="25">
        <v>381506</v>
      </c>
      <c r="D1273" s="25">
        <f t="shared" si="95"/>
        <v>21067.200000000001</v>
      </c>
      <c r="E1273" s="25">
        <f>_xlfn.XLOOKUP(C1273,MasterSheet!H:H,MasterSheet!E:E)</f>
        <v>239.4</v>
      </c>
      <c r="F1273" s="26">
        <f>SUMIFS(MasterSheet!J:J, MasterSheet!B:B, A1273, MasterSheet!D:D, B1273, MasterSheet!H:H, C1273)</f>
        <v>1</v>
      </c>
      <c r="G1273" s="26">
        <f t="shared" si="96"/>
        <v>21067.200000000001</v>
      </c>
      <c r="H1273" s="30">
        <f>SUMIFS(MasterSheet!K:K, MasterSheet!B:B, A1273, MasterSheet!D:D, B1273, MasterSheet!H:H, C1273)</f>
        <v>1</v>
      </c>
      <c r="I1273" s="30">
        <f t="shared" si="97"/>
        <v>21067.200000000001</v>
      </c>
      <c r="J1273" s="32">
        <f>SUMIFS(MasterSheet!L:L, MasterSheet!B:B, A1273, MasterSheet!D:D, B1273, MasterSheet!H:H, C1273)</f>
        <v>0</v>
      </c>
      <c r="K1273" s="32">
        <f t="shared" si="98"/>
        <v>0</v>
      </c>
      <c r="L1273" s="25" t="str">
        <f>VLOOKUP(C1273,MasterSheet!H:U,14,)</f>
        <v>BioLegend</v>
      </c>
      <c r="M1273" s="25" t="str">
        <f>VLOOKUP(L1273,'Currency Sheet'!A:C,3,)</f>
        <v>DOLLAR</v>
      </c>
      <c r="N1273" s="25">
        <f t="shared" si="99"/>
        <v>88</v>
      </c>
    </row>
    <row r="1274" spans="1:14" x14ac:dyDescent="0.25">
      <c r="A1274" s="25" t="str">
        <v>EED117194</v>
      </c>
      <c r="B1274" s="45">
        <v>45856</v>
      </c>
      <c r="C1274" s="25">
        <v>384704</v>
      </c>
      <c r="D1274" s="25">
        <f t="shared" si="95"/>
        <v>22360.799999999999</v>
      </c>
      <c r="E1274" s="25">
        <f>_xlfn.XLOOKUP(C1274,MasterSheet!H:H,MasterSheet!E:E)</f>
        <v>254.1</v>
      </c>
      <c r="F1274" s="26">
        <f>SUMIFS(MasterSheet!J:J, MasterSheet!B:B, A1274, MasterSheet!D:D, B1274, MasterSheet!H:H, C1274)</f>
        <v>1</v>
      </c>
      <c r="G1274" s="26">
        <f t="shared" si="96"/>
        <v>22360.799999999999</v>
      </c>
      <c r="H1274" s="30">
        <f>SUMIFS(MasterSheet!K:K, MasterSheet!B:B, A1274, MasterSheet!D:D, B1274, MasterSheet!H:H, C1274)</f>
        <v>1</v>
      </c>
      <c r="I1274" s="30">
        <f t="shared" si="97"/>
        <v>22360.799999999999</v>
      </c>
      <c r="J1274" s="32">
        <f>SUMIFS(MasterSheet!L:L, MasterSheet!B:B, A1274, MasterSheet!D:D, B1274, MasterSheet!H:H, C1274)</f>
        <v>0</v>
      </c>
      <c r="K1274" s="32">
        <f t="shared" si="98"/>
        <v>0</v>
      </c>
      <c r="L1274" s="25" t="str">
        <f>VLOOKUP(C1274,MasterSheet!H:U,14,)</f>
        <v>BioLegend</v>
      </c>
      <c r="M1274" s="25" t="str">
        <f>VLOOKUP(L1274,'Currency Sheet'!A:C,3,)</f>
        <v>DOLLAR</v>
      </c>
      <c r="N1274" s="25">
        <f t="shared" si="99"/>
        <v>88</v>
      </c>
    </row>
    <row r="1275" spans="1:14" x14ac:dyDescent="0.25">
      <c r="A1275" s="25" t="str">
        <v>EED117194</v>
      </c>
      <c r="B1275" s="45">
        <v>45856</v>
      </c>
      <c r="C1275" s="25">
        <v>392204</v>
      </c>
      <c r="D1275" s="25">
        <f t="shared" si="95"/>
        <v>20020</v>
      </c>
      <c r="E1275" s="25">
        <f>_xlfn.XLOOKUP(C1275,MasterSheet!H:H,MasterSheet!E:E)</f>
        <v>227.5</v>
      </c>
      <c r="F1275" s="26">
        <f>SUMIFS(MasterSheet!J:J, MasterSheet!B:B, A1275, MasterSheet!D:D, B1275, MasterSheet!H:H, C1275)</f>
        <v>1</v>
      </c>
      <c r="G1275" s="26">
        <f t="shared" si="96"/>
        <v>20020</v>
      </c>
      <c r="H1275" s="30">
        <f>SUMIFS(MasterSheet!K:K, MasterSheet!B:B, A1275, MasterSheet!D:D, B1275, MasterSheet!H:H, C1275)</f>
        <v>1</v>
      </c>
      <c r="I1275" s="30">
        <f t="shared" si="97"/>
        <v>20020</v>
      </c>
      <c r="J1275" s="32">
        <f>SUMIFS(MasterSheet!L:L, MasterSheet!B:B, A1275, MasterSheet!D:D, B1275, MasterSheet!H:H, C1275)</f>
        <v>0</v>
      </c>
      <c r="K1275" s="32">
        <f t="shared" si="98"/>
        <v>0</v>
      </c>
      <c r="L1275" s="25" t="str">
        <f>VLOOKUP(C1275,MasterSheet!H:U,14,)</f>
        <v>BioLegend</v>
      </c>
      <c r="M1275" s="25" t="str">
        <f>VLOOKUP(L1275,'Currency Sheet'!A:C,3,)</f>
        <v>DOLLAR</v>
      </c>
      <c r="N1275" s="25">
        <f t="shared" si="99"/>
        <v>88</v>
      </c>
    </row>
    <row r="1276" spans="1:14" x14ac:dyDescent="0.25">
      <c r="A1276" s="25" t="str">
        <v>EED117194</v>
      </c>
      <c r="B1276" s="45">
        <v>45856</v>
      </c>
      <c r="C1276" s="25">
        <v>400112</v>
      </c>
      <c r="D1276" s="25">
        <f t="shared" si="95"/>
        <v>4743.2</v>
      </c>
      <c r="E1276" s="25">
        <f>_xlfn.XLOOKUP(C1276,MasterSheet!H:H,MasterSheet!E:E)</f>
        <v>53.9</v>
      </c>
      <c r="F1276" s="26">
        <f>SUMIFS(MasterSheet!J:J, MasterSheet!B:B, A1276, MasterSheet!D:D, B1276, MasterSheet!H:H, C1276)</f>
        <v>1</v>
      </c>
      <c r="G1276" s="26">
        <f t="shared" si="96"/>
        <v>4743.2</v>
      </c>
      <c r="H1276" s="30">
        <f>SUMIFS(MasterSheet!K:K, MasterSheet!B:B, A1276, MasterSheet!D:D, B1276, MasterSheet!H:H, C1276)</f>
        <v>1</v>
      </c>
      <c r="I1276" s="30">
        <f t="shared" si="97"/>
        <v>4743.2</v>
      </c>
      <c r="J1276" s="32">
        <f>SUMIFS(MasterSheet!L:L, MasterSheet!B:B, A1276, MasterSheet!D:D, B1276, MasterSheet!H:H, C1276)</f>
        <v>0</v>
      </c>
      <c r="K1276" s="32">
        <f t="shared" si="98"/>
        <v>0</v>
      </c>
      <c r="L1276" s="25" t="str">
        <f>VLOOKUP(C1276,MasterSheet!H:U,14,)</f>
        <v>BioLegend</v>
      </c>
      <c r="M1276" s="25" t="str">
        <f>VLOOKUP(L1276,'Currency Sheet'!A:C,3,)</f>
        <v>DOLLAR</v>
      </c>
      <c r="N1276" s="25">
        <f t="shared" si="99"/>
        <v>88</v>
      </c>
    </row>
    <row r="1277" spans="1:14" x14ac:dyDescent="0.25">
      <c r="A1277" s="25" t="str">
        <v>EED117194</v>
      </c>
      <c r="B1277" s="45">
        <v>45856</v>
      </c>
      <c r="C1277" s="25">
        <v>400113</v>
      </c>
      <c r="D1277" s="25">
        <f t="shared" si="95"/>
        <v>3757.6000000000004</v>
      </c>
      <c r="E1277" s="25">
        <f>_xlfn.XLOOKUP(C1277,MasterSheet!H:H,MasterSheet!E:E)</f>
        <v>42.7</v>
      </c>
      <c r="F1277" s="26">
        <f>SUMIFS(MasterSheet!J:J, MasterSheet!B:B, A1277, MasterSheet!D:D, B1277, MasterSheet!H:H, C1277)</f>
        <v>1</v>
      </c>
      <c r="G1277" s="26">
        <f t="shared" si="96"/>
        <v>3757.6000000000004</v>
      </c>
      <c r="H1277" s="30">
        <f>SUMIFS(MasterSheet!K:K, MasterSheet!B:B, A1277, MasterSheet!D:D, B1277, MasterSheet!H:H, C1277)</f>
        <v>1</v>
      </c>
      <c r="I1277" s="30">
        <f t="shared" si="97"/>
        <v>3757.6000000000004</v>
      </c>
      <c r="J1277" s="32">
        <f>SUMIFS(MasterSheet!L:L, MasterSheet!B:B, A1277, MasterSheet!D:D, B1277, MasterSheet!H:H, C1277)</f>
        <v>0</v>
      </c>
      <c r="K1277" s="32">
        <f t="shared" si="98"/>
        <v>0</v>
      </c>
      <c r="L1277" s="25" t="str">
        <f>VLOOKUP(C1277,MasterSheet!H:U,14,)</f>
        <v>BioLegend</v>
      </c>
      <c r="M1277" s="25" t="str">
        <f>VLOOKUP(L1277,'Currency Sheet'!A:C,3,)</f>
        <v>DOLLAR</v>
      </c>
      <c r="N1277" s="25">
        <f t="shared" si="99"/>
        <v>88</v>
      </c>
    </row>
    <row r="1278" spans="1:14" x14ac:dyDescent="0.25">
      <c r="A1278" s="25" t="str">
        <v>EED117194</v>
      </c>
      <c r="B1278" s="45">
        <v>45856</v>
      </c>
      <c r="C1278" s="25">
        <v>400114</v>
      </c>
      <c r="D1278" s="25">
        <f t="shared" si="95"/>
        <v>6811.2000000000007</v>
      </c>
      <c r="E1278" s="25">
        <f>_xlfn.XLOOKUP(C1278,MasterSheet!H:H,MasterSheet!E:E)</f>
        <v>77.400000000000006</v>
      </c>
      <c r="F1278" s="26">
        <f>SUMIFS(MasterSheet!J:J, MasterSheet!B:B, A1278, MasterSheet!D:D, B1278, MasterSheet!H:H, C1278)</f>
        <v>1</v>
      </c>
      <c r="G1278" s="26">
        <f t="shared" si="96"/>
        <v>6811.2000000000007</v>
      </c>
      <c r="H1278" s="30">
        <f>SUMIFS(MasterSheet!K:K, MasterSheet!B:B, A1278, MasterSheet!D:D, B1278, MasterSheet!H:H, C1278)</f>
        <v>1</v>
      </c>
      <c r="I1278" s="30">
        <f t="shared" si="97"/>
        <v>6811.2000000000007</v>
      </c>
      <c r="J1278" s="32">
        <f>SUMIFS(MasterSheet!L:L, MasterSheet!B:B, A1278, MasterSheet!D:D, B1278, MasterSheet!H:H, C1278)</f>
        <v>0</v>
      </c>
      <c r="K1278" s="32">
        <f t="shared" si="98"/>
        <v>0</v>
      </c>
      <c r="L1278" s="25" t="str">
        <f>VLOOKUP(C1278,MasterSheet!H:U,14,)</f>
        <v>BioLegend</v>
      </c>
      <c r="M1278" s="25" t="str">
        <f>VLOOKUP(L1278,'Currency Sheet'!A:C,3,)</f>
        <v>DOLLAR</v>
      </c>
      <c r="N1278" s="25">
        <f t="shared" si="99"/>
        <v>88</v>
      </c>
    </row>
    <row r="1279" spans="1:14" x14ac:dyDescent="0.25">
      <c r="A1279" s="25" t="str">
        <v>EED117194</v>
      </c>
      <c r="B1279" s="45">
        <v>45856</v>
      </c>
      <c r="C1279" s="25">
        <v>400125</v>
      </c>
      <c r="D1279" s="25">
        <f t="shared" si="95"/>
        <v>6529.6</v>
      </c>
      <c r="E1279" s="25">
        <f>_xlfn.XLOOKUP(C1279,MasterSheet!H:H,MasterSheet!E:E)</f>
        <v>74.2</v>
      </c>
      <c r="F1279" s="26">
        <f>SUMIFS(MasterSheet!J:J, MasterSheet!B:B, A1279, MasterSheet!D:D, B1279, MasterSheet!H:H, C1279)</f>
        <v>1</v>
      </c>
      <c r="G1279" s="26">
        <f t="shared" si="96"/>
        <v>6529.6</v>
      </c>
      <c r="H1279" s="30">
        <f>SUMIFS(MasterSheet!K:K, MasterSheet!B:B, A1279, MasterSheet!D:D, B1279, MasterSheet!H:H, C1279)</f>
        <v>1</v>
      </c>
      <c r="I1279" s="30">
        <f t="shared" si="97"/>
        <v>6529.6</v>
      </c>
      <c r="J1279" s="32">
        <f>SUMIFS(MasterSheet!L:L, MasterSheet!B:B, A1279, MasterSheet!D:D, B1279, MasterSheet!H:H, C1279)</f>
        <v>0</v>
      </c>
      <c r="K1279" s="32">
        <f t="shared" si="98"/>
        <v>0</v>
      </c>
      <c r="L1279" s="25" t="str">
        <f>VLOOKUP(C1279,MasterSheet!H:U,14,)</f>
        <v>BioLegend</v>
      </c>
      <c r="M1279" s="25" t="str">
        <f>VLOOKUP(L1279,'Currency Sheet'!A:C,3,)</f>
        <v>DOLLAR</v>
      </c>
      <c r="N1279" s="25">
        <f t="shared" si="99"/>
        <v>88</v>
      </c>
    </row>
    <row r="1280" spans="1:14" x14ac:dyDescent="0.25">
      <c r="A1280" s="25" t="str">
        <v>EED117194</v>
      </c>
      <c r="B1280" s="45">
        <v>45856</v>
      </c>
      <c r="C1280" s="25">
        <v>400128</v>
      </c>
      <c r="D1280" s="25">
        <f t="shared" si="95"/>
        <v>11026.4</v>
      </c>
      <c r="E1280" s="25">
        <f>_xlfn.XLOOKUP(C1280,MasterSheet!H:H,MasterSheet!E:E)</f>
        <v>125.3</v>
      </c>
      <c r="F1280" s="26">
        <f>SUMIFS(MasterSheet!J:J, MasterSheet!B:B, A1280, MasterSheet!D:D, B1280, MasterSheet!H:H, C1280)</f>
        <v>2</v>
      </c>
      <c r="G1280" s="26">
        <f t="shared" si="96"/>
        <v>22052.799999999999</v>
      </c>
      <c r="H1280" s="30">
        <f>SUMIFS(MasterSheet!K:K, MasterSheet!B:B, A1280, MasterSheet!D:D, B1280, MasterSheet!H:H, C1280)</f>
        <v>2</v>
      </c>
      <c r="I1280" s="30">
        <f t="shared" si="97"/>
        <v>22052.799999999999</v>
      </c>
      <c r="J1280" s="32">
        <f>SUMIFS(MasterSheet!L:L, MasterSheet!B:B, A1280, MasterSheet!D:D, B1280, MasterSheet!H:H, C1280)</f>
        <v>0</v>
      </c>
      <c r="K1280" s="32">
        <f t="shared" si="98"/>
        <v>0</v>
      </c>
      <c r="L1280" s="25" t="str">
        <f>VLOOKUP(C1280,MasterSheet!H:U,14,)</f>
        <v>BioLegend</v>
      </c>
      <c r="M1280" s="25" t="str">
        <f>VLOOKUP(L1280,'Currency Sheet'!A:C,3,)</f>
        <v>DOLLAR</v>
      </c>
      <c r="N1280" s="25">
        <f t="shared" si="99"/>
        <v>88</v>
      </c>
    </row>
    <row r="1281" spans="1:14" x14ac:dyDescent="0.25">
      <c r="A1281" s="25" t="str">
        <v>EED117194</v>
      </c>
      <c r="B1281" s="45">
        <v>45856</v>
      </c>
      <c r="C1281" s="25">
        <v>400130</v>
      </c>
      <c r="D1281" s="25">
        <f t="shared" si="95"/>
        <v>12874.400000000001</v>
      </c>
      <c r="E1281" s="25">
        <f>_xlfn.XLOOKUP(C1281,MasterSheet!H:H,MasterSheet!E:E)</f>
        <v>146.30000000000001</v>
      </c>
      <c r="F1281" s="26">
        <f>SUMIFS(MasterSheet!J:J, MasterSheet!B:B, A1281, MasterSheet!D:D, B1281, MasterSheet!H:H, C1281)</f>
        <v>1</v>
      </c>
      <c r="G1281" s="26">
        <f t="shared" si="96"/>
        <v>12874.400000000001</v>
      </c>
      <c r="H1281" s="30">
        <f>SUMIFS(MasterSheet!K:K, MasterSheet!B:B, A1281, MasterSheet!D:D, B1281, MasterSheet!H:H, C1281)</f>
        <v>1</v>
      </c>
      <c r="I1281" s="30">
        <f t="shared" si="97"/>
        <v>12874.400000000001</v>
      </c>
      <c r="J1281" s="32">
        <f>SUMIFS(MasterSheet!L:L, MasterSheet!B:B, A1281, MasterSheet!D:D, B1281, MasterSheet!H:H, C1281)</f>
        <v>0</v>
      </c>
      <c r="K1281" s="32">
        <f t="shared" si="98"/>
        <v>0</v>
      </c>
      <c r="L1281" s="25" t="str">
        <f>VLOOKUP(C1281,MasterSheet!H:U,14,)</f>
        <v>BioLegend</v>
      </c>
      <c r="M1281" s="25" t="str">
        <f>VLOOKUP(L1281,'Currency Sheet'!A:C,3,)</f>
        <v>DOLLAR</v>
      </c>
      <c r="N1281" s="25">
        <f t="shared" si="99"/>
        <v>88</v>
      </c>
    </row>
    <row r="1282" spans="1:14" x14ac:dyDescent="0.25">
      <c r="A1282" s="25" t="str">
        <v>EED117194</v>
      </c>
      <c r="B1282" s="45">
        <v>45856</v>
      </c>
      <c r="C1282" s="25">
        <v>400151</v>
      </c>
      <c r="D1282" s="25">
        <f t="shared" si="95"/>
        <v>15892.8</v>
      </c>
      <c r="E1282" s="25">
        <f>_xlfn.XLOOKUP(C1282,MasterSheet!H:H,MasterSheet!E:E)</f>
        <v>180.6</v>
      </c>
      <c r="F1282" s="26">
        <f>SUMIFS(MasterSheet!J:J, MasterSheet!B:B, A1282, MasterSheet!D:D, B1282, MasterSheet!H:H, C1282)</f>
        <v>1</v>
      </c>
      <c r="G1282" s="26">
        <f t="shared" si="96"/>
        <v>15892.8</v>
      </c>
      <c r="H1282" s="30">
        <f>SUMIFS(MasterSheet!K:K, MasterSheet!B:B, A1282, MasterSheet!D:D, B1282, MasterSheet!H:H, C1282)</f>
        <v>1</v>
      </c>
      <c r="I1282" s="30">
        <f t="shared" si="97"/>
        <v>15892.8</v>
      </c>
      <c r="J1282" s="32">
        <f>SUMIFS(MasterSheet!L:L, MasterSheet!B:B, A1282, MasterSheet!D:D, B1282, MasterSheet!H:H, C1282)</f>
        <v>0</v>
      </c>
      <c r="K1282" s="32">
        <f t="shared" si="98"/>
        <v>0</v>
      </c>
      <c r="L1282" s="25" t="str">
        <f>VLOOKUP(C1282,MasterSheet!H:U,14,)</f>
        <v>BioLegend</v>
      </c>
      <c r="M1282" s="25" t="str">
        <f>VLOOKUP(L1282,'Currency Sheet'!A:C,3,)</f>
        <v>DOLLAR</v>
      </c>
      <c r="N1282" s="25">
        <f t="shared" si="99"/>
        <v>88</v>
      </c>
    </row>
    <row r="1283" spans="1:14" x14ac:dyDescent="0.25">
      <c r="A1283" s="25" t="str">
        <v>EED117194</v>
      </c>
      <c r="B1283" s="45">
        <v>45856</v>
      </c>
      <c r="C1283" s="25">
        <v>400164</v>
      </c>
      <c r="D1283" s="25">
        <f t="shared" ref="D1283:D1346" si="100">E1283*N1283</f>
        <v>27258</v>
      </c>
      <c r="E1283" s="25">
        <f>_xlfn.XLOOKUP(C1283,MasterSheet!H:H,MasterSheet!E:E)</f>
        <v>309.75</v>
      </c>
      <c r="F1283" s="26">
        <f>SUMIFS(MasterSheet!J:J, MasterSheet!B:B, A1283, MasterSheet!D:D, B1283, MasterSheet!H:H, C1283)</f>
        <v>1</v>
      </c>
      <c r="G1283" s="26">
        <f t="shared" ref="G1283:G1346" si="101">D1283*F1283</f>
        <v>27258</v>
      </c>
      <c r="H1283" s="30">
        <f>SUMIFS(MasterSheet!K:K, MasterSheet!B:B, A1283, MasterSheet!D:D, B1283, MasterSheet!H:H, C1283)</f>
        <v>1</v>
      </c>
      <c r="I1283" s="30">
        <f t="shared" ref="I1283:I1346" si="102">H1283*D1283</f>
        <v>27258</v>
      </c>
      <c r="J1283" s="32">
        <f>SUMIFS(MasterSheet!L:L, MasterSheet!B:B, A1283, MasterSheet!D:D, B1283, MasterSheet!H:H, C1283)</f>
        <v>0</v>
      </c>
      <c r="K1283" s="32">
        <f t="shared" ref="K1283:K1346" si="103">J1283*D1283</f>
        <v>0</v>
      </c>
      <c r="L1283" s="25" t="str">
        <f>VLOOKUP(C1283,MasterSheet!H:U,14,)</f>
        <v>BioLegend</v>
      </c>
      <c r="M1283" s="25" t="str">
        <f>VLOOKUP(L1283,'Currency Sheet'!A:C,3,)</f>
        <v>DOLLAR</v>
      </c>
      <c r="N1283" s="25">
        <f t="shared" ref="N1283:N1346" si="104">IF(M1283="DOLLAR",88,1)</f>
        <v>88</v>
      </c>
    </row>
    <row r="1284" spans="1:14" x14ac:dyDescent="0.25">
      <c r="A1284" s="25" t="str">
        <v>EED117194</v>
      </c>
      <c r="B1284" s="45">
        <v>45856</v>
      </c>
      <c r="C1284" s="25">
        <v>400209</v>
      </c>
      <c r="D1284" s="25">
        <f t="shared" si="100"/>
        <v>2895.2</v>
      </c>
      <c r="E1284" s="25">
        <f>_xlfn.XLOOKUP(C1284,MasterSheet!H:H,MasterSheet!E:E)</f>
        <v>32.9</v>
      </c>
      <c r="F1284" s="26">
        <f>SUMIFS(MasterSheet!J:J, MasterSheet!B:B, A1284, MasterSheet!D:D, B1284, MasterSheet!H:H, C1284)</f>
        <v>1</v>
      </c>
      <c r="G1284" s="26">
        <f t="shared" si="101"/>
        <v>2895.2</v>
      </c>
      <c r="H1284" s="30">
        <f>SUMIFS(MasterSheet!K:K, MasterSheet!B:B, A1284, MasterSheet!D:D, B1284, MasterSheet!H:H, C1284)</f>
        <v>1</v>
      </c>
      <c r="I1284" s="30">
        <f t="shared" si="102"/>
        <v>2895.2</v>
      </c>
      <c r="J1284" s="32">
        <f>SUMIFS(MasterSheet!L:L, MasterSheet!B:B, A1284, MasterSheet!D:D, B1284, MasterSheet!H:H, C1284)</f>
        <v>0</v>
      </c>
      <c r="K1284" s="32">
        <f t="shared" si="103"/>
        <v>0</v>
      </c>
      <c r="L1284" s="25" t="str">
        <f>VLOOKUP(C1284,MasterSheet!H:U,14,)</f>
        <v>BioLegend</v>
      </c>
      <c r="M1284" s="25" t="str">
        <f>VLOOKUP(L1284,'Currency Sheet'!A:C,3,)</f>
        <v>DOLLAR</v>
      </c>
      <c r="N1284" s="25">
        <f t="shared" si="104"/>
        <v>88</v>
      </c>
    </row>
    <row r="1285" spans="1:14" x14ac:dyDescent="0.25">
      <c r="A1285" s="25" t="str">
        <v>EED117194</v>
      </c>
      <c r="B1285" s="45">
        <v>45856</v>
      </c>
      <c r="C1285" s="25">
        <v>400219</v>
      </c>
      <c r="D1285" s="25">
        <f t="shared" si="100"/>
        <v>2217.6</v>
      </c>
      <c r="E1285" s="25">
        <f>_xlfn.XLOOKUP(C1285,MasterSheet!H:H,MasterSheet!E:E)</f>
        <v>25.2</v>
      </c>
      <c r="F1285" s="26">
        <f>SUMIFS(MasterSheet!J:J, MasterSheet!B:B, A1285, MasterSheet!D:D, B1285, MasterSheet!H:H, C1285)</f>
        <v>1</v>
      </c>
      <c r="G1285" s="26">
        <f t="shared" si="101"/>
        <v>2217.6</v>
      </c>
      <c r="H1285" s="30">
        <f>SUMIFS(MasterSheet!K:K, MasterSheet!B:B, A1285, MasterSheet!D:D, B1285, MasterSheet!H:H, C1285)</f>
        <v>1</v>
      </c>
      <c r="I1285" s="30">
        <f t="shared" si="102"/>
        <v>2217.6</v>
      </c>
      <c r="J1285" s="32">
        <f>SUMIFS(MasterSheet!L:L, MasterSheet!B:B, A1285, MasterSheet!D:D, B1285, MasterSheet!H:H, C1285)</f>
        <v>0</v>
      </c>
      <c r="K1285" s="32">
        <f t="shared" si="103"/>
        <v>0</v>
      </c>
      <c r="L1285" s="25" t="str">
        <f>VLOOKUP(C1285,MasterSheet!H:U,14,)</f>
        <v>BioLegend</v>
      </c>
      <c r="M1285" s="25" t="str">
        <f>VLOOKUP(L1285,'Currency Sheet'!A:C,3,)</f>
        <v>DOLLAR</v>
      </c>
      <c r="N1285" s="25">
        <f t="shared" si="104"/>
        <v>88</v>
      </c>
    </row>
    <row r="1286" spans="1:14" x14ac:dyDescent="0.25">
      <c r="A1286" s="25" t="str">
        <v>EED117194</v>
      </c>
      <c r="B1286" s="45">
        <v>45856</v>
      </c>
      <c r="C1286" s="25">
        <v>400259</v>
      </c>
      <c r="D1286" s="25">
        <f t="shared" si="100"/>
        <v>10890</v>
      </c>
      <c r="E1286" s="25">
        <f>_xlfn.XLOOKUP(C1286,MasterSheet!H:H,MasterSheet!E:E)</f>
        <v>123.75</v>
      </c>
      <c r="F1286" s="26">
        <f>SUMIFS(MasterSheet!J:J, MasterSheet!B:B, A1286, MasterSheet!D:D, B1286, MasterSheet!H:H, C1286)</f>
        <v>1</v>
      </c>
      <c r="G1286" s="26">
        <f t="shared" si="101"/>
        <v>10890</v>
      </c>
      <c r="H1286" s="30">
        <f>SUMIFS(MasterSheet!K:K, MasterSheet!B:B, A1286, MasterSheet!D:D, B1286, MasterSheet!H:H, C1286)</f>
        <v>1</v>
      </c>
      <c r="I1286" s="30">
        <f t="shared" si="102"/>
        <v>10890</v>
      </c>
      <c r="J1286" s="32">
        <f>SUMIFS(MasterSheet!L:L, MasterSheet!B:B, A1286, MasterSheet!D:D, B1286, MasterSheet!H:H, C1286)</f>
        <v>0</v>
      </c>
      <c r="K1286" s="32">
        <f t="shared" si="103"/>
        <v>0</v>
      </c>
      <c r="L1286" s="25" t="str">
        <f>VLOOKUP(C1286,MasterSheet!H:U,14,)</f>
        <v>BioLegend</v>
      </c>
      <c r="M1286" s="25" t="str">
        <f>VLOOKUP(L1286,'Currency Sheet'!A:C,3,)</f>
        <v>DOLLAR</v>
      </c>
      <c r="N1286" s="25">
        <f t="shared" si="104"/>
        <v>88</v>
      </c>
    </row>
    <row r="1287" spans="1:14" x14ac:dyDescent="0.25">
      <c r="A1287" s="25" t="str">
        <v>EED117194</v>
      </c>
      <c r="B1287" s="45">
        <v>45856</v>
      </c>
      <c r="C1287" s="25">
        <v>400329</v>
      </c>
      <c r="D1287" s="25">
        <f t="shared" si="100"/>
        <v>12689.599999999999</v>
      </c>
      <c r="E1287" s="25">
        <f>_xlfn.XLOOKUP(C1287,MasterSheet!H:H,MasterSheet!E:E)</f>
        <v>144.19999999999999</v>
      </c>
      <c r="F1287" s="26">
        <f>SUMIFS(MasterSheet!J:J, MasterSheet!B:B, A1287, MasterSheet!D:D, B1287, MasterSheet!H:H, C1287)</f>
        <v>1</v>
      </c>
      <c r="G1287" s="26">
        <f t="shared" si="101"/>
        <v>12689.599999999999</v>
      </c>
      <c r="H1287" s="30">
        <f>SUMIFS(MasterSheet!K:K, MasterSheet!B:B, A1287, MasterSheet!D:D, B1287, MasterSheet!H:H, C1287)</f>
        <v>1</v>
      </c>
      <c r="I1287" s="30">
        <f t="shared" si="102"/>
        <v>12689.599999999999</v>
      </c>
      <c r="J1287" s="32">
        <f>SUMIFS(MasterSheet!L:L, MasterSheet!B:B, A1287, MasterSheet!D:D, B1287, MasterSheet!H:H, C1287)</f>
        <v>0</v>
      </c>
      <c r="K1287" s="32">
        <f t="shared" si="103"/>
        <v>0</v>
      </c>
      <c r="L1287" s="25" t="str">
        <f>VLOOKUP(C1287,MasterSheet!H:U,14,)</f>
        <v>BioLegend</v>
      </c>
      <c r="M1287" s="25" t="str">
        <f>VLOOKUP(L1287,'Currency Sheet'!A:C,3,)</f>
        <v>DOLLAR</v>
      </c>
      <c r="N1287" s="25">
        <f t="shared" si="104"/>
        <v>88</v>
      </c>
    </row>
    <row r="1288" spans="1:14" x14ac:dyDescent="0.25">
      <c r="A1288" s="25" t="str">
        <v>EED117194</v>
      </c>
      <c r="B1288" s="45">
        <v>45856</v>
      </c>
      <c r="C1288" s="25">
        <v>400406</v>
      </c>
      <c r="D1288" s="25">
        <f t="shared" si="100"/>
        <v>10164</v>
      </c>
      <c r="E1288" s="25">
        <f>_xlfn.XLOOKUP(C1288,MasterSheet!H:H,MasterSheet!E:E)</f>
        <v>115.5</v>
      </c>
      <c r="F1288" s="26">
        <f>SUMIFS(MasterSheet!J:J, MasterSheet!B:B, A1288, MasterSheet!D:D, B1288, MasterSheet!H:H, C1288)</f>
        <v>1</v>
      </c>
      <c r="G1288" s="26">
        <f t="shared" si="101"/>
        <v>10164</v>
      </c>
      <c r="H1288" s="30">
        <f>SUMIFS(MasterSheet!K:K, MasterSheet!B:B, A1288, MasterSheet!D:D, B1288, MasterSheet!H:H, C1288)</f>
        <v>1</v>
      </c>
      <c r="I1288" s="30">
        <f t="shared" si="102"/>
        <v>10164</v>
      </c>
      <c r="J1288" s="32">
        <f>SUMIFS(MasterSheet!L:L, MasterSheet!B:B, A1288, MasterSheet!D:D, B1288, MasterSheet!H:H, C1288)</f>
        <v>0</v>
      </c>
      <c r="K1288" s="32">
        <f t="shared" si="103"/>
        <v>0</v>
      </c>
      <c r="L1288" s="25" t="str">
        <f>VLOOKUP(C1288,MasterSheet!H:U,14,)</f>
        <v>BioLegend</v>
      </c>
      <c r="M1288" s="25" t="str">
        <f>VLOOKUP(L1288,'Currency Sheet'!A:C,3,)</f>
        <v>DOLLAR</v>
      </c>
      <c r="N1288" s="25">
        <f t="shared" si="104"/>
        <v>88</v>
      </c>
    </row>
    <row r="1289" spans="1:14" x14ac:dyDescent="0.25">
      <c r="A1289" s="25" t="str">
        <v>EED117194</v>
      </c>
      <c r="B1289" s="45">
        <v>45856</v>
      </c>
      <c r="C1289" s="25">
        <v>400417</v>
      </c>
      <c r="D1289" s="25">
        <f t="shared" si="100"/>
        <v>10841.6</v>
      </c>
      <c r="E1289" s="25">
        <f>_xlfn.XLOOKUP(C1289,MasterSheet!H:H,MasterSheet!E:E)</f>
        <v>123.2</v>
      </c>
      <c r="F1289" s="26">
        <f>SUMIFS(MasterSheet!J:J, MasterSheet!B:B, A1289, MasterSheet!D:D, B1289, MasterSheet!H:H, C1289)</f>
        <v>1</v>
      </c>
      <c r="G1289" s="26">
        <f t="shared" si="101"/>
        <v>10841.6</v>
      </c>
      <c r="H1289" s="30">
        <f>SUMIFS(MasterSheet!K:K, MasterSheet!B:B, A1289, MasterSheet!D:D, B1289, MasterSheet!H:H, C1289)</f>
        <v>1</v>
      </c>
      <c r="I1289" s="30">
        <f t="shared" si="102"/>
        <v>10841.6</v>
      </c>
      <c r="J1289" s="32">
        <f>SUMIFS(MasterSheet!L:L, MasterSheet!B:B, A1289, MasterSheet!D:D, B1289, MasterSheet!H:H, C1289)</f>
        <v>0</v>
      </c>
      <c r="K1289" s="32">
        <f t="shared" si="103"/>
        <v>0</v>
      </c>
      <c r="L1289" s="25" t="str">
        <f>VLOOKUP(C1289,MasterSheet!H:U,14,)</f>
        <v>BioLegend</v>
      </c>
      <c r="M1289" s="25" t="str">
        <f>VLOOKUP(L1289,'Currency Sheet'!A:C,3,)</f>
        <v>DOLLAR</v>
      </c>
      <c r="N1289" s="25">
        <f t="shared" si="104"/>
        <v>88</v>
      </c>
    </row>
    <row r="1290" spans="1:14" x14ac:dyDescent="0.25">
      <c r="A1290" s="25" t="str">
        <v>EED117194</v>
      </c>
      <c r="B1290" s="45">
        <v>45856</v>
      </c>
      <c r="C1290" s="25">
        <v>400435</v>
      </c>
      <c r="D1290" s="25">
        <f t="shared" si="100"/>
        <v>10890</v>
      </c>
      <c r="E1290" s="25">
        <f>_xlfn.XLOOKUP(C1290,MasterSheet!H:H,MasterSheet!E:E)</f>
        <v>123.75</v>
      </c>
      <c r="F1290" s="26">
        <f>SUMIFS(MasterSheet!J:J, MasterSheet!B:B, A1290, MasterSheet!D:D, B1290, MasterSheet!H:H, C1290)</f>
        <v>2</v>
      </c>
      <c r="G1290" s="26">
        <f t="shared" si="101"/>
        <v>21780</v>
      </c>
      <c r="H1290" s="30">
        <f>SUMIFS(MasterSheet!K:K, MasterSheet!B:B, A1290, MasterSheet!D:D, B1290, MasterSheet!H:H, C1290)</f>
        <v>2</v>
      </c>
      <c r="I1290" s="30">
        <f t="shared" si="102"/>
        <v>21780</v>
      </c>
      <c r="J1290" s="32">
        <f>SUMIFS(MasterSheet!L:L, MasterSheet!B:B, A1290, MasterSheet!D:D, B1290, MasterSheet!H:H, C1290)</f>
        <v>0</v>
      </c>
      <c r="K1290" s="32">
        <f t="shared" si="103"/>
        <v>0</v>
      </c>
      <c r="L1290" s="25" t="str">
        <f>VLOOKUP(C1290,MasterSheet!H:U,14,)</f>
        <v>BioLegend</v>
      </c>
      <c r="M1290" s="25" t="str">
        <f>VLOOKUP(L1290,'Currency Sheet'!A:C,3,)</f>
        <v>DOLLAR</v>
      </c>
      <c r="N1290" s="25">
        <f t="shared" si="104"/>
        <v>88</v>
      </c>
    </row>
    <row r="1291" spans="1:14" x14ac:dyDescent="0.25">
      <c r="A1291" s="25" t="str">
        <v>EED117194</v>
      </c>
      <c r="B1291" s="45">
        <v>45856</v>
      </c>
      <c r="C1291" s="25">
        <v>400438</v>
      </c>
      <c r="D1291" s="25">
        <f t="shared" si="100"/>
        <v>16698</v>
      </c>
      <c r="E1291" s="25">
        <f>_xlfn.XLOOKUP(C1291,MasterSheet!H:H,MasterSheet!E:E)</f>
        <v>189.75</v>
      </c>
      <c r="F1291" s="26">
        <f>SUMIFS(MasterSheet!J:J, MasterSheet!B:B, A1291, MasterSheet!D:D, B1291, MasterSheet!H:H, C1291)</f>
        <v>2</v>
      </c>
      <c r="G1291" s="26">
        <f t="shared" si="101"/>
        <v>33396</v>
      </c>
      <c r="H1291" s="30">
        <f>SUMIFS(MasterSheet!K:K, MasterSheet!B:B, A1291, MasterSheet!D:D, B1291, MasterSheet!H:H, C1291)</f>
        <v>2</v>
      </c>
      <c r="I1291" s="30">
        <f t="shared" si="102"/>
        <v>33396</v>
      </c>
      <c r="J1291" s="32">
        <f>SUMIFS(MasterSheet!L:L, MasterSheet!B:B, A1291, MasterSheet!D:D, B1291, MasterSheet!H:H, C1291)</f>
        <v>0</v>
      </c>
      <c r="K1291" s="32">
        <f t="shared" si="103"/>
        <v>0</v>
      </c>
      <c r="L1291" s="25" t="str">
        <f>VLOOKUP(C1291,MasterSheet!H:U,14,)</f>
        <v>BioLegend</v>
      </c>
      <c r="M1291" s="25" t="str">
        <f>VLOOKUP(L1291,'Currency Sheet'!A:C,3,)</f>
        <v>DOLLAR</v>
      </c>
      <c r="N1291" s="25">
        <f t="shared" si="104"/>
        <v>88</v>
      </c>
    </row>
    <row r="1292" spans="1:14" x14ac:dyDescent="0.25">
      <c r="A1292" s="25" t="str">
        <v>EED117194</v>
      </c>
      <c r="B1292" s="45">
        <v>45856</v>
      </c>
      <c r="C1292" s="25">
        <v>400512</v>
      </c>
      <c r="D1292" s="25">
        <f t="shared" si="100"/>
        <v>5649.6</v>
      </c>
      <c r="E1292" s="25">
        <f>_xlfn.XLOOKUP(C1292,MasterSheet!H:H,MasterSheet!E:E)</f>
        <v>64.2</v>
      </c>
      <c r="F1292" s="26">
        <f>SUMIFS(MasterSheet!J:J, MasterSheet!B:B, A1292, MasterSheet!D:D, B1292, MasterSheet!H:H, C1292)</f>
        <v>1</v>
      </c>
      <c r="G1292" s="26">
        <f t="shared" si="101"/>
        <v>5649.6</v>
      </c>
      <c r="H1292" s="30">
        <f>SUMIFS(MasterSheet!K:K, MasterSheet!B:B, A1292, MasterSheet!D:D, B1292, MasterSheet!H:H, C1292)</f>
        <v>1</v>
      </c>
      <c r="I1292" s="30">
        <f t="shared" si="102"/>
        <v>5649.6</v>
      </c>
      <c r="J1292" s="32">
        <f>SUMIFS(MasterSheet!L:L, MasterSheet!B:B, A1292, MasterSheet!D:D, B1292, MasterSheet!H:H, C1292)</f>
        <v>0</v>
      </c>
      <c r="K1292" s="32">
        <f t="shared" si="103"/>
        <v>0</v>
      </c>
      <c r="L1292" s="25" t="str">
        <f>VLOOKUP(C1292,MasterSheet!H:U,14,)</f>
        <v>BioLegend</v>
      </c>
      <c r="M1292" s="25" t="str">
        <f>VLOOKUP(L1292,'Currency Sheet'!A:C,3,)</f>
        <v>DOLLAR</v>
      </c>
      <c r="N1292" s="25">
        <f t="shared" si="104"/>
        <v>88</v>
      </c>
    </row>
    <row r="1293" spans="1:14" x14ac:dyDescent="0.25">
      <c r="A1293" s="25" t="str">
        <v>EED117194</v>
      </c>
      <c r="B1293" s="45">
        <v>45856</v>
      </c>
      <c r="C1293" s="25">
        <v>400522</v>
      </c>
      <c r="D1293" s="25">
        <f t="shared" si="100"/>
        <v>10841.6</v>
      </c>
      <c r="E1293" s="25">
        <f>_xlfn.XLOOKUP(C1293,MasterSheet!H:H,MasterSheet!E:E)</f>
        <v>123.2</v>
      </c>
      <c r="F1293" s="26">
        <f>SUMIFS(MasterSheet!J:J, MasterSheet!B:B, A1293, MasterSheet!D:D, B1293, MasterSheet!H:H, C1293)</f>
        <v>1</v>
      </c>
      <c r="G1293" s="26">
        <f t="shared" si="101"/>
        <v>10841.6</v>
      </c>
      <c r="H1293" s="30">
        <f>SUMIFS(MasterSheet!K:K, MasterSheet!B:B, A1293, MasterSheet!D:D, B1293, MasterSheet!H:H, C1293)</f>
        <v>1</v>
      </c>
      <c r="I1293" s="30">
        <f t="shared" si="102"/>
        <v>10841.6</v>
      </c>
      <c r="J1293" s="32">
        <f>SUMIFS(MasterSheet!L:L, MasterSheet!B:B, A1293, MasterSheet!D:D, B1293, MasterSheet!H:H, C1293)</f>
        <v>0</v>
      </c>
      <c r="K1293" s="32">
        <f t="shared" si="103"/>
        <v>0</v>
      </c>
      <c r="L1293" s="25" t="str">
        <f>VLOOKUP(C1293,MasterSheet!H:U,14,)</f>
        <v>BioLegend</v>
      </c>
      <c r="M1293" s="25" t="str">
        <f>VLOOKUP(L1293,'Currency Sheet'!A:C,3,)</f>
        <v>DOLLAR</v>
      </c>
      <c r="N1293" s="25">
        <f t="shared" si="104"/>
        <v>88</v>
      </c>
    </row>
    <row r="1294" spans="1:14" x14ac:dyDescent="0.25">
      <c r="A1294" s="25" t="str">
        <v>EED117194</v>
      </c>
      <c r="B1294" s="45">
        <v>45856</v>
      </c>
      <c r="C1294" s="25">
        <v>400524</v>
      </c>
      <c r="D1294" s="25">
        <f t="shared" si="100"/>
        <v>10841.6</v>
      </c>
      <c r="E1294" s="25">
        <f>_xlfn.XLOOKUP(C1294,MasterSheet!H:H,MasterSheet!E:E)</f>
        <v>123.2</v>
      </c>
      <c r="F1294" s="26">
        <f>SUMIFS(MasterSheet!J:J, MasterSheet!B:B, A1294, MasterSheet!D:D, B1294, MasterSheet!H:H, C1294)</f>
        <v>1</v>
      </c>
      <c r="G1294" s="26">
        <f t="shared" si="101"/>
        <v>10841.6</v>
      </c>
      <c r="H1294" s="30">
        <f>SUMIFS(MasterSheet!K:K, MasterSheet!B:B, A1294, MasterSheet!D:D, B1294, MasterSheet!H:H, C1294)</f>
        <v>1</v>
      </c>
      <c r="I1294" s="30">
        <f t="shared" si="102"/>
        <v>10841.6</v>
      </c>
      <c r="J1294" s="32">
        <f>SUMIFS(MasterSheet!L:L, MasterSheet!B:B, A1294, MasterSheet!D:D, B1294, MasterSheet!H:H, C1294)</f>
        <v>0</v>
      </c>
      <c r="K1294" s="32">
        <f t="shared" si="103"/>
        <v>0</v>
      </c>
      <c r="L1294" s="25" t="str">
        <f>VLOOKUP(C1294,MasterSheet!H:U,14,)</f>
        <v>BioLegend</v>
      </c>
      <c r="M1294" s="25" t="str">
        <f>VLOOKUP(L1294,'Currency Sheet'!A:C,3,)</f>
        <v>DOLLAR</v>
      </c>
      <c r="N1294" s="25">
        <f t="shared" si="104"/>
        <v>88</v>
      </c>
    </row>
    <row r="1295" spans="1:14" x14ac:dyDescent="0.25">
      <c r="A1295" s="25" t="str">
        <v>EED117194</v>
      </c>
      <c r="B1295" s="45">
        <v>45856</v>
      </c>
      <c r="C1295" s="25">
        <v>400558</v>
      </c>
      <c r="D1295" s="25">
        <f t="shared" si="100"/>
        <v>17740.8</v>
      </c>
      <c r="E1295" s="25">
        <f>_xlfn.XLOOKUP(C1295,MasterSheet!H:H,MasterSheet!E:E)</f>
        <v>201.6</v>
      </c>
      <c r="F1295" s="26">
        <f>SUMIFS(MasterSheet!J:J, MasterSheet!B:B, A1295, MasterSheet!D:D, B1295, MasterSheet!H:H, C1295)</f>
        <v>1</v>
      </c>
      <c r="G1295" s="26">
        <f t="shared" si="101"/>
        <v>17740.8</v>
      </c>
      <c r="H1295" s="30">
        <f>SUMIFS(MasterSheet!K:K, MasterSheet!B:B, A1295, MasterSheet!D:D, B1295, MasterSheet!H:H, C1295)</f>
        <v>1</v>
      </c>
      <c r="I1295" s="30">
        <f t="shared" si="102"/>
        <v>17740.8</v>
      </c>
      <c r="J1295" s="32">
        <f>SUMIFS(MasterSheet!L:L, MasterSheet!B:B, A1295, MasterSheet!D:D, B1295, MasterSheet!H:H, C1295)</f>
        <v>0</v>
      </c>
      <c r="K1295" s="32">
        <f t="shared" si="103"/>
        <v>0</v>
      </c>
      <c r="L1295" s="25" t="str">
        <f>VLOOKUP(C1295,MasterSheet!H:U,14,)</f>
        <v>BioLegend</v>
      </c>
      <c r="M1295" s="25" t="str">
        <f>VLOOKUP(L1295,'Currency Sheet'!A:C,3,)</f>
        <v>DOLLAR</v>
      </c>
      <c r="N1295" s="25">
        <f t="shared" si="104"/>
        <v>88</v>
      </c>
    </row>
    <row r="1296" spans="1:14" x14ac:dyDescent="0.25">
      <c r="A1296" s="25" t="str">
        <v>EED117194</v>
      </c>
      <c r="B1296" s="45">
        <v>45856</v>
      </c>
      <c r="C1296" s="25">
        <v>401210</v>
      </c>
      <c r="D1296" s="25">
        <f t="shared" si="100"/>
        <v>10225.6</v>
      </c>
      <c r="E1296" s="25">
        <f>_xlfn.XLOOKUP(C1296,MasterSheet!H:H,MasterSheet!E:E)</f>
        <v>116.2</v>
      </c>
      <c r="F1296" s="26">
        <f>SUMIFS(MasterSheet!J:J, MasterSheet!B:B, A1296, MasterSheet!D:D, B1296, MasterSheet!H:H, C1296)</f>
        <v>1</v>
      </c>
      <c r="G1296" s="26">
        <f t="shared" si="101"/>
        <v>10225.6</v>
      </c>
      <c r="H1296" s="30">
        <f>SUMIFS(MasterSheet!K:K, MasterSheet!B:B, A1296, MasterSheet!D:D, B1296, MasterSheet!H:H, C1296)</f>
        <v>1</v>
      </c>
      <c r="I1296" s="30">
        <f t="shared" si="102"/>
        <v>10225.6</v>
      </c>
      <c r="J1296" s="32">
        <f>SUMIFS(MasterSheet!L:L, MasterSheet!B:B, A1296, MasterSheet!D:D, B1296, MasterSheet!H:H, C1296)</f>
        <v>0</v>
      </c>
      <c r="K1296" s="32">
        <f t="shared" si="103"/>
        <v>0</v>
      </c>
      <c r="L1296" s="25" t="str">
        <f>VLOOKUP(C1296,MasterSheet!H:U,14,)</f>
        <v>BioLegend</v>
      </c>
      <c r="M1296" s="25" t="str">
        <f>VLOOKUP(L1296,'Currency Sheet'!A:C,3,)</f>
        <v>DOLLAR</v>
      </c>
      <c r="N1296" s="25">
        <f t="shared" si="104"/>
        <v>88</v>
      </c>
    </row>
    <row r="1297" spans="1:14" x14ac:dyDescent="0.25">
      <c r="A1297" s="25" t="str">
        <v>EED117194</v>
      </c>
      <c r="B1297" s="45">
        <v>45856</v>
      </c>
      <c r="C1297" s="25">
        <v>405714</v>
      </c>
      <c r="D1297" s="25">
        <f t="shared" si="100"/>
        <v>16077.599999999999</v>
      </c>
      <c r="E1297" s="25">
        <f>_xlfn.XLOOKUP(C1297,MasterSheet!H:H,MasterSheet!E:E)</f>
        <v>182.7</v>
      </c>
      <c r="F1297" s="26">
        <f>SUMIFS(MasterSheet!J:J, MasterSheet!B:B, A1297, MasterSheet!D:D, B1297, MasterSheet!H:H, C1297)</f>
        <v>1</v>
      </c>
      <c r="G1297" s="26">
        <f t="shared" si="101"/>
        <v>16077.599999999999</v>
      </c>
      <c r="H1297" s="30">
        <f>SUMIFS(MasterSheet!K:K, MasterSheet!B:B, A1297, MasterSheet!D:D, B1297, MasterSheet!H:H, C1297)</f>
        <v>1</v>
      </c>
      <c r="I1297" s="30">
        <f t="shared" si="102"/>
        <v>16077.599999999999</v>
      </c>
      <c r="J1297" s="32">
        <f>SUMIFS(MasterSheet!L:L, MasterSheet!B:B, A1297, MasterSheet!D:D, B1297, MasterSheet!H:H, C1297)</f>
        <v>0</v>
      </c>
      <c r="K1297" s="32">
        <f t="shared" si="103"/>
        <v>0</v>
      </c>
      <c r="L1297" s="25" t="str">
        <f>VLOOKUP(C1297,MasterSheet!H:U,14,)</f>
        <v>BioLegend</v>
      </c>
      <c r="M1297" s="25" t="str">
        <f>VLOOKUP(L1297,'Currency Sheet'!A:C,3,)</f>
        <v>DOLLAR</v>
      </c>
      <c r="N1297" s="25">
        <f t="shared" si="104"/>
        <v>88</v>
      </c>
    </row>
    <row r="1298" spans="1:14" x14ac:dyDescent="0.25">
      <c r="A1298" s="25" t="str">
        <v>EED117194</v>
      </c>
      <c r="B1298" s="45">
        <v>45856</v>
      </c>
      <c r="C1298" s="25">
        <v>410708</v>
      </c>
      <c r="D1298" s="25">
        <f t="shared" si="100"/>
        <v>17054.400000000001</v>
      </c>
      <c r="E1298" s="25">
        <f>_xlfn.XLOOKUP(C1298,MasterSheet!H:H,MasterSheet!E:E)</f>
        <v>193.8</v>
      </c>
      <c r="F1298" s="26">
        <f>SUMIFS(MasterSheet!J:J, MasterSheet!B:B, A1298, MasterSheet!D:D, B1298, MasterSheet!H:H, C1298)</f>
        <v>1</v>
      </c>
      <c r="G1298" s="26">
        <f t="shared" si="101"/>
        <v>17054.400000000001</v>
      </c>
      <c r="H1298" s="30">
        <f>SUMIFS(MasterSheet!K:K, MasterSheet!B:B, A1298, MasterSheet!D:D, B1298, MasterSheet!H:H, C1298)</f>
        <v>1</v>
      </c>
      <c r="I1298" s="30">
        <f t="shared" si="102"/>
        <v>17054.400000000001</v>
      </c>
      <c r="J1298" s="32">
        <f>SUMIFS(MasterSheet!L:L, MasterSheet!B:B, A1298, MasterSheet!D:D, B1298, MasterSheet!H:H, C1298)</f>
        <v>0</v>
      </c>
      <c r="K1298" s="32">
        <f t="shared" si="103"/>
        <v>0</v>
      </c>
      <c r="L1298" s="25" t="str">
        <f>VLOOKUP(C1298,MasterSheet!H:U,14,)</f>
        <v>BioLegend</v>
      </c>
      <c r="M1298" s="25" t="str">
        <f>VLOOKUP(L1298,'Currency Sheet'!A:C,3,)</f>
        <v>DOLLAR</v>
      </c>
      <c r="N1298" s="25">
        <f t="shared" si="104"/>
        <v>88</v>
      </c>
    </row>
    <row r="1299" spans="1:14" x14ac:dyDescent="0.25">
      <c r="A1299" s="25" t="str">
        <v>EED117194</v>
      </c>
      <c r="B1299" s="45">
        <v>45856</v>
      </c>
      <c r="C1299" s="25">
        <v>420301</v>
      </c>
      <c r="D1299" s="25">
        <f t="shared" si="100"/>
        <v>4004</v>
      </c>
      <c r="E1299" s="25">
        <f>_xlfn.XLOOKUP(C1299,MasterSheet!H:H,MasterSheet!E:E)</f>
        <v>45.5</v>
      </c>
      <c r="F1299" s="26">
        <f>SUMIFS(MasterSheet!J:J, MasterSheet!B:B, A1299, MasterSheet!D:D, B1299, MasterSheet!H:H, C1299)</f>
        <v>3</v>
      </c>
      <c r="G1299" s="26">
        <f t="shared" si="101"/>
        <v>12012</v>
      </c>
      <c r="H1299" s="30">
        <f>SUMIFS(MasterSheet!K:K, MasterSheet!B:B, A1299, MasterSheet!D:D, B1299, MasterSheet!H:H, C1299)</f>
        <v>3</v>
      </c>
      <c r="I1299" s="30">
        <f t="shared" si="102"/>
        <v>12012</v>
      </c>
      <c r="J1299" s="32">
        <f>SUMIFS(MasterSheet!L:L, MasterSheet!B:B, A1299, MasterSheet!D:D, B1299, MasterSheet!H:H, C1299)</f>
        <v>0</v>
      </c>
      <c r="K1299" s="32">
        <f t="shared" si="103"/>
        <v>0</v>
      </c>
      <c r="L1299" s="25" t="str">
        <f>VLOOKUP(C1299,MasterSheet!H:U,14,)</f>
        <v>BioLegend</v>
      </c>
      <c r="M1299" s="25" t="str">
        <f>VLOOKUP(L1299,'Currency Sheet'!A:C,3,)</f>
        <v>DOLLAR</v>
      </c>
      <c r="N1299" s="25">
        <f t="shared" si="104"/>
        <v>88</v>
      </c>
    </row>
    <row r="1300" spans="1:14" x14ac:dyDescent="0.25">
      <c r="A1300" s="25" t="str">
        <v>EED117194</v>
      </c>
      <c r="B1300" s="45">
        <v>45856</v>
      </c>
      <c r="C1300" s="25">
        <v>420404</v>
      </c>
      <c r="D1300" s="25">
        <f t="shared" si="100"/>
        <v>3115.2</v>
      </c>
      <c r="E1300" s="25">
        <f>_xlfn.XLOOKUP(C1300,MasterSheet!H:H,MasterSheet!E:E)</f>
        <v>35.4</v>
      </c>
      <c r="F1300" s="26">
        <f>SUMIFS(MasterSheet!J:J, MasterSheet!B:B, A1300, MasterSheet!D:D, B1300, MasterSheet!H:H, C1300)</f>
        <v>1</v>
      </c>
      <c r="G1300" s="26">
        <f t="shared" si="101"/>
        <v>3115.2</v>
      </c>
      <c r="H1300" s="30">
        <f>SUMIFS(MasterSheet!K:K, MasterSheet!B:B, A1300, MasterSheet!D:D, B1300, MasterSheet!H:H, C1300)</f>
        <v>1</v>
      </c>
      <c r="I1300" s="30">
        <f t="shared" si="102"/>
        <v>3115.2</v>
      </c>
      <c r="J1300" s="32">
        <f>SUMIFS(MasterSheet!L:L, MasterSheet!B:B, A1300, MasterSheet!D:D, B1300, MasterSheet!H:H, C1300)</f>
        <v>0</v>
      </c>
      <c r="K1300" s="32">
        <f t="shared" si="103"/>
        <v>0</v>
      </c>
      <c r="L1300" s="25" t="str">
        <f>VLOOKUP(C1300,MasterSheet!H:U,14,)</f>
        <v>BioLegend</v>
      </c>
      <c r="M1300" s="25" t="str">
        <f>VLOOKUP(L1300,'Currency Sheet'!A:C,3,)</f>
        <v>DOLLAR</v>
      </c>
      <c r="N1300" s="25">
        <f t="shared" si="104"/>
        <v>88</v>
      </c>
    </row>
    <row r="1301" spans="1:14" x14ac:dyDescent="0.25">
      <c r="A1301" s="25" t="str">
        <v>EED117194</v>
      </c>
      <c r="B1301" s="45">
        <v>45856</v>
      </c>
      <c r="C1301" s="25">
        <v>421301</v>
      </c>
      <c r="D1301" s="25">
        <f t="shared" si="100"/>
        <v>2851.2</v>
      </c>
      <c r="E1301" s="25">
        <f>_xlfn.XLOOKUP(C1301,MasterSheet!H:H,MasterSheet!E:E)</f>
        <v>32.4</v>
      </c>
      <c r="F1301" s="26">
        <f>SUMIFS(MasterSheet!J:J, MasterSheet!B:B, A1301, MasterSheet!D:D, B1301, MasterSheet!H:H, C1301)</f>
        <v>1</v>
      </c>
      <c r="G1301" s="26">
        <f t="shared" si="101"/>
        <v>2851.2</v>
      </c>
      <c r="H1301" s="30">
        <f>SUMIFS(MasterSheet!K:K, MasterSheet!B:B, A1301, MasterSheet!D:D, B1301, MasterSheet!H:H, C1301)</f>
        <v>1</v>
      </c>
      <c r="I1301" s="30">
        <f t="shared" si="102"/>
        <v>2851.2</v>
      </c>
      <c r="J1301" s="32">
        <f>SUMIFS(MasterSheet!L:L, MasterSheet!B:B, A1301, MasterSheet!D:D, B1301, MasterSheet!H:H, C1301)</f>
        <v>0</v>
      </c>
      <c r="K1301" s="32">
        <f t="shared" si="103"/>
        <v>0</v>
      </c>
      <c r="L1301" s="25" t="str">
        <f>VLOOKUP(C1301,MasterSheet!H:U,14,)</f>
        <v>BioLegend</v>
      </c>
      <c r="M1301" s="25" t="str">
        <f>VLOOKUP(L1301,'Currency Sheet'!A:C,3,)</f>
        <v>DOLLAR</v>
      </c>
      <c r="N1301" s="25">
        <f t="shared" si="104"/>
        <v>88</v>
      </c>
    </row>
    <row r="1302" spans="1:14" x14ac:dyDescent="0.25">
      <c r="A1302" s="25" t="str">
        <v>EED117194</v>
      </c>
      <c r="B1302" s="45">
        <v>45856</v>
      </c>
      <c r="C1302" s="25">
        <v>422302</v>
      </c>
      <c r="D1302" s="25">
        <f t="shared" si="100"/>
        <v>14106.400000000001</v>
      </c>
      <c r="E1302" s="25">
        <f>_xlfn.XLOOKUP(C1302,MasterSheet!H:H,MasterSheet!E:E)</f>
        <v>160.30000000000001</v>
      </c>
      <c r="F1302" s="26">
        <f>SUMIFS(MasterSheet!J:J, MasterSheet!B:B, A1302, MasterSheet!D:D, B1302, MasterSheet!H:H, C1302)</f>
        <v>3</v>
      </c>
      <c r="G1302" s="26">
        <f t="shared" si="101"/>
        <v>42319.200000000004</v>
      </c>
      <c r="H1302" s="30">
        <f>SUMIFS(MasterSheet!K:K, MasterSheet!B:B, A1302, MasterSheet!D:D, B1302, MasterSheet!H:H, C1302)</f>
        <v>3</v>
      </c>
      <c r="I1302" s="30">
        <f t="shared" si="102"/>
        <v>42319.200000000004</v>
      </c>
      <c r="J1302" s="32">
        <f>SUMIFS(MasterSheet!L:L, MasterSheet!B:B, A1302, MasterSheet!D:D, B1302, MasterSheet!H:H, C1302)</f>
        <v>0</v>
      </c>
      <c r="K1302" s="32">
        <f t="shared" si="103"/>
        <v>0</v>
      </c>
      <c r="L1302" s="25" t="str">
        <f>VLOOKUP(C1302,MasterSheet!H:U,14,)</f>
        <v>BioLegend</v>
      </c>
      <c r="M1302" s="25" t="str">
        <f>VLOOKUP(L1302,'Currency Sheet'!A:C,3,)</f>
        <v>DOLLAR</v>
      </c>
      <c r="N1302" s="25">
        <f t="shared" si="104"/>
        <v>88</v>
      </c>
    </row>
    <row r="1303" spans="1:14" x14ac:dyDescent="0.25">
      <c r="A1303" s="25" t="str">
        <v>EED117194</v>
      </c>
      <c r="B1303" s="45">
        <v>45856</v>
      </c>
      <c r="C1303" s="25">
        <v>423101</v>
      </c>
      <c r="D1303" s="25">
        <f t="shared" si="100"/>
        <v>5482.4</v>
      </c>
      <c r="E1303" s="25">
        <f>_xlfn.XLOOKUP(C1303,MasterSheet!H:H,MasterSheet!E:E)</f>
        <v>62.3</v>
      </c>
      <c r="F1303" s="26">
        <f>SUMIFS(MasterSheet!J:J, MasterSheet!B:B, A1303, MasterSheet!D:D, B1303, MasterSheet!H:H, C1303)</f>
        <v>1</v>
      </c>
      <c r="G1303" s="26">
        <f t="shared" si="101"/>
        <v>5482.4</v>
      </c>
      <c r="H1303" s="30">
        <f>SUMIFS(MasterSheet!K:K, MasterSheet!B:B, A1303, MasterSheet!D:D, B1303, MasterSheet!H:H, C1303)</f>
        <v>1</v>
      </c>
      <c r="I1303" s="30">
        <f t="shared" si="102"/>
        <v>5482.4</v>
      </c>
      <c r="J1303" s="32">
        <f>SUMIFS(MasterSheet!L:L, MasterSheet!B:B, A1303, MasterSheet!D:D, B1303, MasterSheet!H:H, C1303)</f>
        <v>0</v>
      </c>
      <c r="K1303" s="32">
        <f t="shared" si="103"/>
        <v>0</v>
      </c>
      <c r="L1303" s="25" t="str">
        <f>VLOOKUP(C1303,MasterSheet!H:U,14,)</f>
        <v>BioLegend</v>
      </c>
      <c r="M1303" s="25" t="str">
        <f>VLOOKUP(L1303,'Currency Sheet'!A:C,3,)</f>
        <v>DOLLAR</v>
      </c>
      <c r="N1303" s="25">
        <f t="shared" si="104"/>
        <v>88</v>
      </c>
    </row>
    <row r="1304" spans="1:14" x14ac:dyDescent="0.25">
      <c r="A1304" s="25" t="str">
        <v>EED117194</v>
      </c>
      <c r="B1304" s="45">
        <v>45856</v>
      </c>
      <c r="C1304" s="25">
        <v>423105</v>
      </c>
      <c r="D1304" s="25">
        <f t="shared" si="100"/>
        <v>5482.4</v>
      </c>
      <c r="E1304" s="25">
        <f>_xlfn.XLOOKUP(C1304,MasterSheet!H:H,MasterSheet!E:E)</f>
        <v>62.3</v>
      </c>
      <c r="F1304" s="26">
        <f>SUMIFS(MasterSheet!J:J, MasterSheet!B:B, A1304, MasterSheet!D:D, B1304, MasterSheet!H:H, C1304)</f>
        <v>1</v>
      </c>
      <c r="G1304" s="26">
        <f t="shared" si="101"/>
        <v>5482.4</v>
      </c>
      <c r="H1304" s="30">
        <f>SUMIFS(MasterSheet!K:K, MasterSheet!B:B, A1304, MasterSheet!D:D, B1304, MasterSheet!H:H, C1304)</f>
        <v>1</v>
      </c>
      <c r="I1304" s="30">
        <f t="shared" si="102"/>
        <v>5482.4</v>
      </c>
      <c r="J1304" s="32">
        <f>SUMIFS(MasterSheet!L:L, MasterSheet!B:B, A1304, MasterSheet!D:D, B1304, MasterSheet!H:H, C1304)</f>
        <v>0</v>
      </c>
      <c r="K1304" s="32">
        <f t="shared" si="103"/>
        <v>0</v>
      </c>
      <c r="L1304" s="25" t="str">
        <f>VLOOKUP(C1304,MasterSheet!H:U,14,)</f>
        <v>BioLegend</v>
      </c>
      <c r="M1304" s="25" t="str">
        <f>VLOOKUP(L1304,'Currency Sheet'!A:C,3,)</f>
        <v>DOLLAR</v>
      </c>
      <c r="N1304" s="25">
        <f t="shared" si="104"/>
        <v>88</v>
      </c>
    </row>
    <row r="1305" spans="1:14" x14ac:dyDescent="0.25">
      <c r="A1305" s="25" t="str">
        <v>EED117194</v>
      </c>
      <c r="B1305" s="45">
        <v>45856</v>
      </c>
      <c r="C1305" s="25">
        <v>423109</v>
      </c>
      <c r="D1305" s="25">
        <f t="shared" si="100"/>
        <v>5482.4</v>
      </c>
      <c r="E1305" s="25">
        <f>_xlfn.XLOOKUP(C1305,MasterSheet!H:H,MasterSheet!E:E)</f>
        <v>62.3</v>
      </c>
      <c r="F1305" s="26">
        <f>SUMIFS(MasterSheet!J:J, MasterSheet!B:B, A1305, MasterSheet!D:D, B1305, MasterSheet!H:H, C1305)</f>
        <v>1</v>
      </c>
      <c r="G1305" s="26">
        <f t="shared" si="101"/>
        <v>5482.4</v>
      </c>
      <c r="H1305" s="30">
        <f>SUMIFS(MasterSheet!K:K, MasterSheet!B:B, A1305, MasterSheet!D:D, B1305, MasterSheet!H:H, C1305)</f>
        <v>1</v>
      </c>
      <c r="I1305" s="30">
        <f t="shared" si="102"/>
        <v>5482.4</v>
      </c>
      <c r="J1305" s="32">
        <f>SUMIFS(MasterSheet!L:L, MasterSheet!B:B, A1305, MasterSheet!D:D, B1305, MasterSheet!H:H, C1305)</f>
        <v>0</v>
      </c>
      <c r="K1305" s="32">
        <f t="shared" si="103"/>
        <v>0</v>
      </c>
      <c r="L1305" s="25" t="str">
        <f>VLOOKUP(C1305,MasterSheet!H:U,14,)</f>
        <v>BioLegend</v>
      </c>
      <c r="M1305" s="25" t="str">
        <f>VLOOKUP(L1305,'Currency Sheet'!A:C,3,)</f>
        <v>DOLLAR</v>
      </c>
      <c r="N1305" s="25">
        <f t="shared" si="104"/>
        <v>88</v>
      </c>
    </row>
    <row r="1306" spans="1:14" x14ac:dyDescent="0.25">
      <c r="A1306" s="25" t="str">
        <v>EED117194</v>
      </c>
      <c r="B1306" s="45">
        <v>45856</v>
      </c>
      <c r="C1306" s="25">
        <v>423110</v>
      </c>
      <c r="D1306" s="25">
        <f t="shared" si="100"/>
        <v>20636</v>
      </c>
      <c r="E1306" s="25">
        <f>_xlfn.XLOOKUP(C1306,MasterSheet!H:H,MasterSheet!E:E)</f>
        <v>234.5</v>
      </c>
      <c r="F1306" s="26">
        <f>SUMIFS(MasterSheet!J:J, MasterSheet!B:B, A1306, MasterSheet!D:D, B1306, MasterSheet!H:H, C1306)</f>
        <v>1</v>
      </c>
      <c r="G1306" s="26">
        <f t="shared" si="101"/>
        <v>20636</v>
      </c>
      <c r="H1306" s="30">
        <f>SUMIFS(MasterSheet!K:K, MasterSheet!B:B, A1306, MasterSheet!D:D, B1306, MasterSheet!H:H, C1306)</f>
        <v>1</v>
      </c>
      <c r="I1306" s="30">
        <f t="shared" si="102"/>
        <v>20636</v>
      </c>
      <c r="J1306" s="32">
        <f>SUMIFS(MasterSheet!L:L, MasterSheet!B:B, A1306, MasterSheet!D:D, B1306, MasterSheet!H:H, C1306)</f>
        <v>0</v>
      </c>
      <c r="K1306" s="32">
        <f t="shared" si="103"/>
        <v>0</v>
      </c>
      <c r="L1306" s="25" t="str">
        <f>VLOOKUP(C1306,MasterSheet!H:U,14,)</f>
        <v>BioLegend</v>
      </c>
      <c r="M1306" s="25" t="str">
        <f>VLOOKUP(L1306,'Currency Sheet'!A:C,3,)</f>
        <v>DOLLAR</v>
      </c>
      <c r="N1306" s="25">
        <f t="shared" si="104"/>
        <v>88</v>
      </c>
    </row>
    <row r="1307" spans="1:14" x14ac:dyDescent="0.25">
      <c r="A1307" s="25" t="str">
        <v>EED117194</v>
      </c>
      <c r="B1307" s="45">
        <v>45856</v>
      </c>
      <c r="C1307" s="25">
        <v>423111</v>
      </c>
      <c r="D1307" s="25">
        <f t="shared" si="100"/>
        <v>4699.2</v>
      </c>
      <c r="E1307" s="25">
        <f>_xlfn.XLOOKUP(C1307,MasterSheet!H:H,MasterSheet!E:E)</f>
        <v>53.4</v>
      </c>
      <c r="F1307" s="26">
        <f>SUMIFS(MasterSheet!J:J, MasterSheet!B:B, A1307, MasterSheet!D:D, B1307, MasterSheet!H:H, C1307)</f>
        <v>1</v>
      </c>
      <c r="G1307" s="26">
        <f t="shared" si="101"/>
        <v>4699.2</v>
      </c>
      <c r="H1307" s="30">
        <f>SUMIFS(MasterSheet!K:K, MasterSheet!B:B, A1307, MasterSheet!D:D, B1307, MasterSheet!H:H, C1307)</f>
        <v>1</v>
      </c>
      <c r="I1307" s="30">
        <f t="shared" si="102"/>
        <v>4699.2</v>
      </c>
      <c r="J1307" s="32">
        <f>SUMIFS(MasterSheet!L:L, MasterSheet!B:B, A1307, MasterSheet!D:D, B1307, MasterSheet!H:H, C1307)</f>
        <v>0</v>
      </c>
      <c r="K1307" s="32">
        <f t="shared" si="103"/>
        <v>0</v>
      </c>
      <c r="L1307" s="25" t="str">
        <f>VLOOKUP(C1307,MasterSheet!H:U,14,)</f>
        <v>BioLegend</v>
      </c>
      <c r="M1307" s="25" t="str">
        <f>VLOOKUP(L1307,'Currency Sheet'!A:C,3,)</f>
        <v>DOLLAR</v>
      </c>
      <c r="N1307" s="25">
        <f t="shared" si="104"/>
        <v>88</v>
      </c>
    </row>
    <row r="1308" spans="1:14" x14ac:dyDescent="0.25">
      <c r="A1308" s="25" t="str">
        <v>EED117194</v>
      </c>
      <c r="B1308" s="45">
        <v>45856</v>
      </c>
      <c r="C1308" s="25">
        <v>424401</v>
      </c>
      <c r="D1308" s="25">
        <f t="shared" si="100"/>
        <v>9438</v>
      </c>
      <c r="E1308" s="25">
        <f>_xlfn.XLOOKUP(C1308,MasterSheet!H:H,MasterSheet!E:E)</f>
        <v>107.25</v>
      </c>
      <c r="F1308" s="26">
        <f>SUMIFS(MasterSheet!J:J, MasterSheet!B:B, A1308, MasterSheet!D:D, B1308, MasterSheet!H:H, C1308)</f>
        <v>1</v>
      </c>
      <c r="G1308" s="26">
        <f t="shared" si="101"/>
        <v>9438</v>
      </c>
      <c r="H1308" s="30">
        <f>SUMIFS(MasterSheet!K:K, MasterSheet!B:B, A1308, MasterSheet!D:D, B1308, MasterSheet!H:H, C1308)</f>
        <v>1</v>
      </c>
      <c r="I1308" s="30">
        <f t="shared" si="102"/>
        <v>9438</v>
      </c>
      <c r="J1308" s="32">
        <f>SUMIFS(MasterSheet!L:L, MasterSheet!B:B, A1308, MasterSheet!D:D, B1308, MasterSheet!H:H, C1308)</f>
        <v>0</v>
      </c>
      <c r="K1308" s="32">
        <f t="shared" si="103"/>
        <v>0</v>
      </c>
      <c r="L1308" s="25" t="str">
        <f>VLOOKUP(C1308,MasterSheet!H:U,14,)</f>
        <v>BioLegend</v>
      </c>
      <c r="M1308" s="25" t="str">
        <f>VLOOKUP(L1308,'Currency Sheet'!A:C,3,)</f>
        <v>DOLLAR</v>
      </c>
      <c r="N1308" s="25">
        <f t="shared" si="104"/>
        <v>88</v>
      </c>
    </row>
    <row r="1309" spans="1:14" x14ac:dyDescent="0.25">
      <c r="A1309" s="25" t="str">
        <v>EED117194</v>
      </c>
      <c r="B1309" s="45">
        <v>45856</v>
      </c>
      <c r="C1309" s="25">
        <v>424801</v>
      </c>
      <c r="D1309" s="25">
        <f t="shared" si="100"/>
        <v>4743.2</v>
      </c>
      <c r="E1309" s="25">
        <f>_xlfn.XLOOKUP(C1309,MasterSheet!H:H,MasterSheet!E:E)</f>
        <v>53.9</v>
      </c>
      <c r="F1309" s="26">
        <f>SUMIFS(MasterSheet!J:J, MasterSheet!B:B, A1309, MasterSheet!D:D, B1309, MasterSheet!H:H, C1309)</f>
        <v>1</v>
      </c>
      <c r="G1309" s="26">
        <f t="shared" si="101"/>
        <v>4743.2</v>
      </c>
      <c r="H1309" s="30">
        <f>SUMIFS(MasterSheet!K:K, MasterSheet!B:B, A1309, MasterSheet!D:D, B1309, MasterSheet!H:H, C1309)</f>
        <v>1</v>
      </c>
      <c r="I1309" s="30">
        <f t="shared" si="102"/>
        <v>4743.2</v>
      </c>
      <c r="J1309" s="32">
        <f>SUMIFS(MasterSheet!L:L, MasterSheet!B:B, A1309, MasterSheet!D:D, B1309, MasterSheet!H:H, C1309)</f>
        <v>0</v>
      </c>
      <c r="K1309" s="32">
        <f t="shared" si="103"/>
        <v>0</v>
      </c>
      <c r="L1309" s="25" t="str">
        <f>VLOOKUP(C1309,MasterSheet!H:U,14,)</f>
        <v>BioLegend</v>
      </c>
      <c r="M1309" s="25" t="str">
        <f>VLOOKUP(L1309,'Currency Sheet'!A:C,3,)</f>
        <v>DOLLAR</v>
      </c>
      <c r="N1309" s="25">
        <f t="shared" si="104"/>
        <v>88</v>
      </c>
    </row>
    <row r="1310" spans="1:14" x14ac:dyDescent="0.25">
      <c r="A1310" s="25" t="str">
        <v>EED117194</v>
      </c>
      <c r="B1310" s="45">
        <v>45856</v>
      </c>
      <c r="C1310" s="25">
        <v>480009</v>
      </c>
      <c r="D1310" s="25">
        <f t="shared" si="100"/>
        <v>13068</v>
      </c>
      <c r="E1310" s="25">
        <f>_xlfn.XLOOKUP(C1310,MasterSheet!H:H,MasterSheet!E:E)</f>
        <v>148.5</v>
      </c>
      <c r="F1310" s="26">
        <f>SUMIFS(MasterSheet!J:J, MasterSheet!B:B, A1310, MasterSheet!D:D, B1310, MasterSheet!H:H, C1310)</f>
        <v>1</v>
      </c>
      <c r="G1310" s="26">
        <f t="shared" si="101"/>
        <v>13068</v>
      </c>
      <c r="H1310" s="30">
        <f>SUMIFS(MasterSheet!K:K, MasterSheet!B:B, A1310, MasterSheet!D:D, B1310, MasterSheet!H:H, C1310)</f>
        <v>1</v>
      </c>
      <c r="I1310" s="30">
        <f t="shared" si="102"/>
        <v>13068</v>
      </c>
      <c r="J1310" s="32">
        <f>SUMIFS(MasterSheet!L:L, MasterSheet!B:B, A1310, MasterSheet!D:D, B1310, MasterSheet!H:H, C1310)</f>
        <v>0</v>
      </c>
      <c r="K1310" s="32">
        <f t="shared" si="103"/>
        <v>0</v>
      </c>
      <c r="L1310" s="25" t="str">
        <f>VLOOKUP(C1310,MasterSheet!H:U,14,)</f>
        <v>BioLegend</v>
      </c>
      <c r="M1310" s="25" t="str">
        <f>VLOOKUP(L1310,'Currency Sheet'!A:C,3,)</f>
        <v>DOLLAR</v>
      </c>
      <c r="N1310" s="25">
        <f t="shared" si="104"/>
        <v>88</v>
      </c>
    </row>
    <row r="1311" spans="1:14" x14ac:dyDescent="0.25">
      <c r="A1311" s="25" t="str">
        <v>EED117194</v>
      </c>
      <c r="B1311" s="45">
        <v>45856</v>
      </c>
      <c r="C1311" s="25">
        <v>502938</v>
      </c>
      <c r="D1311" s="25">
        <f t="shared" si="100"/>
        <v>29766</v>
      </c>
      <c r="E1311" s="25">
        <f>_xlfn.XLOOKUP(C1311,MasterSheet!H:H,MasterSheet!E:E)</f>
        <v>338.25</v>
      </c>
      <c r="F1311" s="26">
        <f>SUMIFS(MasterSheet!J:J, MasterSheet!B:B, A1311, MasterSheet!D:D, B1311, MasterSheet!H:H, C1311)</f>
        <v>1</v>
      </c>
      <c r="G1311" s="26">
        <f t="shared" si="101"/>
        <v>29766</v>
      </c>
      <c r="H1311" s="30">
        <f>SUMIFS(MasterSheet!K:K, MasterSheet!B:B, A1311, MasterSheet!D:D, B1311, MasterSheet!H:H, C1311)</f>
        <v>1</v>
      </c>
      <c r="I1311" s="30">
        <f t="shared" si="102"/>
        <v>29766</v>
      </c>
      <c r="J1311" s="32">
        <f>SUMIFS(MasterSheet!L:L, MasterSheet!B:B, A1311, MasterSheet!D:D, B1311, MasterSheet!H:H, C1311)</f>
        <v>0</v>
      </c>
      <c r="K1311" s="32">
        <f t="shared" si="103"/>
        <v>0</v>
      </c>
      <c r="L1311" s="25" t="str">
        <f>VLOOKUP(C1311,MasterSheet!H:U,14,)</f>
        <v>BioLegend</v>
      </c>
      <c r="M1311" s="25" t="str">
        <f>VLOOKUP(L1311,'Currency Sheet'!A:C,3,)</f>
        <v>DOLLAR</v>
      </c>
      <c r="N1311" s="25">
        <f t="shared" si="104"/>
        <v>88</v>
      </c>
    </row>
    <row r="1312" spans="1:14" x14ac:dyDescent="0.25">
      <c r="A1312" s="25" t="str">
        <v>EED117194</v>
      </c>
      <c r="B1312" s="45">
        <v>45856</v>
      </c>
      <c r="C1312" s="25">
        <v>504109</v>
      </c>
      <c r="D1312" s="25">
        <f t="shared" si="100"/>
        <v>16508.8</v>
      </c>
      <c r="E1312" s="25">
        <f>_xlfn.XLOOKUP(C1312,MasterSheet!H:H,MasterSheet!E:E)</f>
        <v>187.6</v>
      </c>
      <c r="F1312" s="26">
        <f>SUMIFS(MasterSheet!J:J, MasterSheet!B:B, A1312, MasterSheet!D:D, B1312, MasterSheet!H:H, C1312)</f>
        <v>1</v>
      </c>
      <c r="G1312" s="26">
        <f t="shared" si="101"/>
        <v>16508.8</v>
      </c>
      <c r="H1312" s="30">
        <f>SUMIFS(MasterSheet!K:K, MasterSheet!B:B, A1312, MasterSheet!D:D, B1312, MasterSheet!H:H, C1312)</f>
        <v>1</v>
      </c>
      <c r="I1312" s="30">
        <f t="shared" si="102"/>
        <v>16508.8</v>
      </c>
      <c r="J1312" s="32">
        <f>SUMIFS(MasterSheet!L:L, MasterSheet!B:B, A1312, MasterSheet!D:D, B1312, MasterSheet!H:H, C1312)</f>
        <v>0</v>
      </c>
      <c r="K1312" s="32">
        <f t="shared" si="103"/>
        <v>0</v>
      </c>
      <c r="L1312" s="25" t="str">
        <f>VLOOKUP(C1312,MasterSheet!H:U,14,)</f>
        <v>BioLegend</v>
      </c>
      <c r="M1312" s="25" t="str">
        <f>VLOOKUP(L1312,'Currency Sheet'!A:C,3,)</f>
        <v>DOLLAR</v>
      </c>
      <c r="N1312" s="25">
        <f t="shared" si="104"/>
        <v>88</v>
      </c>
    </row>
    <row r="1313" spans="1:14" x14ac:dyDescent="0.25">
      <c r="A1313" s="25" t="str">
        <v>EED117194</v>
      </c>
      <c r="B1313" s="45">
        <v>45856</v>
      </c>
      <c r="C1313" s="25">
        <v>505031</v>
      </c>
      <c r="D1313" s="25">
        <f t="shared" si="100"/>
        <v>18018</v>
      </c>
      <c r="E1313" s="25">
        <f>_xlfn.XLOOKUP(C1313,MasterSheet!H:H,MasterSheet!E:E)</f>
        <v>204.75</v>
      </c>
      <c r="F1313" s="26">
        <f>SUMIFS(MasterSheet!J:J, MasterSheet!B:B, A1313, MasterSheet!D:D, B1313, MasterSheet!H:H, C1313)</f>
        <v>1</v>
      </c>
      <c r="G1313" s="26">
        <f t="shared" si="101"/>
        <v>18018</v>
      </c>
      <c r="H1313" s="30">
        <f>SUMIFS(MasterSheet!K:K, MasterSheet!B:B, A1313, MasterSheet!D:D, B1313, MasterSheet!H:H, C1313)</f>
        <v>1</v>
      </c>
      <c r="I1313" s="30">
        <f t="shared" si="102"/>
        <v>18018</v>
      </c>
      <c r="J1313" s="32">
        <f>SUMIFS(MasterSheet!L:L, MasterSheet!B:B, A1313, MasterSheet!D:D, B1313, MasterSheet!H:H, C1313)</f>
        <v>0</v>
      </c>
      <c r="K1313" s="32">
        <f t="shared" si="103"/>
        <v>0</v>
      </c>
      <c r="L1313" s="25" t="str">
        <f>VLOOKUP(C1313,MasterSheet!H:U,14,)</f>
        <v>BioLegend</v>
      </c>
      <c r="M1313" s="25" t="str">
        <f>VLOOKUP(L1313,'Currency Sheet'!A:C,3,)</f>
        <v>DOLLAR</v>
      </c>
      <c r="N1313" s="25">
        <f t="shared" si="104"/>
        <v>88</v>
      </c>
    </row>
    <row r="1314" spans="1:14" x14ac:dyDescent="0.25">
      <c r="A1314" s="25" t="str">
        <v>EED117194</v>
      </c>
      <c r="B1314" s="45">
        <v>45856</v>
      </c>
      <c r="C1314" s="25">
        <v>505842</v>
      </c>
      <c r="D1314" s="25">
        <f t="shared" si="100"/>
        <v>17094</v>
      </c>
      <c r="E1314" s="25">
        <f>_xlfn.XLOOKUP(C1314,MasterSheet!H:H,MasterSheet!E:E)</f>
        <v>194.25</v>
      </c>
      <c r="F1314" s="26">
        <f>SUMIFS(MasterSheet!J:J, MasterSheet!B:B, A1314, MasterSheet!D:D, B1314, MasterSheet!H:H, C1314)</f>
        <v>1</v>
      </c>
      <c r="G1314" s="26">
        <f t="shared" si="101"/>
        <v>17094</v>
      </c>
      <c r="H1314" s="30">
        <f>SUMIFS(MasterSheet!K:K, MasterSheet!B:B, A1314, MasterSheet!D:D, B1314, MasterSheet!H:H, C1314)</f>
        <v>1</v>
      </c>
      <c r="I1314" s="30">
        <f t="shared" si="102"/>
        <v>17094</v>
      </c>
      <c r="J1314" s="32">
        <f>SUMIFS(MasterSheet!L:L, MasterSheet!B:B, A1314, MasterSheet!D:D, B1314, MasterSheet!H:H, C1314)</f>
        <v>0</v>
      </c>
      <c r="K1314" s="32">
        <f t="shared" si="103"/>
        <v>0</v>
      </c>
      <c r="L1314" s="25" t="str">
        <f>VLOOKUP(C1314,MasterSheet!H:U,14,)</f>
        <v>BioLegend</v>
      </c>
      <c r="M1314" s="25" t="str">
        <f>VLOOKUP(L1314,'Currency Sheet'!A:C,3,)</f>
        <v>DOLLAR</v>
      </c>
      <c r="N1314" s="25">
        <f t="shared" si="104"/>
        <v>88</v>
      </c>
    </row>
    <row r="1315" spans="1:14" x14ac:dyDescent="0.25">
      <c r="A1315" s="25" t="str">
        <v>EED117194</v>
      </c>
      <c r="B1315" s="45">
        <v>45856</v>
      </c>
      <c r="C1315" s="25">
        <v>506333</v>
      </c>
      <c r="D1315" s="25">
        <f t="shared" si="100"/>
        <v>18018</v>
      </c>
      <c r="E1315" s="25">
        <f>_xlfn.XLOOKUP(C1315,MasterSheet!H:H,MasterSheet!E:E)</f>
        <v>204.75</v>
      </c>
      <c r="F1315" s="26">
        <f>SUMIFS(MasterSheet!J:J, MasterSheet!B:B, A1315, MasterSheet!D:D, B1315, MasterSheet!H:H, C1315)</f>
        <v>2</v>
      </c>
      <c r="G1315" s="26">
        <f t="shared" si="101"/>
        <v>36036</v>
      </c>
      <c r="H1315" s="30">
        <f>SUMIFS(MasterSheet!K:K, MasterSheet!B:B, A1315, MasterSheet!D:D, B1315, MasterSheet!H:H, C1315)</f>
        <v>2</v>
      </c>
      <c r="I1315" s="30">
        <f t="shared" si="102"/>
        <v>36036</v>
      </c>
      <c r="J1315" s="32">
        <f>SUMIFS(MasterSheet!L:L, MasterSheet!B:B, A1315, MasterSheet!D:D, B1315, MasterSheet!H:H, C1315)</f>
        <v>0</v>
      </c>
      <c r="K1315" s="32">
        <f t="shared" si="103"/>
        <v>0</v>
      </c>
      <c r="L1315" s="25" t="str">
        <f>VLOOKUP(C1315,MasterSheet!H:U,14,)</f>
        <v>BioLegend</v>
      </c>
      <c r="M1315" s="25" t="str">
        <f>VLOOKUP(L1315,'Currency Sheet'!A:C,3,)</f>
        <v>DOLLAR</v>
      </c>
      <c r="N1315" s="25">
        <f t="shared" si="104"/>
        <v>88</v>
      </c>
    </row>
    <row r="1316" spans="1:14" x14ac:dyDescent="0.25">
      <c r="A1316" s="25" t="str">
        <v>EED117194</v>
      </c>
      <c r="B1316" s="45">
        <v>45856</v>
      </c>
      <c r="C1316" s="25">
        <v>515408</v>
      </c>
      <c r="D1316" s="25">
        <f t="shared" si="100"/>
        <v>23531.199999999997</v>
      </c>
      <c r="E1316" s="25">
        <f>_xlfn.XLOOKUP(C1316,MasterSheet!H:H,MasterSheet!E:E)</f>
        <v>267.39999999999998</v>
      </c>
      <c r="F1316" s="26">
        <f>SUMIFS(MasterSheet!J:J, MasterSheet!B:B, A1316, MasterSheet!D:D, B1316, MasterSheet!H:H, C1316)</f>
        <v>1</v>
      </c>
      <c r="G1316" s="26">
        <f t="shared" si="101"/>
        <v>23531.199999999997</v>
      </c>
      <c r="H1316" s="30">
        <f>SUMIFS(MasterSheet!K:K, MasterSheet!B:B, A1316, MasterSheet!D:D, B1316, MasterSheet!H:H, C1316)</f>
        <v>1</v>
      </c>
      <c r="I1316" s="30">
        <f t="shared" si="102"/>
        <v>23531.199999999997</v>
      </c>
      <c r="J1316" s="32">
        <f>SUMIFS(MasterSheet!L:L, MasterSheet!B:B, A1316, MasterSheet!D:D, B1316, MasterSheet!H:H, C1316)</f>
        <v>0</v>
      </c>
      <c r="K1316" s="32">
        <f t="shared" si="103"/>
        <v>0</v>
      </c>
      <c r="L1316" s="25" t="str">
        <f>VLOOKUP(C1316,MasterSheet!H:U,14,)</f>
        <v>BioLegend</v>
      </c>
      <c r="M1316" s="25" t="str">
        <f>VLOOKUP(L1316,'Currency Sheet'!A:C,3,)</f>
        <v>DOLLAR</v>
      </c>
      <c r="N1316" s="25">
        <f t="shared" si="104"/>
        <v>88</v>
      </c>
    </row>
    <row r="1317" spans="1:14" x14ac:dyDescent="0.25">
      <c r="A1317" s="25" t="str">
        <v>EED117194</v>
      </c>
      <c r="B1317" s="45">
        <v>45856</v>
      </c>
      <c r="C1317" s="25">
        <v>570206</v>
      </c>
      <c r="D1317" s="25">
        <f t="shared" si="100"/>
        <v>14106.400000000001</v>
      </c>
      <c r="E1317" s="25">
        <f>_xlfn.XLOOKUP(C1317,MasterSheet!H:H,MasterSheet!E:E)</f>
        <v>160.30000000000001</v>
      </c>
      <c r="F1317" s="26">
        <f>SUMIFS(MasterSheet!J:J, MasterSheet!B:B, A1317, MasterSheet!D:D, B1317, MasterSheet!H:H, C1317)</f>
        <v>1</v>
      </c>
      <c r="G1317" s="26">
        <f t="shared" si="101"/>
        <v>14106.400000000001</v>
      </c>
      <c r="H1317" s="30">
        <f>SUMIFS(MasterSheet!K:K, MasterSheet!B:B, A1317, MasterSheet!D:D, B1317, MasterSheet!H:H, C1317)</f>
        <v>1</v>
      </c>
      <c r="I1317" s="30">
        <f t="shared" si="102"/>
        <v>14106.400000000001</v>
      </c>
      <c r="J1317" s="32">
        <f>SUMIFS(MasterSheet!L:L, MasterSheet!B:B, A1317, MasterSheet!D:D, B1317, MasterSheet!H:H, C1317)</f>
        <v>0</v>
      </c>
      <c r="K1317" s="32">
        <f t="shared" si="103"/>
        <v>0</v>
      </c>
      <c r="L1317" s="25" t="str">
        <f>VLOOKUP(C1317,MasterSheet!H:U,14,)</f>
        <v>BioLegend</v>
      </c>
      <c r="M1317" s="25" t="str">
        <f>VLOOKUP(L1317,'Currency Sheet'!A:C,3,)</f>
        <v>DOLLAR</v>
      </c>
      <c r="N1317" s="25">
        <f t="shared" si="104"/>
        <v>88</v>
      </c>
    </row>
    <row r="1318" spans="1:14" x14ac:dyDescent="0.25">
      <c r="A1318" s="25" t="str">
        <v>EED117194</v>
      </c>
      <c r="B1318" s="45">
        <v>45856</v>
      </c>
      <c r="C1318" s="25">
        <v>576402</v>
      </c>
      <c r="D1318" s="25">
        <f t="shared" si="100"/>
        <v>5332.8</v>
      </c>
      <c r="E1318" s="25">
        <f>_xlfn.XLOOKUP(C1318,MasterSheet!H:H,MasterSheet!E:E)</f>
        <v>60.6</v>
      </c>
      <c r="F1318" s="26">
        <f>SUMIFS(MasterSheet!J:J, MasterSheet!B:B, A1318, MasterSheet!D:D, B1318, MasterSheet!H:H, C1318)</f>
        <v>1</v>
      </c>
      <c r="G1318" s="26">
        <f t="shared" si="101"/>
        <v>5332.8</v>
      </c>
      <c r="H1318" s="30">
        <f>SUMIFS(MasterSheet!K:K, MasterSheet!B:B, A1318, MasterSheet!D:D, B1318, MasterSheet!H:H, C1318)</f>
        <v>1</v>
      </c>
      <c r="I1318" s="30">
        <f t="shared" si="102"/>
        <v>5332.8</v>
      </c>
      <c r="J1318" s="32">
        <f>SUMIFS(MasterSheet!L:L, MasterSheet!B:B, A1318, MasterSheet!D:D, B1318, MasterSheet!H:H, C1318)</f>
        <v>0</v>
      </c>
      <c r="K1318" s="32">
        <f t="shared" si="103"/>
        <v>0</v>
      </c>
      <c r="L1318" s="25" t="str">
        <f>VLOOKUP(C1318,MasterSheet!H:U,14,)</f>
        <v>BioLegend</v>
      </c>
      <c r="M1318" s="25" t="str">
        <f>VLOOKUP(L1318,'Currency Sheet'!A:C,3,)</f>
        <v>DOLLAR</v>
      </c>
      <c r="N1318" s="25">
        <f t="shared" si="104"/>
        <v>88</v>
      </c>
    </row>
    <row r="1319" spans="1:14" x14ac:dyDescent="0.25">
      <c r="A1319" s="25" t="str">
        <v>EED117194</v>
      </c>
      <c r="B1319" s="45">
        <v>45856</v>
      </c>
      <c r="C1319" s="25">
        <v>592704</v>
      </c>
      <c r="D1319" s="25">
        <f t="shared" si="100"/>
        <v>15584.8</v>
      </c>
      <c r="E1319" s="25">
        <f>_xlfn.XLOOKUP(C1319,MasterSheet!H:H,MasterSheet!E:E)</f>
        <v>177.1</v>
      </c>
      <c r="F1319" s="26">
        <f>SUMIFS(MasterSheet!J:J, MasterSheet!B:B, A1319, MasterSheet!D:D, B1319, MasterSheet!H:H, C1319)</f>
        <v>1</v>
      </c>
      <c r="G1319" s="26">
        <f t="shared" si="101"/>
        <v>15584.8</v>
      </c>
      <c r="H1319" s="30">
        <f>SUMIFS(MasterSheet!K:K, MasterSheet!B:B, A1319, MasterSheet!D:D, B1319, MasterSheet!H:H, C1319)</f>
        <v>1</v>
      </c>
      <c r="I1319" s="30">
        <f t="shared" si="102"/>
        <v>15584.8</v>
      </c>
      <c r="J1319" s="32">
        <f>SUMIFS(MasterSheet!L:L, MasterSheet!B:B, A1319, MasterSheet!D:D, B1319, MasterSheet!H:H, C1319)</f>
        <v>0</v>
      </c>
      <c r="K1319" s="32">
        <f t="shared" si="103"/>
        <v>0</v>
      </c>
      <c r="L1319" s="25" t="str">
        <f>VLOOKUP(C1319,MasterSheet!H:U,14,)</f>
        <v>BioLegend</v>
      </c>
      <c r="M1319" s="25" t="str">
        <f>VLOOKUP(L1319,'Currency Sheet'!A:C,3,)</f>
        <v>DOLLAR</v>
      </c>
      <c r="N1319" s="25">
        <f t="shared" si="104"/>
        <v>88</v>
      </c>
    </row>
    <row r="1320" spans="1:14" x14ac:dyDescent="0.25">
      <c r="A1320" s="25" t="str">
        <v>EED117194</v>
      </c>
      <c r="B1320" s="45">
        <v>45856</v>
      </c>
      <c r="C1320" s="25">
        <v>600653</v>
      </c>
      <c r="D1320" s="25">
        <f t="shared" si="100"/>
        <v>11088</v>
      </c>
      <c r="E1320" s="25">
        <f>_xlfn.XLOOKUP(C1320,MasterSheet!H:H,MasterSheet!E:E)</f>
        <v>126</v>
      </c>
      <c r="F1320" s="26">
        <f>SUMIFS(MasterSheet!J:J, MasterSheet!B:B, A1320, MasterSheet!D:D, B1320, MasterSheet!H:H, C1320)</f>
        <v>1</v>
      </c>
      <c r="G1320" s="26">
        <f t="shared" si="101"/>
        <v>11088</v>
      </c>
      <c r="H1320" s="30">
        <f>SUMIFS(MasterSheet!K:K, MasterSheet!B:B, A1320, MasterSheet!D:D, B1320, MasterSheet!H:H, C1320)</f>
        <v>1</v>
      </c>
      <c r="I1320" s="30">
        <f t="shared" si="102"/>
        <v>11088</v>
      </c>
      <c r="J1320" s="32">
        <f>SUMIFS(MasterSheet!L:L, MasterSheet!B:B, A1320, MasterSheet!D:D, B1320, MasterSheet!H:H, C1320)</f>
        <v>0</v>
      </c>
      <c r="K1320" s="32">
        <f t="shared" si="103"/>
        <v>0</v>
      </c>
      <c r="L1320" s="25" t="str">
        <f>VLOOKUP(C1320,MasterSheet!H:U,14,)</f>
        <v>BioLegend</v>
      </c>
      <c r="M1320" s="25" t="str">
        <f>VLOOKUP(L1320,'Currency Sheet'!A:C,3,)</f>
        <v>DOLLAR</v>
      </c>
      <c r="N1320" s="25">
        <f t="shared" si="104"/>
        <v>88</v>
      </c>
    </row>
    <row r="1321" spans="1:14" x14ac:dyDescent="0.25">
      <c r="A1321" s="25" t="str">
        <v>EED117194</v>
      </c>
      <c r="B1321" s="45">
        <v>45856</v>
      </c>
      <c r="C1321" s="25">
        <v>621616</v>
      </c>
      <c r="D1321" s="25">
        <f t="shared" si="100"/>
        <v>22792</v>
      </c>
      <c r="E1321" s="25">
        <f>_xlfn.XLOOKUP(C1321,MasterSheet!H:H,MasterSheet!E:E)</f>
        <v>259</v>
      </c>
      <c r="F1321" s="26">
        <f>SUMIFS(MasterSheet!J:J, MasterSheet!B:B, A1321, MasterSheet!D:D, B1321, MasterSheet!H:H, C1321)</f>
        <v>1</v>
      </c>
      <c r="G1321" s="26">
        <f t="shared" si="101"/>
        <v>22792</v>
      </c>
      <c r="H1321" s="30">
        <f>SUMIFS(MasterSheet!K:K, MasterSheet!B:B, A1321, MasterSheet!D:D, B1321, MasterSheet!H:H, C1321)</f>
        <v>1</v>
      </c>
      <c r="I1321" s="30">
        <f t="shared" si="102"/>
        <v>22792</v>
      </c>
      <c r="J1321" s="32">
        <f>SUMIFS(MasterSheet!L:L, MasterSheet!B:B, A1321, MasterSheet!D:D, B1321, MasterSheet!H:H, C1321)</f>
        <v>0</v>
      </c>
      <c r="K1321" s="32">
        <f t="shared" si="103"/>
        <v>0</v>
      </c>
      <c r="L1321" s="25" t="str">
        <f>VLOOKUP(C1321,MasterSheet!H:U,14,)</f>
        <v>BioLegend</v>
      </c>
      <c r="M1321" s="25" t="str">
        <f>VLOOKUP(L1321,'Currency Sheet'!A:C,3,)</f>
        <v>DOLLAR</v>
      </c>
      <c r="N1321" s="25">
        <f t="shared" si="104"/>
        <v>88</v>
      </c>
    </row>
    <row r="1322" spans="1:14" x14ac:dyDescent="0.25">
      <c r="A1322" s="25" t="str">
        <v>EED117194</v>
      </c>
      <c r="B1322" s="45">
        <v>45856</v>
      </c>
      <c r="C1322" s="25">
        <v>626810</v>
      </c>
      <c r="D1322" s="25">
        <f t="shared" si="100"/>
        <v>23531.199999999997</v>
      </c>
      <c r="E1322" s="25">
        <f>_xlfn.XLOOKUP(C1322,MasterSheet!H:H,MasterSheet!E:E)</f>
        <v>267.39999999999998</v>
      </c>
      <c r="F1322" s="26">
        <f>SUMIFS(MasterSheet!J:J, MasterSheet!B:B, A1322, MasterSheet!D:D, B1322, MasterSheet!H:H, C1322)</f>
        <v>1</v>
      </c>
      <c r="G1322" s="26">
        <f t="shared" si="101"/>
        <v>23531.199999999997</v>
      </c>
      <c r="H1322" s="30">
        <f>SUMIFS(MasterSheet!K:K, MasterSheet!B:B, A1322, MasterSheet!D:D, B1322, MasterSheet!H:H, C1322)</f>
        <v>1</v>
      </c>
      <c r="I1322" s="30">
        <f t="shared" si="102"/>
        <v>23531.199999999997</v>
      </c>
      <c r="J1322" s="32">
        <f>SUMIFS(MasterSheet!L:L, MasterSheet!B:B, A1322, MasterSheet!D:D, B1322, MasterSheet!H:H, C1322)</f>
        <v>0</v>
      </c>
      <c r="K1322" s="32">
        <f t="shared" si="103"/>
        <v>0</v>
      </c>
      <c r="L1322" s="25" t="str">
        <f>VLOOKUP(C1322,MasterSheet!H:U,14,)</f>
        <v>BioLegend</v>
      </c>
      <c r="M1322" s="25" t="str">
        <f>VLOOKUP(L1322,'Currency Sheet'!A:C,3,)</f>
        <v>DOLLAR</v>
      </c>
      <c r="N1322" s="25">
        <f t="shared" si="104"/>
        <v>88</v>
      </c>
    </row>
    <row r="1323" spans="1:14" x14ac:dyDescent="0.25">
      <c r="A1323" s="25" t="str">
        <v>EED117194</v>
      </c>
      <c r="B1323" s="45">
        <v>45856</v>
      </c>
      <c r="C1323" s="25">
        <v>626812</v>
      </c>
      <c r="D1323" s="25">
        <f t="shared" si="100"/>
        <v>19536</v>
      </c>
      <c r="E1323" s="25">
        <f>_xlfn.XLOOKUP(C1323,MasterSheet!H:H,MasterSheet!E:E)</f>
        <v>222</v>
      </c>
      <c r="F1323" s="26">
        <f>SUMIFS(MasterSheet!J:J, MasterSheet!B:B, A1323, MasterSheet!D:D, B1323, MasterSheet!H:H, C1323)</f>
        <v>10</v>
      </c>
      <c r="G1323" s="26">
        <f t="shared" si="101"/>
        <v>195360</v>
      </c>
      <c r="H1323" s="30">
        <f>SUMIFS(MasterSheet!K:K, MasterSheet!B:B, A1323, MasterSheet!D:D, B1323, MasterSheet!H:H, C1323)</f>
        <v>10</v>
      </c>
      <c r="I1323" s="30">
        <f t="shared" si="102"/>
        <v>195360</v>
      </c>
      <c r="J1323" s="32">
        <f>SUMIFS(MasterSheet!L:L, MasterSheet!B:B, A1323, MasterSheet!D:D, B1323, MasterSheet!H:H, C1323)</f>
        <v>0</v>
      </c>
      <c r="K1323" s="32">
        <f t="shared" si="103"/>
        <v>0</v>
      </c>
      <c r="L1323" s="25" t="str">
        <f>VLOOKUP(C1323,MasterSheet!H:U,14,)</f>
        <v>BioLegend</v>
      </c>
      <c r="M1323" s="25" t="str">
        <f>VLOOKUP(L1323,'Currency Sheet'!A:C,3,)</f>
        <v>DOLLAR</v>
      </c>
      <c r="N1323" s="25">
        <f t="shared" si="104"/>
        <v>88</v>
      </c>
    </row>
    <row r="1324" spans="1:14" x14ac:dyDescent="0.25">
      <c r="A1324" s="25" t="str">
        <v>EED117194</v>
      </c>
      <c r="B1324" s="45">
        <v>45856</v>
      </c>
      <c r="C1324" s="25">
        <v>637310</v>
      </c>
      <c r="D1324" s="25">
        <f t="shared" si="100"/>
        <v>22176</v>
      </c>
      <c r="E1324" s="25">
        <f>_xlfn.XLOOKUP(C1324,MasterSheet!H:H,MasterSheet!E:E)</f>
        <v>252</v>
      </c>
      <c r="F1324" s="26">
        <f>SUMIFS(MasterSheet!J:J, MasterSheet!B:B, A1324, MasterSheet!D:D, B1324, MasterSheet!H:H, C1324)</f>
        <v>1</v>
      </c>
      <c r="G1324" s="26">
        <f t="shared" si="101"/>
        <v>22176</v>
      </c>
      <c r="H1324" s="30">
        <f>SUMIFS(MasterSheet!K:K, MasterSheet!B:B, A1324, MasterSheet!D:D, B1324, MasterSheet!H:H, C1324)</f>
        <v>1</v>
      </c>
      <c r="I1324" s="30">
        <f t="shared" si="102"/>
        <v>22176</v>
      </c>
      <c r="J1324" s="32">
        <f>SUMIFS(MasterSheet!L:L, MasterSheet!B:B, A1324, MasterSheet!D:D, B1324, MasterSheet!H:H, C1324)</f>
        <v>0</v>
      </c>
      <c r="K1324" s="32">
        <f t="shared" si="103"/>
        <v>0</v>
      </c>
      <c r="L1324" s="25" t="str">
        <f>VLOOKUP(C1324,MasterSheet!H:U,14,)</f>
        <v>BioLegend</v>
      </c>
      <c r="M1324" s="25" t="str">
        <f>VLOOKUP(L1324,'Currency Sheet'!A:C,3,)</f>
        <v>DOLLAR</v>
      </c>
      <c r="N1324" s="25">
        <f t="shared" si="104"/>
        <v>88</v>
      </c>
    </row>
    <row r="1325" spans="1:14" x14ac:dyDescent="0.25">
      <c r="A1325" s="25" t="str">
        <v>EED117194</v>
      </c>
      <c r="B1325" s="45">
        <v>45856</v>
      </c>
      <c r="C1325" s="25">
        <v>640922</v>
      </c>
      <c r="D1325" s="25">
        <f t="shared" si="100"/>
        <v>15584.8</v>
      </c>
      <c r="E1325" s="25">
        <f>_xlfn.XLOOKUP(C1325,MasterSheet!H:H,MasterSheet!E:E)</f>
        <v>177.1</v>
      </c>
      <c r="F1325" s="26">
        <f>SUMIFS(MasterSheet!J:J, MasterSheet!B:B, A1325, MasterSheet!D:D, B1325, MasterSheet!H:H, C1325)</f>
        <v>1</v>
      </c>
      <c r="G1325" s="26">
        <f t="shared" si="101"/>
        <v>15584.8</v>
      </c>
      <c r="H1325" s="30">
        <f>SUMIFS(MasterSheet!K:K, MasterSheet!B:B, A1325, MasterSheet!D:D, B1325, MasterSheet!H:H, C1325)</f>
        <v>1</v>
      </c>
      <c r="I1325" s="30">
        <f t="shared" si="102"/>
        <v>15584.8</v>
      </c>
      <c r="J1325" s="32">
        <f>SUMIFS(MasterSheet!L:L, MasterSheet!B:B, A1325, MasterSheet!D:D, B1325, MasterSheet!H:H, C1325)</f>
        <v>0</v>
      </c>
      <c r="K1325" s="32">
        <f t="shared" si="103"/>
        <v>0</v>
      </c>
      <c r="L1325" s="25" t="str">
        <f>VLOOKUP(C1325,MasterSheet!H:U,14,)</f>
        <v>BioLegend</v>
      </c>
      <c r="M1325" s="25" t="str">
        <f>VLOOKUP(L1325,'Currency Sheet'!A:C,3,)</f>
        <v>DOLLAR</v>
      </c>
      <c r="N1325" s="25">
        <f t="shared" si="104"/>
        <v>88</v>
      </c>
    </row>
    <row r="1326" spans="1:14" x14ac:dyDescent="0.25">
      <c r="A1326" s="25" t="str">
        <v>EED117194</v>
      </c>
      <c r="B1326" s="45">
        <v>45856</v>
      </c>
      <c r="C1326" s="25">
        <v>640945</v>
      </c>
      <c r="D1326" s="25">
        <f t="shared" si="100"/>
        <v>24948</v>
      </c>
      <c r="E1326" s="25">
        <f>_xlfn.XLOOKUP(C1326,MasterSheet!H:H,MasterSheet!E:E)</f>
        <v>283.5</v>
      </c>
      <c r="F1326" s="26">
        <f>SUMIFS(MasterSheet!J:J, MasterSheet!B:B, A1326, MasterSheet!D:D, B1326, MasterSheet!H:H, C1326)</f>
        <v>1</v>
      </c>
      <c r="G1326" s="26">
        <f t="shared" si="101"/>
        <v>24948</v>
      </c>
      <c r="H1326" s="30">
        <f>SUMIFS(MasterSheet!K:K, MasterSheet!B:B, A1326, MasterSheet!D:D, B1326, MasterSheet!H:H, C1326)</f>
        <v>1</v>
      </c>
      <c r="I1326" s="30">
        <f t="shared" si="102"/>
        <v>24948</v>
      </c>
      <c r="J1326" s="32">
        <f>SUMIFS(MasterSheet!L:L, MasterSheet!B:B, A1326, MasterSheet!D:D, B1326, MasterSheet!H:H, C1326)</f>
        <v>0</v>
      </c>
      <c r="K1326" s="32">
        <f t="shared" si="103"/>
        <v>0</v>
      </c>
      <c r="L1326" s="25" t="str">
        <f>VLOOKUP(C1326,MasterSheet!H:U,14,)</f>
        <v>BioLegend</v>
      </c>
      <c r="M1326" s="25" t="str">
        <f>VLOOKUP(L1326,'Currency Sheet'!A:C,3,)</f>
        <v>DOLLAR</v>
      </c>
      <c r="N1326" s="25">
        <f t="shared" si="104"/>
        <v>88</v>
      </c>
    </row>
    <row r="1327" spans="1:14" x14ac:dyDescent="0.25">
      <c r="A1327" s="25" t="str">
        <v>EED117194</v>
      </c>
      <c r="B1327" s="45">
        <v>45856</v>
      </c>
      <c r="C1327" s="25">
        <v>652404</v>
      </c>
      <c r="D1327" s="25">
        <f t="shared" si="100"/>
        <v>22176</v>
      </c>
      <c r="E1327" s="25">
        <f>_xlfn.XLOOKUP(C1327,MasterSheet!H:H,MasterSheet!E:E)</f>
        <v>252</v>
      </c>
      <c r="F1327" s="26">
        <f>SUMIFS(MasterSheet!J:J, MasterSheet!B:B, A1327, MasterSheet!D:D, B1327, MasterSheet!H:H, C1327)</f>
        <v>1</v>
      </c>
      <c r="G1327" s="26">
        <f t="shared" si="101"/>
        <v>22176</v>
      </c>
      <c r="H1327" s="30">
        <f>SUMIFS(MasterSheet!K:K, MasterSheet!B:B, A1327, MasterSheet!D:D, B1327, MasterSheet!H:H, C1327)</f>
        <v>1</v>
      </c>
      <c r="I1327" s="30">
        <f t="shared" si="102"/>
        <v>22176</v>
      </c>
      <c r="J1327" s="32">
        <f>SUMIFS(MasterSheet!L:L, MasterSheet!B:B, A1327, MasterSheet!D:D, B1327, MasterSheet!H:H, C1327)</f>
        <v>0</v>
      </c>
      <c r="K1327" s="32">
        <f t="shared" si="103"/>
        <v>0</v>
      </c>
      <c r="L1327" s="25" t="str">
        <f>VLOOKUP(C1327,MasterSheet!H:U,14,)</f>
        <v>BioLegend</v>
      </c>
      <c r="M1327" s="25" t="str">
        <f>VLOOKUP(L1327,'Currency Sheet'!A:C,3,)</f>
        <v>DOLLAR</v>
      </c>
      <c r="N1327" s="25">
        <f t="shared" si="104"/>
        <v>88</v>
      </c>
    </row>
    <row r="1328" spans="1:14" x14ac:dyDescent="0.25">
      <c r="A1328" s="25" t="str">
        <v>EED117194</v>
      </c>
      <c r="B1328" s="45">
        <v>45856</v>
      </c>
      <c r="C1328" s="25">
        <v>696807</v>
      </c>
      <c r="D1328" s="25">
        <f t="shared" si="100"/>
        <v>9240</v>
      </c>
      <c r="E1328" s="25">
        <f>_xlfn.XLOOKUP(C1328,MasterSheet!H:H,MasterSheet!E:E)</f>
        <v>105</v>
      </c>
      <c r="F1328" s="26">
        <f>SUMIFS(MasterSheet!J:J, MasterSheet!B:B, A1328, MasterSheet!D:D, B1328, MasterSheet!H:H, C1328)</f>
        <v>1</v>
      </c>
      <c r="G1328" s="26">
        <f t="shared" si="101"/>
        <v>9240</v>
      </c>
      <c r="H1328" s="30">
        <f>SUMIFS(MasterSheet!K:K, MasterSheet!B:B, A1328, MasterSheet!D:D, B1328, MasterSheet!H:H, C1328)</f>
        <v>1</v>
      </c>
      <c r="I1328" s="30">
        <f t="shared" si="102"/>
        <v>9240</v>
      </c>
      <c r="J1328" s="32">
        <f>SUMIFS(MasterSheet!L:L, MasterSheet!B:B, A1328, MasterSheet!D:D, B1328, MasterSheet!H:H, C1328)</f>
        <v>0</v>
      </c>
      <c r="K1328" s="32">
        <f t="shared" si="103"/>
        <v>0</v>
      </c>
      <c r="L1328" s="25" t="str">
        <f>VLOOKUP(C1328,MasterSheet!H:U,14,)</f>
        <v>BioLegend</v>
      </c>
      <c r="M1328" s="25" t="str">
        <f>VLOOKUP(L1328,'Currency Sheet'!A:C,3,)</f>
        <v>DOLLAR</v>
      </c>
      <c r="N1328" s="25">
        <f t="shared" si="104"/>
        <v>88</v>
      </c>
    </row>
    <row r="1329" spans="1:14" x14ac:dyDescent="0.25">
      <c r="A1329" s="25" t="str">
        <v>EED117194</v>
      </c>
      <c r="B1329" s="45">
        <v>45856</v>
      </c>
      <c r="C1329" s="25">
        <v>765202</v>
      </c>
      <c r="D1329" s="25">
        <f t="shared" si="100"/>
        <v>6529.6</v>
      </c>
      <c r="E1329" s="25">
        <f>_xlfn.XLOOKUP(C1329,MasterSheet!H:H,MasterSheet!E:E)</f>
        <v>74.2</v>
      </c>
      <c r="F1329" s="26">
        <f>SUMIFS(MasterSheet!J:J, MasterSheet!B:B, A1329, MasterSheet!D:D, B1329, MasterSheet!H:H, C1329)</f>
        <v>2</v>
      </c>
      <c r="G1329" s="26">
        <f t="shared" si="101"/>
        <v>13059.2</v>
      </c>
      <c r="H1329" s="30">
        <f>SUMIFS(MasterSheet!K:K, MasterSheet!B:B, A1329, MasterSheet!D:D, B1329, MasterSheet!H:H, C1329)</f>
        <v>2</v>
      </c>
      <c r="I1329" s="30">
        <f t="shared" si="102"/>
        <v>13059.2</v>
      </c>
      <c r="J1329" s="32">
        <f>SUMIFS(MasterSheet!L:L, MasterSheet!B:B, A1329, MasterSheet!D:D, B1329, MasterSheet!H:H, C1329)</f>
        <v>0</v>
      </c>
      <c r="K1329" s="32">
        <f t="shared" si="103"/>
        <v>0</v>
      </c>
      <c r="L1329" s="25" t="str">
        <f>VLOOKUP(C1329,MasterSheet!H:U,14,)</f>
        <v>BioLegend</v>
      </c>
      <c r="M1329" s="25" t="str">
        <f>VLOOKUP(L1329,'Currency Sheet'!A:C,3,)</f>
        <v>DOLLAR</v>
      </c>
      <c r="N1329" s="25">
        <f t="shared" si="104"/>
        <v>88</v>
      </c>
    </row>
    <row r="1330" spans="1:14" x14ac:dyDescent="0.25">
      <c r="A1330" s="25" t="str">
        <v>EED117194</v>
      </c>
      <c r="B1330" s="45">
        <v>45856</v>
      </c>
      <c r="C1330" s="25">
        <v>769402</v>
      </c>
      <c r="D1330" s="25">
        <f t="shared" si="100"/>
        <v>13428.8</v>
      </c>
      <c r="E1330" s="25">
        <f>_xlfn.XLOOKUP(C1330,MasterSheet!H:H,MasterSheet!E:E)</f>
        <v>152.6</v>
      </c>
      <c r="F1330" s="26">
        <f>SUMIFS(MasterSheet!J:J, MasterSheet!B:B, A1330, MasterSheet!D:D, B1330, MasterSheet!H:H, C1330)</f>
        <v>1</v>
      </c>
      <c r="G1330" s="26">
        <f t="shared" si="101"/>
        <v>13428.8</v>
      </c>
      <c r="H1330" s="30">
        <f>SUMIFS(MasterSheet!K:K, MasterSheet!B:B, A1330, MasterSheet!D:D, B1330, MasterSheet!H:H, C1330)</f>
        <v>1</v>
      </c>
      <c r="I1330" s="30">
        <f t="shared" si="102"/>
        <v>13428.8</v>
      </c>
      <c r="J1330" s="32">
        <f>SUMIFS(MasterSheet!L:L, MasterSheet!B:B, A1330, MasterSheet!D:D, B1330, MasterSheet!H:H, C1330)</f>
        <v>0</v>
      </c>
      <c r="K1330" s="32">
        <f t="shared" si="103"/>
        <v>0</v>
      </c>
      <c r="L1330" s="25" t="str">
        <f>VLOOKUP(C1330,MasterSheet!H:U,14,)</f>
        <v>BioLegend</v>
      </c>
      <c r="M1330" s="25" t="str">
        <f>VLOOKUP(L1330,'Currency Sheet'!A:C,3,)</f>
        <v>DOLLAR</v>
      </c>
      <c r="N1330" s="25">
        <f t="shared" si="104"/>
        <v>88</v>
      </c>
    </row>
    <row r="1331" spans="1:14" x14ac:dyDescent="0.25">
      <c r="A1331" s="25" t="str">
        <v>EED117194</v>
      </c>
      <c r="B1331" s="45">
        <v>45856</v>
      </c>
      <c r="C1331" s="25">
        <v>901518</v>
      </c>
      <c r="D1331" s="25">
        <f t="shared" si="100"/>
        <v>28890.400000000001</v>
      </c>
      <c r="E1331" s="25">
        <f>_xlfn.XLOOKUP(C1331,MasterSheet!H:H,MasterSheet!E:E)</f>
        <v>328.3</v>
      </c>
      <c r="F1331" s="26">
        <f>SUMIFS(MasterSheet!J:J, MasterSheet!B:B, A1331, MasterSheet!D:D, B1331, MasterSheet!H:H, C1331)</f>
        <v>1</v>
      </c>
      <c r="G1331" s="26">
        <f t="shared" si="101"/>
        <v>28890.400000000001</v>
      </c>
      <c r="H1331" s="30">
        <f>SUMIFS(MasterSheet!K:K, MasterSheet!B:B, A1331, MasterSheet!D:D, B1331, MasterSheet!H:H, C1331)</f>
        <v>1</v>
      </c>
      <c r="I1331" s="30">
        <f t="shared" si="102"/>
        <v>28890.400000000001</v>
      </c>
      <c r="J1331" s="32">
        <f>SUMIFS(MasterSheet!L:L, MasterSheet!B:B, A1331, MasterSheet!D:D, B1331, MasterSheet!H:H, C1331)</f>
        <v>0</v>
      </c>
      <c r="K1331" s="32">
        <f t="shared" si="103"/>
        <v>0</v>
      </c>
      <c r="L1331" s="25" t="str">
        <f>VLOOKUP(C1331,MasterSheet!H:U,14,)</f>
        <v>BioLegend</v>
      </c>
      <c r="M1331" s="25" t="str">
        <f>VLOOKUP(L1331,'Currency Sheet'!A:C,3,)</f>
        <v>DOLLAR</v>
      </c>
      <c r="N1331" s="25">
        <f t="shared" si="104"/>
        <v>88</v>
      </c>
    </row>
    <row r="1332" spans="1:14" x14ac:dyDescent="0.25">
      <c r="A1332" s="25" t="str">
        <v>EED117073</v>
      </c>
      <c r="B1332" s="45">
        <v>45856</v>
      </c>
      <c r="C1332" s="25">
        <v>127608</v>
      </c>
      <c r="D1332" s="25">
        <f t="shared" si="100"/>
        <v>17432.8</v>
      </c>
      <c r="E1332" s="25">
        <f>_xlfn.XLOOKUP(C1332,MasterSheet!H:H,MasterSheet!E:E)</f>
        <v>198.1</v>
      </c>
      <c r="F1332" s="26">
        <f>SUMIFS(MasterSheet!J:J, MasterSheet!B:B, A1332, MasterSheet!D:D, B1332, MasterSheet!H:H, C1332)</f>
        <v>1</v>
      </c>
      <c r="G1332" s="26">
        <f t="shared" si="101"/>
        <v>17432.8</v>
      </c>
      <c r="H1332" s="30">
        <f>SUMIFS(MasterSheet!K:K, MasterSheet!B:B, A1332, MasterSheet!D:D, B1332, MasterSheet!H:H, C1332)</f>
        <v>1</v>
      </c>
      <c r="I1332" s="30">
        <f t="shared" si="102"/>
        <v>17432.8</v>
      </c>
      <c r="J1332" s="32">
        <f>SUMIFS(MasterSheet!L:L, MasterSheet!B:B, A1332, MasterSheet!D:D, B1332, MasterSheet!H:H, C1332)</f>
        <v>0</v>
      </c>
      <c r="K1332" s="32">
        <f t="shared" si="103"/>
        <v>0</v>
      </c>
      <c r="L1332" s="25" t="str">
        <f>VLOOKUP(C1332,MasterSheet!H:U,14,)</f>
        <v>BioLegend</v>
      </c>
      <c r="M1332" s="25" t="str">
        <f>VLOOKUP(L1332,'Currency Sheet'!A:C,3,)</f>
        <v>DOLLAR</v>
      </c>
      <c r="N1332" s="25">
        <f t="shared" si="104"/>
        <v>88</v>
      </c>
    </row>
    <row r="1333" spans="1:14" x14ac:dyDescent="0.25">
      <c r="A1333" s="25" t="str">
        <v>EED117073</v>
      </c>
      <c r="B1333" s="45">
        <v>45856</v>
      </c>
      <c r="C1333" s="25">
        <v>156603</v>
      </c>
      <c r="D1333" s="25">
        <f t="shared" si="100"/>
        <v>4004</v>
      </c>
      <c r="E1333" s="25">
        <f>_xlfn.XLOOKUP(C1333,MasterSheet!H:H,MasterSheet!E:E)</f>
        <v>45.5</v>
      </c>
      <c r="F1333" s="26">
        <f>SUMIFS(MasterSheet!J:J, MasterSheet!B:B, A1333, MasterSheet!D:D, B1333, MasterSheet!H:H, C1333)</f>
        <v>1</v>
      </c>
      <c r="G1333" s="26">
        <f t="shared" si="101"/>
        <v>4004</v>
      </c>
      <c r="H1333" s="30">
        <f>SUMIFS(MasterSheet!K:K, MasterSheet!B:B, A1333, MasterSheet!D:D, B1333, MasterSheet!H:H, C1333)</f>
        <v>1</v>
      </c>
      <c r="I1333" s="30">
        <f t="shared" si="102"/>
        <v>4004</v>
      </c>
      <c r="J1333" s="32">
        <f>SUMIFS(MasterSheet!L:L, MasterSheet!B:B, A1333, MasterSheet!D:D, B1333, MasterSheet!H:H, C1333)</f>
        <v>0</v>
      </c>
      <c r="K1333" s="32">
        <f t="shared" si="103"/>
        <v>0</v>
      </c>
      <c r="L1333" s="25" t="str">
        <f>VLOOKUP(C1333,MasterSheet!H:U,14,)</f>
        <v>BioLegend</v>
      </c>
      <c r="M1333" s="25" t="str">
        <f>VLOOKUP(L1333,'Currency Sheet'!A:C,3,)</f>
        <v>DOLLAR</v>
      </c>
      <c r="N1333" s="25">
        <f t="shared" si="104"/>
        <v>88</v>
      </c>
    </row>
    <row r="1334" spans="1:14" x14ac:dyDescent="0.25">
      <c r="A1334" s="25" t="str">
        <v>EED117073</v>
      </c>
      <c r="B1334" s="45">
        <v>45856</v>
      </c>
      <c r="C1334" s="25">
        <v>300526</v>
      </c>
      <c r="D1334" s="25">
        <f t="shared" si="100"/>
        <v>16508.8</v>
      </c>
      <c r="E1334" s="25">
        <f>_xlfn.XLOOKUP(C1334,MasterSheet!H:H,MasterSheet!E:E)</f>
        <v>187.6</v>
      </c>
      <c r="F1334" s="26">
        <f>SUMIFS(MasterSheet!J:J, MasterSheet!B:B, A1334, MasterSheet!D:D, B1334, MasterSheet!H:H, C1334)</f>
        <v>1</v>
      </c>
      <c r="G1334" s="26">
        <f t="shared" si="101"/>
        <v>16508.8</v>
      </c>
      <c r="H1334" s="30">
        <f>SUMIFS(MasterSheet!K:K, MasterSheet!B:B, A1334, MasterSheet!D:D, B1334, MasterSheet!H:H, C1334)</f>
        <v>1</v>
      </c>
      <c r="I1334" s="30">
        <f t="shared" si="102"/>
        <v>16508.8</v>
      </c>
      <c r="J1334" s="32">
        <f>SUMIFS(MasterSheet!L:L, MasterSheet!B:B, A1334, MasterSheet!D:D, B1334, MasterSheet!H:H, C1334)</f>
        <v>0</v>
      </c>
      <c r="K1334" s="32">
        <f t="shared" si="103"/>
        <v>0</v>
      </c>
      <c r="L1334" s="25" t="str">
        <f>VLOOKUP(C1334,MasterSheet!H:U,14,)</f>
        <v>BioLegend</v>
      </c>
      <c r="M1334" s="25" t="str">
        <f>VLOOKUP(L1334,'Currency Sheet'!A:C,3,)</f>
        <v>DOLLAR</v>
      </c>
      <c r="N1334" s="25">
        <f t="shared" si="104"/>
        <v>88</v>
      </c>
    </row>
    <row r="1335" spans="1:14" x14ac:dyDescent="0.25">
      <c r="A1335" s="25" t="str">
        <v>EED117073</v>
      </c>
      <c r="B1335" s="45">
        <v>45856</v>
      </c>
      <c r="C1335" s="25">
        <v>302239</v>
      </c>
      <c r="D1335" s="25">
        <f t="shared" si="100"/>
        <v>14190</v>
      </c>
      <c r="E1335" s="25">
        <f>_xlfn.XLOOKUP(C1335,MasterSheet!H:H,MasterSheet!E:E)</f>
        <v>161.25</v>
      </c>
      <c r="F1335" s="26">
        <f>SUMIFS(MasterSheet!J:J, MasterSheet!B:B, A1335, MasterSheet!D:D, B1335, MasterSheet!H:H, C1335)</f>
        <v>1</v>
      </c>
      <c r="G1335" s="26">
        <f t="shared" si="101"/>
        <v>14190</v>
      </c>
      <c r="H1335" s="30">
        <f>SUMIFS(MasterSheet!K:K, MasterSheet!B:B, A1335, MasterSheet!D:D, B1335, MasterSheet!H:H, C1335)</f>
        <v>1</v>
      </c>
      <c r="I1335" s="30">
        <f t="shared" si="102"/>
        <v>14190</v>
      </c>
      <c r="J1335" s="32">
        <f>SUMIFS(MasterSheet!L:L, MasterSheet!B:B, A1335, MasterSheet!D:D, B1335, MasterSheet!H:H, C1335)</f>
        <v>0</v>
      </c>
      <c r="K1335" s="32">
        <f t="shared" si="103"/>
        <v>0</v>
      </c>
      <c r="L1335" s="25" t="str">
        <f>VLOOKUP(C1335,MasterSheet!H:U,14,)</f>
        <v>BioLegend</v>
      </c>
      <c r="M1335" s="25" t="str">
        <f>VLOOKUP(L1335,'Currency Sheet'!A:C,3,)</f>
        <v>DOLLAR</v>
      </c>
      <c r="N1335" s="25">
        <f t="shared" si="104"/>
        <v>88</v>
      </c>
    </row>
    <row r="1336" spans="1:14" x14ac:dyDescent="0.25">
      <c r="A1336" s="25" t="str">
        <v>EED117073</v>
      </c>
      <c r="B1336" s="45">
        <v>45856</v>
      </c>
      <c r="C1336" s="25">
        <v>348918</v>
      </c>
      <c r="D1336" s="25">
        <f t="shared" si="100"/>
        <v>22422.400000000001</v>
      </c>
      <c r="E1336" s="25">
        <f>_xlfn.XLOOKUP(C1336,MasterSheet!H:H,MasterSheet!E:E)</f>
        <v>254.8</v>
      </c>
      <c r="F1336" s="26">
        <f>SUMIFS(MasterSheet!J:J, MasterSheet!B:B, A1336, MasterSheet!D:D, B1336, MasterSheet!H:H, C1336)</f>
        <v>1</v>
      </c>
      <c r="G1336" s="26">
        <f t="shared" si="101"/>
        <v>22422.400000000001</v>
      </c>
      <c r="H1336" s="30">
        <f>SUMIFS(MasterSheet!K:K, MasterSheet!B:B, A1336, MasterSheet!D:D, B1336, MasterSheet!H:H, C1336)</f>
        <v>1</v>
      </c>
      <c r="I1336" s="30">
        <f t="shared" si="102"/>
        <v>22422.400000000001</v>
      </c>
      <c r="J1336" s="32">
        <f>SUMIFS(MasterSheet!L:L, MasterSheet!B:B, A1336, MasterSheet!D:D, B1336, MasterSheet!H:H, C1336)</f>
        <v>0</v>
      </c>
      <c r="K1336" s="32">
        <f t="shared" si="103"/>
        <v>0</v>
      </c>
      <c r="L1336" s="25" t="str">
        <f>VLOOKUP(C1336,MasterSheet!H:U,14,)</f>
        <v>BioLegend</v>
      </c>
      <c r="M1336" s="25" t="str">
        <f>VLOOKUP(L1336,'Currency Sheet'!A:C,3,)</f>
        <v>DOLLAR</v>
      </c>
      <c r="N1336" s="25">
        <f t="shared" si="104"/>
        <v>88</v>
      </c>
    </row>
    <row r="1337" spans="1:14" x14ac:dyDescent="0.25">
      <c r="A1337" s="25" t="str">
        <v>EED117073</v>
      </c>
      <c r="B1337" s="45">
        <v>45856</v>
      </c>
      <c r="C1337" s="25">
        <v>353303</v>
      </c>
      <c r="D1337" s="25">
        <f t="shared" si="100"/>
        <v>10164</v>
      </c>
      <c r="E1337" s="25">
        <f>_xlfn.XLOOKUP(C1337,MasterSheet!H:H,MasterSheet!E:E)</f>
        <v>115.5</v>
      </c>
      <c r="F1337" s="26">
        <f>SUMIFS(MasterSheet!J:J, MasterSheet!B:B, A1337, MasterSheet!D:D, B1337, MasterSheet!H:H, C1337)</f>
        <v>1</v>
      </c>
      <c r="G1337" s="26">
        <f t="shared" si="101"/>
        <v>10164</v>
      </c>
      <c r="H1337" s="30">
        <f>SUMIFS(MasterSheet!K:K, MasterSheet!B:B, A1337, MasterSheet!D:D, B1337, MasterSheet!H:H, C1337)</f>
        <v>1</v>
      </c>
      <c r="I1337" s="30">
        <f t="shared" si="102"/>
        <v>10164</v>
      </c>
      <c r="J1337" s="32">
        <f>SUMIFS(MasterSheet!L:L, MasterSheet!B:B, A1337, MasterSheet!D:D, B1337, MasterSheet!H:H, C1337)</f>
        <v>0</v>
      </c>
      <c r="K1337" s="32">
        <f t="shared" si="103"/>
        <v>0</v>
      </c>
      <c r="L1337" s="25" t="str">
        <f>VLOOKUP(C1337,MasterSheet!H:U,14,)</f>
        <v>BioLegend</v>
      </c>
      <c r="M1337" s="25" t="str">
        <f>VLOOKUP(L1337,'Currency Sheet'!A:C,3,)</f>
        <v>DOLLAR</v>
      </c>
      <c r="N1337" s="25">
        <f t="shared" si="104"/>
        <v>88</v>
      </c>
    </row>
    <row r="1338" spans="1:14" x14ac:dyDescent="0.25">
      <c r="A1338" s="25" t="str">
        <v>EED117073</v>
      </c>
      <c r="B1338" s="45">
        <v>45856</v>
      </c>
      <c r="C1338" s="25">
        <v>355115</v>
      </c>
      <c r="D1338" s="25">
        <f t="shared" si="100"/>
        <v>9424.7999999999993</v>
      </c>
      <c r="E1338" s="25">
        <f>_xlfn.XLOOKUP(C1338,MasterSheet!H:H,MasterSheet!E:E)</f>
        <v>107.1</v>
      </c>
      <c r="F1338" s="26">
        <f>SUMIFS(MasterSheet!J:J, MasterSheet!B:B, A1338, MasterSheet!D:D, B1338, MasterSheet!H:H, C1338)</f>
        <v>1</v>
      </c>
      <c r="G1338" s="26">
        <f t="shared" si="101"/>
        <v>9424.7999999999993</v>
      </c>
      <c r="H1338" s="30">
        <f>SUMIFS(MasterSheet!K:K, MasterSheet!B:B, A1338, MasterSheet!D:D, B1338, MasterSheet!H:H, C1338)</f>
        <v>1</v>
      </c>
      <c r="I1338" s="30">
        <f t="shared" si="102"/>
        <v>9424.7999999999993</v>
      </c>
      <c r="J1338" s="32">
        <f>SUMIFS(MasterSheet!L:L, MasterSheet!B:B, A1338, MasterSheet!D:D, B1338, MasterSheet!H:H, C1338)</f>
        <v>0</v>
      </c>
      <c r="K1338" s="32">
        <f t="shared" si="103"/>
        <v>0</v>
      </c>
      <c r="L1338" s="25" t="str">
        <f>VLOOKUP(C1338,MasterSheet!H:U,14,)</f>
        <v>BioLegend</v>
      </c>
      <c r="M1338" s="25" t="str">
        <f>VLOOKUP(L1338,'Currency Sheet'!A:C,3,)</f>
        <v>DOLLAR</v>
      </c>
      <c r="N1338" s="25">
        <f t="shared" si="104"/>
        <v>88</v>
      </c>
    </row>
    <row r="1339" spans="1:14" x14ac:dyDescent="0.25">
      <c r="A1339" s="25" t="str">
        <v>EED117073</v>
      </c>
      <c r="B1339" s="45">
        <v>45856</v>
      </c>
      <c r="C1339" s="25">
        <v>356906</v>
      </c>
      <c r="D1339" s="25">
        <f t="shared" si="100"/>
        <v>22422.400000000001</v>
      </c>
      <c r="E1339" s="25">
        <f>_xlfn.XLOOKUP(C1339,MasterSheet!H:H,MasterSheet!E:E)</f>
        <v>254.8</v>
      </c>
      <c r="F1339" s="26">
        <f>SUMIFS(MasterSheet!J:J, MasterSheet!B:B, A1339, MasterSheet!D:D, B1339, MasterSheet!H:H, C1339)</f>
        <v>1</v>
      </c>
      <c r="G1339" s="26">
        <f t="shared" si="101"/>
        <v>22422.400000000001</v>
      </c>
      <c r="H1339" s="30">
        <f>SUMIFS(MasterSheet!K:K, MasterSheet!B:B, A1339, MasterSheet!D:D, B1339, MasterSheet!H:H, C1339)</f>
        <v>1</v>
      </c>
      <c r="I1339" s="30">
        <f t="shared" si="102"/>
        <v>22422.400000000001</v>
      </c>
      <c r="J1339" s="32">
        <f>SUMIFS(MasterSheet!L:L, MasterSheet!B:B, A1339, MasterSheet!D:D, B1339, MasterSheet!H:H, C1339)</f>
        <v>0</v>
      </c>
      <c r="K1339" s="32">
        <f t="shared" si="103"/>
        <v>0</v>
      </c>
      <c r="L1339" s="25" t="str">
        <f>VLOOKUP(C1339,MasterSheet!H:U,14,)</f>
        <v>BioLegend</v>
      </c>
      <c r="M1339" s="25" t="str">
        <f>VLOOKUP(L1339,'Currency Sheet'!A:C,3,)</f>
        <v>DOLLAR</v>
      </c>
      <c r="N1339" s="25">
        <f t="shared" si="104"/>
        <v>88</v>
      </c>
    </row>
    <row r="1340" spans="1:14" x14ac:dyDescent="0.25">
      <c r="A1340" s="25" t="str">
        <v>EED117073</v>
      </c>
      <c r="B1340" s="45">
        <v>45856</v>
      </c>
      <c r="C1340" s="25">
        <v>381508</v>
      </c>
      <c r="D1340" s="25">
        <f t="shared" si="100"/>
        <v>24578.400000000001</v>
      </c>
      <c r="E1340" s="25">
        <f>_xlfn.XLOOKUP(C1340,MasterSheet!H:H,MasterSheet!E:E)</f>
        <v>279.3</v>
      </c>
      <c r="F1340" s="26">
        <f>SUMIFS(MasterSheet!J:J, MasterSheet!B:B, A1340, MasterSheet!D:D, B1340, MasterSheet!H:H, C1340)</f>
        <v>1</v>
      </c>
      <c r="G1340" s="26">
        <f t="shared" si="101"/>
        <v>24578.400000000001</v>
      </c>
      <c r="H1340" s="30">
        <f>SUMIFS(MasterSheet!K:K, MasterSheet!B:B, A1340, MasterSheet!D:D, B1340, MasterSheet!H:H, C1340)</f>
        <v>1</v>
      </c>
      <c r="I1340" s="30">
        <f t="shared" si="102"/>
        <v>24578.400000000001</v>
      </c>
      <c r="J1340" s="32">
        <f>SUMIFS(MasterSheet!L:L, MasterSheet!B:B, A1340, MasterSheet!D:D, B1340, MasterSheet!H:H, C1340)</f>
        <v>0</v>
      </c>
      <c r="K1340" s="32">
        <f t="shared" si="103"/>
        <v>0</v>
      </c>
      <c r="L1340" s="25" t="str">
        <f>VLOOKUP(C1340,MasterSheet!H:U,14,)</f>
        <v>BioLegend</v>
      </c>
      <c r="M1340" s="25" t="str">
        <f>VLOOKUP(L1340,'Currency Sheet'!A:C,3,)</f>
        <v>DOLLAR</v>
      </c>
      <c r="N1340" s="25">
        <f t="shared" si="104"/>
        <v>88</v>
      </c>
    </row>
    <row r="1341" spans="1:14" x14ac:dyDescent="0.25">
      <c r="A1341" s="25" t="str">
        <v>Return From IGIB</v>
      </c>
      <c r="B1341" s="45">
        <v>45860</v>
      </c>
      <c r="C1341" s="25">
        <v>424602</v>
      </c>
      <c r="D1341" s="25">
        <f t="shared" si="100"/>
        <v>12408</v>
      </c>
      <c r="E1341" s="25">
        <f>_xlfn.XLOOKUP(C1341,MasterSheet!H:H,MasterSheet!E:E)</f>
        <v>141</v>
      </c>
      <c r="F1341" s="26">
        <f>SUMIFS(MasterSheet!J:J, MasterSheet!B:B, A1341, MasterSheet!D:D, B1341, MasterSheet!H:H, C1341)</f>
        <v>1</v>
      </c>
      <c r="G1341" s="26">
        <f t="shared" si="101"/>
        <v>12408</v>
      </c>
      <c r="H1341" s="30">
        <f>SUMIFS(MasterSheet!K:K, MasterSheet!B:B, A1341, MasterSheet!D:D, B1341, MasterSheet!H:H, C1341)</f>
        <v>1</v>
      </c>
      <c r="I1341" s="30">
        <f t="shared" si="102"/>
        <v>12408</v>
      </c>
      <c r="J1341" s="32">
        <f>SUMIFS(MasterSheet!L:L, MasterSheet!B:B, A1341, MasterSheet!D:D, B1341, MasterSheet!H:H, C1341)</f>
        <v>0</v>
      </c>
      <c r="K1341" s="32">
        <f t="shared" si="103"/>
        <v>0</v>
      </c>
      <c r="L1341" s="25" t="str">
        <f>VLOOKUP(C1341,MasterSheet!H:U,14,)</f>
        <v>BioLegend</v>
      </c>
      <c r="M1341" s="25" t="str">
        <f>VLOOKUP(L1341,'Currency Sheet'!A:C,3,)</f>
        <v>DOLLAR</v>
      </c>
      <c r="N1341" s="25">
        <f t="shared" si="104"/>
        <v>88</v>
      </c>
    </row>
    <row r="1342" spans="1:14" x14ac:dyDescent="0.25">
      <c r="A1342" s="25" t="str">
        <v>Return From IGIB</v>
      </c>
      <c r="B1342" s="45">
        <v>45860</v>
      </c>
      <c r="C1342" s="25">
        <v>421002</v>
      </c>
      <c r="D1342" s="25">
        <f t="shared" si="100"/>
        <v>5376.8</v>
      </c>
      <c r="E1342" s="25">
        <f>_xlfn.XLOOKUP(C1342,MasterSheet!H:H,MasterSheet!E:E)</f>
        <v>61.1</v>
      </c>
      <c r="F1342" s="26">
        <f>SUMIFS(MasterSheet!J:J, MasterSheet!B:B, A1342, MasterSheet!D:D, B1342, MasterSheet!H:H, C1342)</f>
        <v>1</v>
      </c>
      <c r="G1342" s="26">
        <f t="shared" si="101"/>
        <v>5376.8</v>
      </c>
      <c r="H1342" s="30">
        <f>SUMIFS(MasterSheet!K:K, MasterSheet!B:B, A1342, MasterSheet!D:D, B1342, MasterSheet!H:H, C1342)</f>
        <v>1</v>
      </c>
      <c r="I1342" s="30">
        <f t="shared" si="102"/>
        <v>5376.8</v>
      </c>
      <c r="J1342" s="32">
        <f>SUMIFS(MasterSheet!L:L, MasterSheet!B:B, A1342, MasterSheet!D:D, B1342, MasterSheet!H:H, C1342)</f>
        <v>0</v>
      </c>
      <c r="K1342" s="32">
        <f t="shared" si="103"/>
        <v>0</v>
      </c>
      <c r="L1342" s="25" t="str">
        <f>VLOOKUP(C1342,MasterSheet!H:U,14,)</f>
        <v>BioLegend</v>
      </c>
      <c r="M1342" s="25" t="str">
        <f>VLOOKUP(L1342,'Currency Sheet'!A:C,3,)</f>
        <v>DOLLAR</v>
      </c>
      <c r="N1342" s="25">
        <f t="shared" si="104"/>
        <v>88</v>
      </c>
    </row>
    <row r="1343" spans="1:14" x14ac:dyDescent="0.25">
      <c r="A1343" s="25" t="str">
        <v>Return From IGIB</v>
      </c>
      <c r="B1343" s="45">
        <v>45860</v>
      </c>
      <c r="C1343" s="25">
        <v>420801</v>
      </c>
      <c r="D1343" s="25">
        <f t="shared" si="100"/>
        <v>3374.8</v>
      </c>
      <c r="E1343" s="25">
        <f>_xlfn.XLOOKUP(C1343,MasterSheet!H:H,MasterSheet!E:E)</f>
        <v>38.35</v>
      </c>
      <c r="F1343" s="26">
        <f>SUMIFS(MasterSheet!J:J, MasterSheet!B:B, A1343, MasterSheet!D:D, B1343, MasterSheet!H:H, C1343)</f>
        <v>2</v>
      </c>
      <c r="G1343" s="26">
        <f t="shared" si="101"/>
        <v>6749.6</v>
      </c>
      <c r="H1343" s="30">
        <f>SUMIFS(MasterSheet!K:K, MasterSheet!B:B, A1343, MasterSheet!D:D, B1343, MasterSheet!H:H, C1343)</f>
        <v>2</v>
      </c>
      <c r="I1343" s="30">
        <f t="shared" si="102"/>
        <v>6749.6</v>
      </c>
      <c r="J1343" s="32">
        <f>SUMIFS(MasterSheet!L:L, MasterSheet!B:B, A1343, MasterSheet!D:D, B1343, MasterSheet!H:H, C1343)</f>
        <v>0</v>
      </c>
      <c r="K1343" s="32">
        <f t="shared" si="103"/>
        <v>0</v>
      </c>
      <c r="L1343" s="25" t="str">
        <f>VLOOKUP(C1343,MasterSheet!H:U,14,)</f>
        <v>BioLegend</v>
      </c>
      <c r="M1343" s="25" t="str">
        <f>VLOOKUP(L1343,'Currency Sheet'!A:C,3,)</f>
        <v>DOLLAR</v>
      </c>
      <c r="N1343" s="25">
        <f t="shared" si="104"/>
        <v>88</v>
      </c>
    </row>
    <row r="1344" spans="1:14" x14ac:dyDescent="0.25">
      <c r="A1344" s="25" t="str">
        <v>Return From IGIB</v>
      </c>
      <c r="B1344" s="45">
        <v>45860</v>
      </c>
      <c r="C1344" s="25">
        <v>421403</v>
      </c>
      <c r="D1344" s="25">
        <f t="shared" si="100"/>
        <v>7444.7999999999993</v>
      </c>
      <c r="E1344" s="25">
        <f>_xlfn.XLOOKUP(C1344,MasterSheet!H:H,MasterSheet!E:E)</f>
        <v>84.6</v>
      </c>
      <c r="F1344" s="26">
        <f>SUMIFS(MasterSheet!J:J, MasterSheet!B:B, A1344, MasterSheet!D:D, B1344, MasterSheet!H:H, C1344)</f>
        <v>1</v>
      </c>
      <c r="G1344" s="26">
        <f t="shared" si="101"/>
        <v>7444.7999999999993</v>
      </c>
      <c r="H1344" s="30">
        <f>SUMIFS(MasterSheet!K:K, MasterSheet!B:B, A1344, MasterSheet!D:D, B1344, MasterSheet!H:H, C1344)</f>
        <v>0</v>
      </c>
      <c r="I1344" s="30">
        <f t="shared" si="102"/>
        <v>0</v>
      </c>
      <c r="J1344" s="32">
        <f>SUMIFS(MasterSheet!L:L, MasterSheet!B:B, A1344, MasterSheet!D:D, B1344, MasterSheet!H:H, C1344)</f>
        <v>1</v>
      </c>
      <c r="K1344" s="32">
        <f t="shared" si="103"/>
        <v>7444.7999999999993</v>
      </c>
      <c r="L1344" s="25" t="str">
        <f>VLOOKUP(C1344,MasterSheet!H:U,14,)</f>
        <v>BioLegend</v>
      </c>
      <c r="M1344" s="25" t="str">
        <f>VLOOKUP(L1344,'Currency Sheet'!A:C,3,)</f>
        <v>DOLLAR</v>
      </c>
      <c r="N1344" s="25">
        <f t="shared" si="104"/>
        <v>88</v>
      </c>
    </row>
    <row r="1345" spans="1:14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 t="shared" si="100"/>
        <v>440</v>
      </c>
      <c r="E1345" s="25">
        <f>_xlfn.XLOOKUP(C1345,MasterSheet!H:H,MasterSheet!E:E)</f>
        <v>5</v>
      </c>
      <c r="F1345" s="26">
        <f>SUMIFS(MasterSheet!J:J, MasterSheet!B:B, A1345, MasterSheet!D:D, B1345, MasterSheet!H:H, C1345)</f>
        <v>1</v>
      </c>
      <c r="G1345" s="26">
        <f t="shared" si="101"/>
        <v>440</v>
      </c>
      <c r="H1345" s="30">
        <f>SUMIFS(MasterSheet!K:K, MasterSheet!B:B, A1345, MasterSheet!D:D, B1345, MasterSheet!H:H, C1345)</f>
        <v>1</v>
      </c>
      <c r="I1345" s="30">
        <f t="shared" si="102"/>
        <v>440</v>
      </c>
      <c r="J1345" s="32">
        <f>SUMIFS(MasterSheet!L:L, MasterSheet!B:B, A1345, MasterSheet!D:D, B1345, MasterSheet!H:H, C1345)</f>
        <v>0</v>
      </c>
      <c r="K1345" s="32">
        <f t="shared" si="103"/>
        <v>0</v>
      </c>
      <c r="L1345" s="25" t="str">
        <f>VLOOKUP(C1345,MasterSheet!H:U,14,)</f>
        <v>TargetMol</v>
      </c>
      <c r="M1345" s="25" t="str">
        <f>VLOOKUP(L1345,'Currency Sheet'!A:C,3,)</f>
        <v>DOLLAR</v>
      </c>
      <c r="N1345" s="25">
        <f t="shared" si="104"/>
        <v>88</v>
      </c>
    </row>
    <row r="1346" spans="1:14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 t="shared" si="100"/>
        <v>3379.2</v>
      </c>
      <c r="E1346" s="25">
        <f>_xlfn.XLOOKUP(C1346,MasterSheet!H:H,MasterSheet!E:E)</f>
        <v>38.4</v>
      </c>
      <c r="F1346" s="26">
        <f>SUMIFS(MasterSheet!J:J, MasterSheet!B:B, A1346, MasterSheet!D:D, B1346, MasterSheet!H:H, C1346)</f>
        <v>1</v>
      </c>
      <c r="G1346" s="26">
        <f t="shared" si="101"/>
        <v>3379.2</v>
      </c>
      <c r="H1346" s="30">
        <f>SUMIFS(MasterSheet!K:K, MasterSheet!B:B, A1346, MasterSheet!D:D, B1346, MasterSheet!H:H, C1346)</f>
        <v>1</v>
      </c>
      <c r="I1346" s="30">
        <f t="shared" si="102"/>
        <v>3379.2</v>
      </c>
      <c r="J1346" s="32">
        <f>SUMIFS(MasterSheet!L:L, MasterSheet!B:B, A1346, MasterSheet!D:D, B1346, MasterSheet!H:H, C1346)</f>
        <v>0</v>
      </c>
      <c r="K1346" s="32">
        <f t="shared" si="103"/>
        <v>0</v>
      </c>
      <c r="L1346" s="25" t="str">
        <f>VLOOKUP(C1346,MasterSheet!H:U,14,)</f>
        <v>TargetMol</v>
      </c>
      <c r="M1346" s="25" t="str">
        <f>VLOOKUP(L1346,'Currency Sheet'!A:C,3,)</f>
        <v>DOLLAR</v>
      </c>
      <c r="N1346" s="25">
        <f t="shared" si="104"/>
        <v>88</v>
      </c>
    </row>
    <row r="1347" spans="1:14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 t="shared" ref="D1347:D1410" si="105">E1347*N1347</f>
        <v>1892</v>
      </c>
      <c r="E1347" s="25">
        <f>_xlfn.XLOOKUP(C1347,MasterSheet!H:H,MasterSheet!E:E)</f>
        <v>21.5</v>
      </c>
      <c r="F1347" s="26">
        <f>SUMIFS(MasterSheet!J:J, MasterSheet!B:B, A1347, MasterSheet!D:D, B1347, MasterSheet!H:H, C1347)</f>
        <v>1</v>
      </c>
      <c r="G1347" s="26">
        <f t="shared" ref="G1347:G1410" si="106">D1347*F1347</f>
        <v>1892</v>
      </c>
      <c r="H1347" s="30">
        <f>SUMIFS(MasterSheet!K:K, MasterSheet!B:B, A1347, MasterSheet!D:D, B1347, MasterSheet!H:H, C1347)</f>
        <v>1</v>
      </c>
      <c r="I1347" s="30">
        <f t="shared" ref="I1347:I1410" si="107">H1347*D1347</f>
        <v>1892</v>
      </c>
      <c r="J1347" s="32">
        <f>SUMIFS(MasterSheet!L:L, MasterSheet!B:B, A1347, MasterSheet!D:D, B1347, MasterSheet!H:H, C1347)</f>
        <v>0</v>
      </c>
      <c r="K1347" s="32">
        <f t="shared" ref="K1347:K1410" si="108">J1347*D1347</f>
        <v>0</v>
      </c>
      <c r="L1347" s="25" t="str">
        <f>VLOOKUP(C1347,MasterSheet!H:U,14,)</f>
        <v>TargetMol</v>
      </c>
      <c r="M1347" s="25" t="str">
        <f>VLOOKUP(L1347,'Currency Sheet'!A:C,3,)</f>
        <v>DOLLAR</v>
      </c>
      <c r="N1347" s="25">
        <f t="shared" ref="N1347:N1410" si="109">IF(M1347="DOLLAR",88,1)</f>
        <v>88</v>
      </c>
    </row>
    <row r="1348" spans="1:14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 t="shared" si="105"/>
        <v>2200</v>
      </c>
      <c r="E1348" s="25">
        <f>_xlfn.XLOOKUP(C1348,MasterSheet!H:H,MasterSheet!E:E)</f>
        <v>25</v>
      </c>
      <c r="F1348" s="26">
        <f>SUMIFS(MasterSheet!J:J, MasterSheet!B:B, A1348, MasterSheet!D:D, B1348, MasterSheet!H:H, C1348)</f>
        <v>1</v>
      </c>
      <c r="G1348" s="26">
        <f t="shared" si="106"/>
        <v>2200</v>
      </c>
      <c r="H1348" s="30">
        <f>SUMIFS(MasterSheet!K:K, MasterSheet!B:B, A1348, MasterSheet!D:D, B1348, MasterSheet!H:H, C1348)</f>
        <v>1</v>
      </c>
      <c r="I1348" s="30">
        <f t="shared" si="107"/>
        <v>2200</v>
      </c>
      <c r="J1348" s="32">
        <f>SUMIFS(MasterSheet!L:L, MasterSheet!B:B, A1348, MasterSheet!D:D, B1348, MasterSheet!H:H, C1348)</f>
        <v>0</v>
      </c>
      <c r="K1348" s="32">
        <f t="shared" si="108"/>
        <v>0</v>
      </c>
      <c r="L1348" s="25" t="str">
        <f>VLOOKUP(C1348,MasterSheet!H:U,14,)</f>
        <v>TargetMol</v>
      </c>
      <c r="M1348" s="25" t="str">
        <f>VLOOKUP(L1348,'Currency Sheet'!A:C,3,)</f>
        <v>DOLLAR</v>
      </c>
      <c r="N1348" s="25">
        <f t="shared" si="109"/>
        <v>88</v>
      </c>
    </row>
    <row r="1349" spans="1:14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 t="shared" si="105"/>
        <v>1276</v>
      </c>
      <c r="E1349" s="25">
        <f>_xlfn.XLOOKUP(C1349,MasterSheet!H:H,MasterSheet!E:E)</f>
        <v>14.5</v>
      </c>
      <c r="F1349" s="26">
        <f>SUMIFS(MasterSheet!J:J, MasterSheet!B:B, A1349, MasterSheet!D:D, B1349, MasterSheet!H:H, C1349)</f>
        <v>1</v>
      </c>
      <c r="G1349" s="26">
        <f t="shared" si="106"/>
        <v>1276</v>
      </c>
      <c r="H1349" s="30">
        <f>SUMIFS(MasterSheet!K:K, MasterSheet!B:B, A1349, MasterSheet!D:D, B1349, MasterSheet!H:H, C1349)</f>
        <v>1</v>
      </c>
      <c r="I1349" s="30">
        <f t="shared" si="107"/>
        <v>1276</v>
      </c>
      <c r="J1349" s="32">
        <f>SUMIFS(MasterSheet!L:L, MasterSheet!B:B, A1349, MasterSheet!D:D, B1349, MasterSheet!H:H, C1349)</f>
        <v>0</v>
      </c>
      <c r="K1349" s="32">
        <f t="shared" si="108"/>
        <v>0</v>
      </c>
      <c r="L1349" s="25" t="str">
        <f>VLOOKUP(C1349,MasterSheet!H:U,14,)</f>
        <v>TargetMol</v>
      </c>
      <c r="M1349" s="25" t="str">
        <f>VLOOKUP(L1349,'Currency Sheet'!A:C,3,)</f>
        <v>DOLLAR</v>
      </c>
      <c r="N1349" s="25">
        <f t="shared" si="109"/>
        <v>88</v>
      </c>
    </row>
    <row r="1350" spans="1:14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 t="shared" si="105"/>
        <v>12892</v>
      </c>
      <c r="E1350" s="25">
        <f>_xlfn.XLOOKUP(C1350,MasterSheet!H:H,MasterSheet!E:E)</f>
        <v>146.5</v>
      </c>
      <c r="F1350" s="26">
        <f>SUMIFS(MasterSheet!J:J, MasterSheet!B:B, A1350, MasterSheet!D:D, B1350, MasterSheet!H:H, C1350)</f>
        <v>1</v>
      </c>
      <c r="G1350" s="26">
        <f t="shared" si="106"/>
        <v>12892</v>
      </c>
      <c r="H1350" s="30">
        <f>SUMIFS(MasterSheet!K:K, MasterSheet!B:B, A1350, MasterSheet!D:D, B1350, MasterSheet!H:H, C1350)</f>
        <v>1</v>
      </c>
      <c r="I1350" s="30">
        <f t="shared" si="107"/>
        <v>12892</v>
      </c>
      <c r="J1350" s="32">
        <f>SUMIFS(MasterSheet!L:L, MasterSheet!B:B, A1350, MasterSheet!D:D, B1350, MasterSheet!H:H, C1350)</f>
        <v>0</v>
      </c>
      <c r="K1350" s="32">
        <f t="shared" si="108"/>
        <v>0</v>
      </c>
      <c r="L1350" s="25" t="str">
        <f>VLOOKUP(C1350,MasterSheet!H:U,14,)</f>
        <v>TargetMol</v>
      </c>
      <c r="M1350" s="25" t="str">
        <f>VLOOKUP(L1350,'Currency Sheet'!A:C,3,)</f>
        <v>DOLLAR</v>
      </c>
      <c r="N1350" s="25">
        <f t="shared" si="109"/>
        <v>88</v>
      </c>
    </row>
    <row r="1351" spans="1:14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 t="shared" si="105"/>
        <v>13508</v>
      </c>
      <c r="E1351" s="25">
        <f>_xlfn.XLOOKUP(C1351,MasterSheet!H:H,MasterSheet!E:E)</f>
        <v>153.5</v>
      </c>
      <c r="F1351" s="26">
        <f>SUMIFS(MasterSheet!J:J, MasterSheet!B:B, A1351, MasterSheet!D:D, B1351, MasterSheet!H:H, C1351)</f>
        <v>2</v>
      </c>
      <c r="G1351" s="26">
        <f t="shared" si="106"/>
        <v>27016</v>
      </c>
      <c r="H1351" s="30">
        <f>SUMIFS(MasterSheet!K:K, MasterSheet!B:B, A1351, MasterSheet!D:D, B1351, MasterSheet!H:H, C1351)</f>
        <v>2</v>
      </c>
      <c r="I1351" s="30">
        <f t="shared" si="107"/>
        <v>27016</v>
      </c>
      <c r="J1351" s="32">
        <f>SUMIFS(MasterSheet!L:L, MasterSheet!B:B, A1351, MasterSheet!D:D, B1351, MasterSheet!H:H, C1351)</f>
        <v>0</v>
      </c>
      <c r="K1351" s="32">
        <f t="shared" si="108"/>
        <v>0</v>
      </c>
      <c r="L1351" s="25" t="str">
        <f>VLOOKUP(C1351,MasterSheet!H:U,14,)</f>
        <v>TargetMol</v>
      </c>
      <c r="M1351" s="25" t="str">
        <f>VLOOKUP(L1351,'Currency Sheet'!A:C,3,)</f>
        <v>DOLLAR</v>
      </c>
      <c r="N1351" s="25">
        <f t="shared" si="109"/>
        <v>88</v>
      </c>
    </row>
    <row r="1352" spans="1:14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 t="shared" si="105"/>
        <v>12038.400000000001</v>
      </c>
      <c r="E1352" s="25">
        <f>_xlfn.XLOOKUP(C1352,MasterSheet!H:H,MasterSheet!E:E)</f>
        <v>136.80000000000001</v>
      </c>
      <c r="F1352" s="26">
        <f>SUMIFS(MasterSheet!J:J, MasterSheet!B:B, A1352, MasterSheet!D:D, B1352, MasterSheet!H:H, C1352)</f>
        <v>1</v>
      </c>
      <c r="G1352" s="26">
        <f t="shared" si="106"/>
        <v>12038.400000000001</v>
      </c>
      <c r="H1352" s="30">
        <f>SUMIFS(MasterSheet!K:K, MasterSheet!B:B, A1352, MasterSheet!D:D, B1352, MasterSheet!H:H, C1352)</f>
        <v>1</v>
      </c>
      <c r="I1352" s="30">
        <f t="shared" si="107"/>
        <v>12038.400000000001</v>
      </c>
      <c r="J1352" s="32">
        <f>SUMIFS(MasterSheet!L:L, MasterSheet!B:B, A1352, MasterSheet!D:D, B1352, MasterSheet!H:H, C1352)</f>
        <v>0</v>
      </c>
      <c r="K1352" s="32">
        <f t="shared" si="108"/>
        <v>0</v>
      </c>
      <c r="L1352" s="25" t="str">
        <f>VLOOKUP(C1352,MasterSheet!H:U,14,)</f>
        <v>TargetMol</v>
      </c>
      <c r="M1352" s="25" t="str">
        <f>VLOOKUP(L1352,'Currency Sheet'!A:C,3,)</f>
        <v>DOLLAR</v>
      </c>
      <c r="N1352" s="25">
        <f t="shared" si="109"/>
        <v>88</v>
      </c>
    </row>
    <row r="1353" spans="1:14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 t="shared" si="105"/>
        <v>2376</v>
      </c>
      <c r="E1353" s="25">
        <f>_xlfn.XLOOKUP(C1353,MasterSheet!H:H,MasterSheet!E:E)</f>
        <v>27</v>
      </c>
      <c r="F1353" s="26">
        <f>SUMIFS(MasterSheet!J:J, MasterSheet!B:B, A1353, MasterSheet!D:D, B1353, MasterSheet!H:H, C1353)</f>
        <v>1</v>
      </c>
      <c r="G1353" s="26">
        <f t="shared" si="106"/>
        <v>2376</v>
      </c>
      <c r="H1353" s="30">
        <f>SUMIFS(MasterSheet!K:K, MasterSheet!B:B, A1353, MasterSheet!D:D, B1353, MasterSheet!H:H, C1353)</f>
        <v>1</v>
      </c>
      <c r="I1353" s="30">
        <f t="shared" si="107"/>
        <v>2376</v>
      </c>
      <c r="J1353" s="32">
        <f>SUMIFS(MasterSheet!L:L, MasterSheet!B:B, A1353, MasterSheet!D:D, B1353, MasterSheet!H:H, C1353)</f>
        <v>0</v>
      </c>
      <c r="K1353" s="32">
        <f t="shared" si="108"/>
        <v>0</v>
      </c>
      <c r="L1353" s="25" t="str">
        <f>VLOOKUP(C1353,MasterSheet!H:U,14,)</f>
        <v>TargetMol</v>
      </c>
      <c r="M1353" s="25" t="str">
        <f>VLOOKUP(L1353,'Currency Sheet'!A:C,3,)</f>
        <v>DOLLAR</v>
      </c>
      <c r="N1353" s="25">
        <f t="shared" si="109"/>
        <v>88</v>
      </c>
    </row>
    <row r="1354" spans="1:14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 t="shared" si="105"/>
        <v>1900.8000000000002</v>
      </c>
      <c r="E1354" s="25">
        <f>_xlfn.XLOOKUP(C1354,MasterSheet!H:H,MasterSheet!E:E)</f>
        <v>21.6</v>
      </c>
      <c r="F1354" s="26">
        <f>SUMIFS(MasterSheet!J:J, MasterSheet!B:B, A1354, MasterSheet!D:D, B1354, MasterSheet!H:H, C1354)</f>
        <v>1</v>
      </c>
      <c r="G1354" s="26">
        <f t="shared" si="106"/>
        <v>1900.8000000000002</v>
      </c>
      <c r="H1354" s="30">
        <f>SUMIFS(MasterSheet!K:K, MasterSheet!B:B, A1354, MasterSheet!D:D, B1354, MasterSheet!H:H, C1354)</f>
        <v>1</v>
      </c>
      <c r="I1354" s="30">
        <f t="shared" si="107"/>
        <v>1900.8000000000002</v>
      </c>
      <c r="J1354" s="32">
        <f>SUMIFS(MasterSheet!L:L, MasterSheet!B:B, A1354, MasterSheet!D:D, B1354, MasterSheet!H:H, C1354)</f>
        <v>0</v>
      </c>
      <c r="K1354" s="32">
        <f t="shared" si="108"/>
        <v>0</v>
      </c>
      <c r="L1354" s="25" t="str">
        <f>VLOOKUP(C1354,MasterSheet!H:U,14,)</f>
        <v>TargetMol</v>
      </c>
      <c r="M1354" s="25" t="str">
        <f>VLOOKUP(L1354,'Currency Sheet'!A:C,3,)</f>
        <v>DOLLAR</v>
      </c>
      <c r="N1354" s="25">
        <f t="shared" si="109"/>
        <v>88</v>
      </c>
    </row>
    <row r="1355" spans="1:14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 t="shared" si="105"/>
        <v>2323.1999999999998</v>
      </c>
      <c r="E1355" s="25">
        <f>_xlfn.XLOOKUP(C1355,MasterSheet!H:H,MasterSheet!E:E)</f>
        <v>26.4</v>
      </c>
      <c r="F1355" s="26">
        <f>SUMIFS(MasterSheet!J:J, MasterSheet!B:B, A1355, MasterSheet!D:D, B1355, MasterSheet!H:H, C1355)</f>
        <v>1</v>
      </c>
      <c r="G1355" s="26">
        <f t="shared" si="106"/>
        <v>2323.1999999999998</v>
      </c>
      <c r="H1355" s="30">
        <f>SUMIFS(MasterSheet!K:K, MasterSheet!B:B, A1355, MasterSheet!D:D, B1355, MasterSheet!H:H, C1355)</f>
        <v>1</v>
      </c>
      <c r="I1355" s="30">
        <f t="shared" si="107"/>
        <v>2323.1999999999998</v>
      </c>
      <c r="J1355" s="32">
        <f>SUMIFS(MasterSheet!L:L, MasterSheet!B:B, A1355, MasterSheet!D:D, B1355, MasterSheet!H:H, C1355)</f>
        <v>0</v>
      </c>
      <c r="K1355" s="32">
        <f t="shared" si="108"/>
        <v>0</v>
      </c>
      <c r="L1355" s="25" t="str">
        <f>VLOOKUP(C1355,MasterSheet!H:U,14,)</f>
        <v>TargetMol</v>
      </c>
      <c r="M1355" s="25" t="str">
        <f>VLOOKUP(L1355,'Currency Sheet'!A:C,3,)</f>
        <v>DOLLAR</v>
      </c>
      <c r="N1355" s="25">
        <f t="shared" si="109"/>
        <v>88</v>
      </c>
    </row>
    <row r="1356" spans="1:14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 t="shared" si="105"/>
        <v>6230.4</v>
      </c>
      <c r="E1356" s="25">
        <f>_xlfn.XLOOKUP(C1356,MasterSheet!H:H,MasterSheet!E:E)</f>
        <v>70.8</v>
      </c>
      <c r="F1356" s="26">
        <f>SUMIFS(MasterSheet!J:J, MasterSheet!B:B, A1356, MasterSheet!D:D, B1356, MasterSheet!H:H, C1356)</f>
        <v>1</v>
      </c>
      <c r="G1356" s="26">
        <f t="shared" si="106"/>
        <v>6230.4</v>
      </c>
      <c r="H1356" s="30">
        <f>SUMIFS(MasterSheet!K:K, MasterSheet!B:B, A1356, MasterSheet!D:D, B1356, MasterSheet!H:H, C1356)</f>
        <v>1</v>
      </c>
      <c r="I1356" s="30">
        <f t="shared" si="107"/>
        <v>6230.4</v>
      </c>
      <c r="J1356" s="32">
        <f>SUMIFS(MasterSheet!L:L, MasterSheet!B:B, A1356, MasterSheet!D:D, B1356, MasterSheet!H:H, C1356)</f>
        <v>0</v>
      </c>
      <c r="K1356" s="32">
        <f t="shared" si="108"/>
        <v>0</v>
      </c>
      <c r="L1356" s="25" t="str">
        <f>VLOOKUP(C1356,MasterSheet!H:U,14,)</f>
        <v>TargetMol</v>
      </c>
      <c r="M1356" s="25" t="str">
        <f>VLOOKUP(L1356,'Currency Sheet'!A:C,3,)</f>
        <v>DOLLAR</v>
      </c>
      <c r="N1356" s="25">
        <f t="shared" si="109"/>
        <v>88</v>
      </c>
    </row>
    <row r="1357" spans="1:14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 t="shared" si="105"/>
        <v>6072</v>
      </c>
      <c r="E1357" s="25">
        <f>_xlfn.XLOOKUP(C1357,MasterSheet!H:H,MasterSheet!E:E)</f>
        <v>69</v>
      </c>
      <c r="F1357" s="26">
        <f>SUMIFS(MasterSheet!J:J, MasterSheet!B:B, A1357, MasterSheet!D:D, B1357, MasterSheet!H:H, C1357)</f>
        <v>1</v>
      </c>
      <c r="G1357" s="26">
        <f t="shared" si="106"/>
        <v>6072</v>
      </c>
      <c r="H1357" s="30">
        <f>SUMIFS(MasterSheet!K:K, MasterSheet!B:B, A1357, MasterSheet!D:D, B1357, MasterSheet!H:H, C1357)</f>
        <v>1</v>
      </c>
      <c r="I1357" s="30">
        <f t="shared" si="107"/>
        <v>6072</v>
      </c>
      <c r="J1357" s="32">
        <f>SUMIFS(MasterSheet!L:L, MasterSheet!B:B, A1357, MasterSheet!D:D, B1357, MasterSheet!H:H, C1357)</f>
        <v>0</v>
      </c>
      <c r="K1357" s="32">
        <f t="shared" si="108"/>
        <v>0</v>
      </c>
      <c r="L1357" s="25" t="str">
        <f>VLOOKUP(C1357,MasterSheet!H:U,14,)</f>
        <v>TargetMol</v>
      </c>
      <c r="M1357" s="25" t="str">
        <f>VLOOKUP(L1357,'Currency Sheet'!A:C,3,)</f>
        <v>DOLLAR</v>
      </c>
      <c r="N1357" s="25">
        <f t="shared" si="109"/>
        <v>88</v>
      </c>
    </row>
    <row r="1358" spans="1:14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 t="shared" si="105"/>
        <v>6441.6</v>
      </c>
      <c r="E1358" s="25">
        <f>_xlfn.XLOOKUP(C1358,MasterSheet!H:H,MasterSheet!E:E)</f>
        <v>73.2</v>
      </c>
      <c r="F1358" s="26">
        <f>SUMIFS(MasterSheet!J:J, MasterSheet!B:B, A1358, MasterSheet!D:D, B1358, MasterSheet!H:H, C1358)</f>
        <v>1</v>
      </c>
      <c r="G1358" s="26">
        <f t="shared" si="106"/>
        <v>6441.6</v>
      </c>
      <c r="H1358" s="30">
        <f>SUMIFS(MasterSheet!K:K, MasterSheet!B:B, A1358, MasterSheet!D:D, B1358, MasterSheet!H:H, C1358)</f>
        <v>1</v>
      </c>
      <c r="I1358" s="30">
        <f t="shared" si="107"/>
        <v>6441.6</v>
      </c>
      <c r="J1358" s="32">
        <f>SUMIFS(MasterSheet!L:L, MasterSheet!B:B, A1358, MasterSheet!D:D, B1358, MasterSheet!H:H, C1358)</f>
        <v>0</v>
      </c>
      <c r="K1358" s="32">
        <f t="shared" si="108"/>
        <v>0</v>
      </c>
      <c r="L1358" s="25" t="str">
        <f>VLOOKUP(C1358,MasterSheet!H:U,14,)</f>
        <v>TargetMol</v>
      </c>
      <c r="M1358" s="25" t="str">
        <f>VLOOKUP(L1358,'Currency Sheet'!A:C,3,)</f>
        <v>DOLLAR</v>
      </c>
      <c r="N1358" s="25">
        <f t="shared" si="109"/>
        <v>88</v>
      </c>
    </row>
    <row r="1359" spans="1:14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 t="shared" si="105"/>
        <v>2376</v>
      </c>
      <c r="E1359" s="25">
        <f>_xlfn.XLOOKUP(C1359,MasterSheet!H:H,MasterSheet!E:E)</f>
        <v>27</v>
      </c>
      <c r="F1359" s="26">
        <f>SUMIFS(MasterSheet!J:J, MasterSheet!B:B, A1359, MasterSheet!D:D, B1359, MasterSheet!H:H, C1359)</f>
        <v>1</v>
      </c>
      <c r="G1359" s="26">
        <f t="shared" si="106"/>
        <v>2376</v>
      </c>
      <c r="H1359" s="30">
        <f>SUMIFS(MasterSheet!K:K, MasterSheet!B:B, A1359, MasterSheet!D:D, B1359, MasterSheet!H:H, C1359)</f>
        <v>1</v>
      </c>
      <c r="I1359" s="30">
        <f t="shared" si="107"/>
        <v>2376</v>
      </c>
      <c r="J1359" s="32">
        <f>SUMIFS(MasterSheet!L:L, MasterSheet!B:B, A1359, MasterSheet!D:D, B1359, MasterSheet!H:H, C1359)</f>
        <v>0</v>
      </c>
      <c r="K1359" s="32">
        <f t="shared" si="108"/>
        <v>0</v>
      </c>
      <c r="L1359" s="25" t="str">
        <f>VLOOKUP(C1359,MasterSheet!H:U,14,)</f>
        <v>TargetMol</v>
      </c>
      <c r="M1359" s="25" t="str">
        <f>VLOOKUP(L1359,'Currency Sheet'!A:C,3,)</f>
        <v>DOLLAR</v>
      </c>
      <c r="N1359" s="25">
        <f t="shared" si="109"/>
        <v>88</v>
      </c>
    </row>
    <row r="1360" spans="1:14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 t="shared" si="105"/>
        <v>4224</v>
      </c>
      <c r="E1360" s="25">
        <f>_xlfn.XLOOKUP(C1360,MasterSheet!H:H,MasterSheet!E:E)</f>
        <v>48</v>
      </c>
      <c r="F1360" s="26">
        <f>SUMIFS(MasterSheet!J:J, MasterSheet!B:B, A1360, MasterSheet!D:D, B1360, MasterSheet!H:H, C1360)</f>
        <v>1</v>
      </c>
      <c r="G1360" s="26">
        <f t="shared" si="106"/>
        <v>4224</v>
      </c>
      <c r="H1360" s="30">
        <f>SUMIFS(MasterSheet!K:K, MasterSheet!B:B, A1360, MasterSheet!D:D, B1360, MasterSheet!H:H, C1360)</f>
        <v>1</v>
      </c>
      <c r="I1360" s="30">
        <f t="shared" si="107"/>
        <v>4224</v>
      </c>
      <c r="J1360" s="32">
        <f>SUMIFS(MasterSheet!L:L, MasterSheet!B:B, A1360, MasterSheet!D:D, B1360, MasterSheet!H:H, C1360)</f>
        <v>0</v>
      </c>
      <c r="K1360" s="32">
        <f t="shared" si="108"/>
        <v>0</v>
      </c>
      <c r="L1360" s="25" t="str">
        <f>VLOOKUP(C1360,MasterSheet!H:U,14,)</f>
        <v>TargetMol</v>
      </c>
      <c r="M1360" s="25" t="str">
        <f>VLOOKUP(L1360,'Currency Sheet'!A:C,3,)</f>
        <v>DOLLAR</v>
      </c>
      <c r="N1360" s="25">
        <f t="shared" si="109"/>
        <v>88</v>
      </c>
    </row>
    <row r="1361" spans="1:14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 t="shared" si="105"/>
        <v>1636.8000000000002</v>
      </c>
      <c r="E1361" s="25">
        <f>_xlfn.XLOOKUP(C1361,MasterSheet!H:H,MasterSheet!E:E)</f>
        <v>18.600000000000001</v>
      </c>
      <c r="F1361" s="26">
        <f>SUMIFS(MasterSheet!J:J, MasterSheet!B:B, A1361, MasterSheet!D:D, B1361, MasterSheet!H:H, C1361)</f>
        <v>1</v>
      </c>
      <c r="G1361" s="26">
        <f t="shared" si="106"/>
        <v>1636.8000000000002</v>
      </c>
      <c r="H1361" s="30">
        <f>SUMIFS(MasterSheet!K:K, MasterSheet!B:B, A1361, MasterSheet!D:D, B1361, MasterSheet!H:H, C1361)</f>
        <v>1</v>
      </c>
      <c r="I1361" s="30">
        <f t="shared" si="107"/>
        <v>1636.8000000000002</v>
      </c>
      <c r="J1361" s="32">
        <f>SUMIFS(MasterSheet!L:L, MasterSheet!B:B, A1361, MasterSheet!D:D, B1361, MasterSheet!H:H, C1361)</f>
        <v>0</v>
      </c>
      <c r="K1361" s="32">
        <f t="shared" si="108"/>
        <v>0</v>
      </c>
      <c r="L1361" s="25" t="str">
        <f>VLOOKUP(C1361,MasterSheet!H:U,14,)</f>
        <v>TargetMol</v>
      </c>
      <c r="M1361" s="25" t="str">
        <f>VLOOKUP(L1361,'Currency Sheet'!A:C,3,)</f>
        <v>DOLLAR</v>
      </c>
      <c r="N1361" s="25">
        <f t="shared" si="109"/>
        <v>88</v>
      </c>
    </row>
    <row r="1362" spans="1:14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 t="shared" si="105"/>
        <v>7128</v>
      </c>
      <c r="E1362" s="25">
        <f>_xlfn.XLOOKUP(C1362,MasterSheet!H:H,MasterSheet!E:E)</f>
        <v>81</v>
      </c>
      <c r="F1362" s="26">
        <f>SUMIFS(MasterSheet!J:J, MasterSheet!B:B, A1362, MasterSheet!D:D, B1362, MasterSheet!H:H, C1362)</f>
        <v>3</v>
      </c>
      <c r="G1362" s="26">
        <f t="shared" si="106"/>
        <v>21384</v>
      </c>
      <c r="H1362" s="30">
        <f>SUMIFS(MasterSheet!K:K, MasterSheet!B:B, A1362, MasterSheet!D:D, B1362, MasterSheet!H:H, C1362)</f>
        <v>3</v>
      </c>
      <c r="I1362" s="30">
        <f t="shared" si="107"/>
        <v>21384</v>
      </c>
      <c r="J1362" s="32">
        <f>SUMIFS(MasterSheet!L:L, MasterSheet!B:B, A1362, MasterSheet!D:D, B1362, MasterSheet!H:H, C1362)</f>
        <v>0</v>
      </c>
      <c r="K1362" s="32">
        <f t="shared" si="108"/>
        <v>0</v>
      </c>
      <c r="L1362" s="25" t="str">
        <f>VLOOKUP(C1362,MasterSheet!H:U,14,)</f>
        <v>TargetMol</v>
      </c>
      <c r="M1362" s="25" t="str">
        <f>VLOOKUP(L1362,'Currency Sheet'!A:C,3,)</f>
        <v>DOLLAR</v>
      </c>
      <c r="N1362" s="25">
        <f t="shared" si="109"/>
        <v>88</v>
      </c>
    </row>
    <row r="1363" spans="1:14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 t="shared" si="105"/>
        <v>2323.1999999999998</v>
      </c>
      <c r="E1363" s="25">
        <f>_xlfn.XLOOKUP(C1363,MasterSheet!H:H,MasterSheet!E:E)</f>
        <v>26.4</v>
      </c>
      <c r="F1363" s="26">
        <f>SUMIFS(MasterSheet!J:J, MasterSheet!B:B, A1363, MasterSheet!D:D, B1363, MasterSheet!H:H, C1363)</f>
        <v>1</v>
      </c>
      <c r="G1363" s="26">
        <f t="shared" si="106"/>
        <v>2323.1999999999998</v>
      </c>
      <c r="H1363" s="30">
        <f>SUMIFS(MasterSheet!K:K, MasterSheet!B:B, A1363, MasterSheet!D:D, B1363, MasterSheet!H:H, C1363)</f>
        <v>1</v>
      </c>
      <c r="I1363" s="30">
        <f t="shared" si="107"/>
        <v>2323.1999999999998</v>
      </c>
      <c r="J1363" s="32">
        <f>SUMIFS(MasterSheet!L:L, MasterSheet!B:B, A1363, MasterSheet!D:D, B1363, MasterSheet!H:H, C1363)</f>
        <v>0</v>
      </c>
      <c r="K1363" s="32">
        <f t="shared" si="108"/>
        <v>0</v>
      </c>
      <c r="L1363" s="25" t="str">
        <f>VLOOKUP(C1363,MasterSheet!H:U,14,)</f>
        <v>TargetMol</v>
      </c>
      <c r="M1363" s="25" t="str">
        <f>VLOOKUP(L1363,'Currency Sheet'!A:C,3,)</f>
        <v>DOLLAR</v>
      </c>
      <c r="N1363" s="25">
        <f t="shared" si="109"/>
        <v>88</v>
      </c>
    </row>
    <row r="1364" spans="1:14" x14ac:dyDescent="0.25">
      <c r="A1364" s="25" t="str">
        <v>O071425IN3301012G</v>
      </c>
      <c r="B1364" s="45">
        <v>45860</v>
      </c>
      <c r="C1364" s="25" t="str">
        <v>D-001810-10-05</v>
      </c>
      <c r="D1364" s="25">
        <f t="shared" si="105"/>
        <v>16544</v>
      </c>
      <c r="E1364" s="25">
        <f>_xlfn.XLOOKUP(C1364,MasterSheet!H:H,MasterSheet!E:E)</f>
        <v>188</v>
      </c>
      <c r="F1364" s="26">
        <f>SUMIFS(MasterSheet!J:J, MasterSheet!B:B, A1364, MasterSheet!D:D, B1364, MasterSheet!H:H, C1364)</f>
        <v>1</v>
      </c>
      <c r="G1364" s="26">
        <f t="shared" si="106"/>
        <v>16544</v>
      </c>
      <c r="H1364" s="30">
        <f>SUMIFS(MasterSheet!K:K, MasterSheet!B:B, A1364, MasterSheet!D:D, B1364, MasterSheet!H:H, C1364)</f>
        <v>1</v>
      </c>
      <c r="I1364" s="30">
        <f t="shared" si="107"/>
        <v>16544</v>
      </c>
      <c r="J1364" s="32">
        <f>SUMIFS(MasterSheet!L:L, MasterSheet!B:B, A1364, MasterSheet!D:D, B1364, MasterSheet!H:H, C1364)</f>
        <v>0</v>
      </c>
      <c r="K1364" s="32">
        <f t="shared" si="108"/>
        <v>0</v>
      </c>
      <c r="L1364" s="25" t="str">
        <f>VLOOKUP(C1364,MasterSheet!H:U,14,)</f>
        <v>Dharmacon</v>
      </c>
      <c r="M1364" s="25" t="str">
        <f>VLOOKUP(L1364,'Currency Sheet'!A:C,3,)</f>
        <v>DOLLAR</v>
      </c>
      <c r="N1364" s="25">
        <f t="shared" si="109"/>
        <v>88</v>
      </c>
    </row>
    <row r="1365" spans="1:14" x14ac:dyDescent="0.25">
      <c r="A1365" s="25" t="str">
        <v>O071425IN3301012G</v>
      </c>
      <c r="B1365" s="45">
        <v>45860</v>
      </c>
      <c r="C1365" s="25" t="str">
        <v>M-017856-00-0005</v>
      </c>
      <c r="D1365" s="25">
        <f t="shared" si="105"/>
        <v>25608</v>
      </c>
      <c r="E1365" s="25">
        <f>_xlfn.XLOOKUP(C1365,MasterSheet!H:H,MasterSheet!E:E)</f>
        <v>291</v>
      </c>
      <c r="F1365" s="26">
        <f>SUMIFS(MasterSheet!J:J, MasterSheet!B:B, A1365, MasterSheet!D:D, B1365, MasterSheet!H:H, C1365)</f>
        <v>1</v>
      </c>
      <c r="G1365" s="26">
        <f t="shared" si="106"/>
        <v>25608</v>
      </c>
      <c r="H1365" s="30">
        <f>SUMIFS(MasterSheet!K:K, MasterSheet!B:B, A1365, MasterSheet!D:D, B1365, MasterSheet!H:H, C1365)</f>
        <v>1</v>
      </c>
      <c r="I1365" s="30">
        <f t="shared" si="107"/>
        <v>25608</v>
      </c>
      <c r="J1365" s="32">
        <f>SUMIFS(MasterSheet!L:L, MasterSheet!B:B, A1365, MasterSheet!D:D, B1365, MasterSheet!H:H, C1365)</f>
        <v>0</v>
      </c>
      <c r="K1365" s="32">
        <f t="shared" si="108"/>
        <v>0</v>
      </c>
      <c r="L1365" s="25" t="str">
        <f>VLOOKUP(C1365,MasterSheet!H:U,14,)</f>
        <v>Dharmacon</v>
      </c>
      <c r="M1365" s="25" t="str">
        <f>VLOOKUP(L1365,'Currency Sheet'!A:C,3,)</f>
        <v>DOLLAR</v>
      </c>
      <c r="N1365" s="25">
        <f t="shared" si="109"/>
        <v>88</v>
      </c>
    </row>
    <row r="1366" spans="1:14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 t="shared" si="105"/>
        <v>72776</v>
      </c>
      <c r="E1366" s="25">
        <f>_xlfn.XLOOKUP(C1366,MasterSheet!H:H,MasterSheet!E:E)</f>
        <v>827</v>
      </c>
      <c r="F1366" s="26">
        <f>SUMIFS(MasterSheet!J:J, MasterSheet!B:B, A1366, MasterSheet!D:D, B1366, MasterSheet!H:H, C1366)</f>
        <v>1</v>
      </c>
      <c r="G1366" s="26">
        <f t="shared" si="106"/>
        <v>72776</v>
      </c>
      <c r="H1366" s="30">
        <f>SUMIFS(MasterSheet!K:K, MasterSheet!B:B, A1366, MasterSheet!D:D, B1366, MasterSheet!H:H, C1366)</f>
        <v>1</v>
      </c>
      <c r="I1366" s="30">
        <f t="shared" si="107"/>
        <v>72776</v>
      </c>
      <c r="J1366" s="32">
        <f>SUMIFS(MasterSheet!L:L, MasterSheet!B:B, A1366, MasterSheet!D:D, B1366, MasterSheet!H:H, C1366)</f>
        <v>0</v>
      </c>
      <c r="K1366" s="32">
        <f t="shared" si="108"/>
        <v>0</v>
      </c>
      <c r="L1366" s="25" t="str">
        <f>VLOOKUP(C1366,MasterSheet!H:U,14,)</f>
        <v>Dharmacon</v>
      </c>
      <c r="M1366" s="25" t="str">
        <f>VLOOKUP(L1366,'Currency Sheet'!A:C,3,)</f>
        <v>DOLLAR</v>
      </c>
      <c r="N1366" s="25">
        <f t="shared" si="109"/>
        <v>88</v>
      </c>
    </row>
    <row r="1367" spans="1:14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 t="shared" si="105"/>
        <v>4840</v>
      </c>
      <c r="E1367" s="25">
        <f>_xlfn.XLOOKUP(C1367,MasterSheet!H:H,MasterSheet!E:E)</f>
        <v>55</v>
      </c>
      <c r="F1367" s="26">
        <f>SUMIFS(MasterSheet!J:J, MasterSheet!B:B, A1367, MasterSheet!D:D, B1367, MasterSheet!H:H, C1367)</f>
        <v>1</v>
      </c>
      <c r="G1367" s="26">
        <f t="shared" si="106"/>
        <v>4840</v>
      </c>
      <c r="H1367" s="30">
        <f>SUMIFS(MasterSheet!K:K, MasterSheet!B:B, A1367, MasterSheet!D:D, B1367, MasterSheet!H:H, C1367)</f>
        <v>1</v>
      </c>
      <c r="I1367" s="30">
        <f t="shared" si="107"/>
        <v>4840</v>
      </c>
      <c r="J1367" s="32">
        <f>SUMIFS(MasterSheet!L:L, MasterSheet!B:B, A1367, MasterSheet!D:D, B1367, MasterSheet!H:H, C1367)</f>
        <v>0</v>
      </c>
      <c r="K1367" s="32">
        <f t="shared" si="108"/>
        <v>0</v>
      </c>
      <c r="L1367" s="25" t="str">
        <f>VLOOKUP(C1367,MasterSheet!H:U,14,)</f>
        <v>Dharmacon</v>
      </c>
      <c r="M1367" s="25" t="str">
        <f>VLOOKUP(L1367,'Currency Sheet'!A:C,3,)</f>
        <v>DOLLAR</v>
      </c>
      <c r="N1367" s="25">
        <f t="shared" si="109"/>
        <v>88</v>
      </c>
    </row>
    <row r="1368" spans="1:14" x14ac:dyDescent="0.25">
      <c r="A1368" s="25" t="str">
        <v>O071425IN3301012G</v>
      </c>
      <c r="B1368" s="45">
        <v>45860</v>
      </c>
      <c r="C1368" s="25" t="str">
        <v>RHS4740-EG4907</v>
      </c>
      <c r="D1368" s="25">
        <f t="shared" si="105"/>
        <v>33176</v>
      </c>
      <c r="E1368" s="25">
        <f>_xlfn.XLOOKUP(C1368,MasterSheet!H:H,MasterSheet!E:E)</f>
        <v>377</v>
      </c>
      <c r="F1368" s="26">
        <f>SUMIFS(MasterSheet!J:J, MasterSheet!B:B, A1368, MasterSheet!D:D, B1368, MasterSheet!H:H, C1368)</f>
        <v>1</v>
      </c>
      <c r="G1368" s="26">
        <f t="shared" si="106"/>
        <v>33176</v>
      </c>
      <c r="H1368" s="30">
        <f>SUMIFS(MasterSheet!K:K, MasterSheet!B:B, A1368, MasterSheet!D:D, B1368, MasterSheet!H:H, C1368)</f>
        <v>1</v>
      </c>
      <c r="I1368" s="30">
        <f t="shared" si="107"/>
        <v>33176</v>
      </c>
      <c r="J1368" s="32">
        <f>SUMIFS(MasterSheet!L:L, MasterSheet!B:B, A1368, MasterSheet!D:D, B1368, MasterSheet!H:H, C1368)</f>
        <v>0</v>
      </c>
      <c r="K1368" s="32">
        <f t="shared" si="108"/>
        <v>0</v>
      </c>
      <c r="L1368" s="25" t="str">
        <f>VLOOKUP(C1368,MasterSheet!H:U,14,)</f>
        <v>Dharmacon</v>
      </c>
      <c r="M1368" s="25" t="str">
        <f>VLOOKUP(L1368,'Currency Sheet'!A:C,3,)</f>
        <v>DOLLAR</v>
      </c>
      <c r="N1368" s="25">
        <f t="shared" si="109"/>
        <v>88</v>
      </c>
    </row>
    <row r="1369" spans="1:14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 t="shared" si="105"/>
        <v>29304</v>
      </c>
      <c r="E1369" s="25">
        <f>_xlfn.XLOOKUP(C1369,MasterSheet!H:H,MasterSheet!E:E)</f>
        <v>333</v>
      </c>
      <c r="F1369" s="26">
        <f>SUMIFS(MasterSheet!J:J, MasterSheet!B:B, A1369, MasterSheet!D:D, B1369, MasterSheet!H:H, C1369)</f>
        <v>1</v>
      </c>
      <c r="G1369" s="26">
        <f t="shared" si="106"/>
        <v>29304</v>
      </c>
      <c r="H1369" s="30">
        <f>SUMIFS(MasterSheet!K:K, MasterSheet!B:B, A1369, MasterSheet!D:D, B1369, MasterSheet!H:H, C1369)</f>
        <v>1</v>
      </c>
      <c r="I1369" s="30">
        <f t="shared" si="107"/>
        <v>29304</v>
      </c>
      <c r="J1369" s="32">
        <f>SUMIFS(MasterSheet!L:L, MasterSheet!B:B, A1369, MasterSheet!D:D, B1369, MasterSheet!H:H, C1369)</f>
        <v>0</v>
      </c>
      <c r="K1369" s="32">
        <f t="shared" si="108"/>
        <v>0</v>
      </c>
      <c r="L1369" s="25" t="str">
        <f>VLOOKUP(C1369,MasterSheet!H:U,14,)</f>
        <v>Dharmacon</v>
      </c>
      <c r="M1369" s="25" t="str">
        <f>VLOOKUP(L1369,'Currency Sheet'!A:C,3,)</f>
        <v>DOLLAR</v>
      </c>
      <c r="N1369" s="25">
        <f t="shared" si="109"/>
        <v>88</v>
      </c>
    </row>
    <row r="1370" spans="1:14" x14ac:dyDescent="0.25">
      <c r="A1370" s="25" t="str">
        <v>O071425IN3301012G</v>
      </c>
      <c r="B1370" s="45">
        <v>45860</v>
      </c>
      <c r="C1370" s="25" t="str">
        <v>B-002000-UB-100</v>
      </c>
      <c r="D1370" s="25">
        <f t="shared" si="105"/>
        <v>6072</v>
      </c>
      <c r="E1370" s="25">
        <f>_xlfn.XLOOKUP(C1370,MasterSheet!H:H,MasterSheet!E:E)</f>
        <v>69</v>
      </c>
      <c r="F1370" s="26">
        <f>SUMIFS(MasterSheet!J:J, MasterSheet!B:B, A1370, MasterSheet!D:D, B1370, MasterSheet!H:H, C1370)</f>
        <v>1</v>
      </c>
      <c r="G1370" s="26">
        <f t="shared" si="106"/>
        <v>6072</v>
      </c>
      <c r="H1370" s="30">
        <f>SUMIFS(MasterSheet!K:K, MasterSheet!B:B, A1370, MasterSheet!D:D, B1370, MasterSheet!H:H, C1370)</f>
        <v>1</v>
      </c>
      <c r="I1370" s="30">
        <f t="shared" si="107"/>
        <v>6072</v>
      </c>
      <c r="J1370" s="32">
        <f>SUMIFS(MasterSheet!L:L, MasterSheet!B:B, A1370, MasterSheet!D:D, B1370, MasterSheet!H:H, C1370)</f>
        <v>0</v>
      </c>
      <c r="K1370" s="32">
        <f t="shared" si="108"/>
        <v>0</v>
      </c>
      <c r="L1370" s="25" t="str">
        <f>VLOOKUP(C1370,MasterSheet!H:U,14,)</f>
        <v>Dharmacon</v>
      </c>
      <c r="M1370" s="25" t="str">
        <f>VLOOKUP(L1370,'Currency Sheet'!A:C,3,)</f>
        <v>DOLLAR</v>
      </c>
      <c r="N1370" s="25">
        <f t="shared" si="109"/>
        <v>88</v>
      </c>
    </row>
    <row r="1371" spans="1:14" x14ac:dyDescent="0.25">
      <c r="A1371" s="25">
        <v>65451</v>
      </c>
      <c r="B1371" s="45">
        <v>45860</v>
      </c>
      <c r="C1371" s="25" t="str">
        <v>A06882-2</v>
      </c>
      <c r="D1371" s="25">
        <f t="shared" si="105"/>
        <v>22792</v>
      </c>
      <c r="E1371" s="25">
        <f>_xlfn.XLOOKUP(C1371,MasterSheet!H:H,MasterSheet!E:E)</f>
        <v>259</v>
      </c>
      <c r="F1371" s="26">
        <f>SUMIFS(MasterSheet!J:J, MasterSheet!B:B, A1371, MasterSheet!D:D, B1371, MasterSheet!H:H, C1371)</f>
        <v>1</v>
      </c>
      <c r="G1371" s="26">
        <f t="shared" si="106"/>
        <v>22792</v>
      </c>
      <c r="H1371" s="30">
        <f>SUMIFS(MasterSheet!K:K, MasterSheet!B:B, A1371, MasterSheet!D:D, B1371, MasterSheet!H:H, C1371)</f>
        <v>1</v>
      </c>
      <c r="I1371" s="30">
        <f t="shared" si="107"/>
        <v>22792</v>
      </c>
      <c r="J1371" s="32">
        <f>SUMIFS(MasterSheet!L:L, MasterSheet!B:B, A1371, MasterSheet!D:D, B1371, MasterSheet!H:H, C1371)</f>
        <v>0</v>
      </c>
      <c r="K1371" s="32">
        <f t="shared" si="108"/>
        <v>0</v>
      </c>
      <c r="L1371" s="25" t="str">
        <f>VLOOKUP(C1371,MasterSheet!H:U,14,)</f>
        <v>Boster</v>
      </c>
      <c r="M1371" s="25" t="str">
        <f>VLOOKUP(L1371,'Currency Sheet'!A:C,3,)</f>
        <v>DOLLAR</v>
      </c>
      <c r="N1371" s="25">
        <f t="shared" si="109"/>
        <v>88</v>
      </c>
    </row>
    <row r="1372" spans="1:14" x14ac:dyDescent="0.25">
      <c r="A1372" s="25">
        <v>65451</v>
      </c>
      <c r="B1372" s="45">
        <v>45860</v>
      </c>
      <c r="C1372" s="25" t="str">
        <v>A07214-1</v>
      </c>
      <c r="D1372" s="25">
        <f t="shared" si="105"/>
        <v>22792</v>
      </c>
      <c r="E1372" s="25">
        <f>_xlfn.XLOOKUP(C1372,MasterSheet!H:H,MasterSheet!E:E)</f>
        <v>259</v>
      </c>
      <c r="F1372" s="26">
        <f>SUMIFS(MasterSheet!J:J, MasterSheet!B:B, A1372, MasterSheet!D:D, B1372, MasterSheet!H:H, C1372)</f>
        <v>9</v>
      </c>
      <c r="G1372" s="26">
        <f t="shared" si="106"/>
        <v>205128</v>
      </c>
      <c r="H1372" s="30">
        <f>SUMIFS(MasterSheet!K:K, MasterSheet!B:B, A1372, MasterSheet!D:D, B1372, MasterSheet!H:H, C1372)</f>
        <v>9</v>
      </c>
      <c r="I1372" s="30">
        <f t="shared" si="107"/>
        <v>205128</v>
      </c>
      <c r="J1372" s="32">
        <f>SUMIFS(MasterSheet!L:L, MasterSheet!B:B, A1372, MasterSheet!D:D, B1372, MasterSheet!H:H, C1372)</f>
        <v>0</v>
      </c>
      <c r="K1372" s="32">
        <f t="shared" si="108"/>
        <v>0</v>
      </c>
      <c r="L1372" s="25" t="str">
        <f>VLOOKUP(C1372,MasterSheet!H:U,14,)</f>
        <v>Boster</v>
      </c>
      <c r="M1372" s="25" t="str">
        <f>VLOOKUP(L1372,'Currency Sheet'!A:C,3,)</f>
        <v>DOLLAR</v>
      </c>
      <c r="N1372" s="25">
        <f t="shared" si="109"/>
        <v>88</v>
      </c>
    </row>
    <row r="1373" spans="1:14" x14ac:dyDescent="0.25">
      <c r="A1373" s="25">
        <v>44451</v>
      </c>
      <c r="B1373" s="45">
        <v>45860</v>
      </c>
      <c r="C1373" s="25" t="str">
        <v>3617-1</v>
      </c>
      <c r="D1373" s="25">
        <f t="shared" si="105"/>
        <v>12038.400000000001</v>
      </c>
      <c r="E1373" s="25">
        <f>_xlfn.XLOOKUP(C1373,MasterSheet!H:H,MasterSheet!E:E)</f>
        <v>136.80000000000001</v>
      </c>
      <c r="F1373" s="26">
        <f>SUMIFS(MasterSheet!J:J, MasterSheet!B:B, A1373, MasterSheet!D:D, B1373, MasterSheet!H:H, C1373)</f>
        <v>8</v>
      </c>
      <c r="G1373" s="26">
        <f t="shared" si="106"/>
        <v>96307.200000000012</v>
      </c>
      <c r="H1373" s="30">
        <f>SUMIFS(MasterSheet!K:K, MasterSheet!B:B, A1373, MasterSheet!D:D, B1373, MasterSheet!H:H, C1373)</f>
        <v>8</v>
      </c>
      <c r="I1373" s="30">
        <f t="shared" si="107"/>
        <v>96307.200000000012</v>
      </c>
      <c r="J1373" s="32">
        <f>SUMIFS(MasterSheet!L:L, MasterSheet!B:B, A1373, MasterSheet!D:D, B1373, MasterSheet!H:H, C1373)</f>
        <v>0</v>
      </c>
      <c r="K1373" s="32">
        <f t="shared" si="108"/>
        <v>0</v>
      </c>
      <c r="L1373" s="25" t="str">
        <f>VLOOKUP(C1373,MasterSheet!H:U,14,)</f>
        <v>Mabtech</v>
      </c>
      <c r="M1373" s="25" t="str">
        <f>VLOOKUP(L1373,'Currency Sheet'!A:C,3,)</f>
        <v>DOLLAR</v>
      </c>
      <c r="N1373" s="25">
        <f t="shared" si="109"/>
        <v>88</v>
      </c>
    </row>
    <row r="1374" spans="1:14" x14ac:dyDescent="0.25">
      <c r="A1374" s="25">
        <v>44451</v>
      </c>
      <c r="B1374" s="45">
        <v>45860</v>
      </c>
      <c r="C1374" s="25" t="str">
        <v>FSP-0108-10</v>
      </c>
      <c r="D1374" s="25">
        <f t="shared" si="105"/>
        <v>231607.2</v>
      </c>
      <c r="E1374" s="25">
        <f>_xlfn.XLOOKUP(C1374,MasterSheet!H:H,MasterSheet!E:E)</f>
        <v>2631.9</v>
      </c>
      <c r="F1374" s="26">
        <f>SUMIFS(MasterSheet!J:J, MasterSheet!B:B, A1374, MasterSheet!D:D, B1374, MasterSheet!H:H, C1374)</f>
        <v>12</v>
      </c>
      <c r="G1374" s="26">
        <f t="shared" si="106"/>
        <v>2779286.4000000004</v>
      </c>
      <c r="H1374" s="30">
        <f>SUMIFS(MasterSheet!K:K, MasterSheet!B:B, A1374, MasterSheet!D:D, B1374, MasterSheet!H:H, C1374)</f>
        <v>12</v>
      </c>
      <c r="I1374" s="30">
        <f t="shared" si="107"/>
        <v>2779286.4000000004</v>
      </c>
      <c r="J1374" s="32">
        <f>SUMIFS(MasterSheet!L:L, MasterSheet!B:B, A1374, MasterSheet!D:D, B1374, MasterSheet!H:H, C1374)</f>
        <v>0</v>
      </c>
      <c r="K1374" s="32">
        <f t="shared" si="108"/>
        <v>0</v>
      </c>
      <c r="L1374" s="25" t="str">
        <f>VLOOKUP(C1374,MasterSheet!H:U,14,)</f>
        <v>Mabtech</v>
      </c>
      <c r="M1374" s="25" t="str">
        <f>VLOOKUP(L1374,'Currency Sheet'!A:C,3,)</f>
        <v>DOLLAR</v>
      </c>
      <c r="N1374" s="25">
        <f t="shared" si="109"/>
        <v>88</v>
      </c>
    </row>
    <row r="1375" spans="1:14" x14ac:dyDescent="0.25">
      <c r="A1375" s="25">
        <v>44451</v>
      </c>
      <c r="B1375" s="45">
        <v>45860</v>
      </c>
      <c r="C1375" s="25" t="str">
        <v>3654-WP-10</v>
      </c>
      <c r="D1375" s="25">
        <f t="shared" si="105"/>
        <v>33880</v>
      </c>
      <c r="E1375" s="25">
        <f>_xlfn.XLOOKUP(C1375,MasterSheet!H:H,MasterSheet!E:E)</f>
        <v>385</v>
      </c>
      <c r="F1375" s="26">
        <f>SUMIFS(MasterSheet!J:J, MasterSheet!B:B, A1375, MasterSheet!D:D, B1375, MasterSheet!H:H, C1375)</f>
        <v>1</v>
      </c>
      <c r="G1375" s="26">
        <f t="shared" si="106"/>
        <v>33880</v>
      </c>
      <c r="H1375" s="30">
        <f>SUMIFS(MasterSheet!K:K, MasterSheet!B:B, A1375, MasterSheet!D:D, B1375, MasterSheet!H:H, C1375)</f>
        <v>1</v>
      </c>
      <c r="I1375" s="30">
        <f t="shared" si="107"/>
        <v>33880</v>
      </c>
      <c r="J1375" s="32">
        <f>SUMIFS(MasterSheet!L:L, MasterSheet!B:B, A1375, MasterSheet!D:D, B1375, MasterSheet!H:H, C1375)</f>
        <v>0</v>
      </c>
      <c r="K1375" s="32">
        <f t="shared" si="108"/>
        <v>0</v>
      </c>
      <c r="L1375" s="25" t="str">
        <f>VLOOKUP(C1375,MasterSheet!H:U,14,)</f>
        <v>Mabtech</v>
      </c>
      <c r="M1375" s="25" t="str">
        <f>VLOOKUP(L1375,'Currency Sheet'!A:C,3,)</f>
        <v>DOLLAR</v>
      </c>
      <c r="N1375" s="25">
        <f t="shared" si="109"/>
        <v>88</v>
      </c>
    </row>
    <row r="1376" spans="1:14" x14ac:dyDescent="0.25">
      <c r="A1376" s="25" t="str">
        <v>I237286-IN</v>
      </c>
      <c r="B1376" s="45">
        <v>45860</v>
      </c>
      <c r="C1376" s="25" t="str">
        <v>BNUB0943-500</v>
      </c>
      <c r="D1376" s="25">
        <f t="shared" si="105"/>
        <v>35340.800000000003</v>
      </c>
      <c r="E1376" s="25">
        <f>_xlfn.XLOOKUP(C1376,MasterSheet!H:H,MasterSheet!E:E)</f>
        <v>401.6</v>
      </c>
      <c r="F1376" s="26">
        <f>SUMIFS(MasterSheet!J:J, MasterSheet!B:B, A1376, MasterSheet!D:D, B1376, MasterSheet!H:H, C1376)</f>
        <v>1</v>
      </c>
      <c r="G1376" s="26">
        <f t="shared" si="106"/>
        <v>35340.800000000003</v>
      </c>
      <c r="H1376" s="30">
        <f>SUMIFS(MasterSheet!K:K, MasterSheet!B:B, A1376, MasterSheet!D:D, B1376, MasterSheet!H:H, C1376)</f>
        <v>1</v>
      </c>
      <c r="I1376" s="30">
        <f t="shared" si="107"/>
        <v>35340.800000000003</v>
      </c>
      <c r="J1376" s="32">
        <f>SUMIFS(MasterSheet!L:L, MasterSheet!B:B, A1376, MasterSheet!D:D, B1376, MasterSheet!H:H, C1376)</f>
        <v>0</v>
      </c>
      <c r="K1376" s="32">
        <f t="shared" si="108"/>
        <v>0</v>
      </c>
      <c r="L1376" s="25" t="str">
        <f>VLOOKUP(C1376,MasterSheet!H:U,14,)</f>
        <v>Biotium</v>
      </c>
      <c r="M1376" s="25" t="str">
        <f>VLOOKUP(L1376,'Currency Sheet'!A:C,3,)</f>
        <v>DOLLAR</v>
      </c>
      <c r="N1376" s="25">
        <f t="shared" si="109"/>
        <v>88</v>
      </c>
    </row>
    <row r="1377" spans="1:14" x14ac:dyDescent="0.25">
      <c r="A1377" s="25" t="str">
        <v>I237286-IN</v>
      </c>
      <c r="B1377" s="45">
        <v>45860</v>
      </c>
      <c r="C1377" s="25" t="str">
        <v>31000-T</v>
      </c>
      <c r="D1377" s="25">
        <f t="shared" si="105"/>
        <v>3942.3999999999996</v>
      </c>
      <c r="E1377" s="25">
        <f>_xlfn.XLOOKUP(C1377,MasterSheet!H:H,MasterSheet!E:E)</f>
        <v>44.8</v>
      </c>
      <c r="F1377" s="26">
        <f>SUMIFS(MasterSheet!J:J, MasterSheet!B:B, A1377, MasterSheet!D:D, B1377, MasterSheet!H:H, C1377)</f>
        <v>1</v>
      </c>
      <c r="G1377" s="26">
        <f t="shared" si="106"/>
        <v>3942.3999999999996</v>
      </c>
      <c r="H1377" s="30">
        <f>SUMIFS(MasterSheet!K:K, MasterSheet!B:B, A1377, MasterSheet!D:D, B1377, MasterSheet!H:H, C1377)</f>
        <v>1</v>
      </c>
      <c r="I1377" s="30">
        <f t="shared" si="107"/>
        <v>3942.3999999999996</v>
      </c>
      <c r="J1377" s="32">
        <f>SUMIFS(MasterSheet!L:L, MasterSheet!B:B, A1377, MasterSheet!D:D, B1377, MasterSheet!H:H, C1377)</f>
        <v>0</v>
      </c>
      <c r="K1377" s="32">
        <f t="shared" si="108"/>
        <v>0</v>
      </c>
      <c r="L1377" s="25" t="str">
        <f>VLOOKUP(C1377,MasterSheet!H:U,14,)</f>
        <v>Biotium</v>
      </c>
      <c r="M1377" s="25" t="str">
        <f>VLOOKUP(L1377,'Currency Sheet'!A:C,3,)</f>
        <v>DOLLAR</v>
      </c>
      <c r="N1377" s="25">
        <f t="shared" si="109"/>
        <v>88</v>
      </c>
    </row>
    <row r="1378" spans="1:14" x14ac:dyDescent="0.25">
      <c r="A1378" s="25" t="str">
        <v>I237285-IN</v>
      </c>
      <c r="B1378" s="45">
        <v>45860</v>
      </c>
      <c r="C1378" s="25">
        <v>23012</v>
      </c>
      <c r="D1378" s="25">
        <f t="shared" si="105"/>
        <v>18867.2</v>
      </c>
      <c r="E1378" s="25">
        <f>_xlfn.XLOOKUP(C1378,MasterSheet!H:H,MasterSheet!E:E)</f>
        <v>214.4</v>
      </c>
      <c r="F1378" s="26">
        <f>SUMIFS(MasterSheet!J:J, MasterSheet!B:B, A1378, MasterSheet!D:D, B1378, MasterSheet!H:H, C1378)</f>
        <v>1</v>
      </c>
      <c r="G1378" s="26">
        <f t="shared" si="106"/>
        <v>18867.2</v>
      </c>
      <c r="H1378" s="30">
        <f>SUMIFS(MasterSheet!K:K, MasterSheet!B:B, A1378, MasterSheet!D:D, B1378, MasterSheet!H:H, C1378)</f>
        <v>1</v>
      </c>
      <c r="I1378" s="30">
        <f t="shared" si="107"/>
        <v>18867.2</v>
      </c>
      <c r="J1378" s="32">
        <f>SUMIFS(MasterSheet!L:L, MasterSheet!B:B, A1378, MasterSheet!D:D, B1378, MasterSheet!H:H, C1378)</f>
        <v>0</v>
      </c>
      <c r="K1378" s="32">
        <f t="shared" si="108"/>
        <v>0</v>
      </c>
      <c r="L1378" s="25" t="str">
        <f>VLOOKUP(C1378,MasterSheet!H:U,14,)</f>
        <v>Biotium</v>
      </c>
      <c r="M1378" s="25" t="str">
        <f>VLOOKUP(L1378,'Currency Sheet'!A:C,3,)</f>
        <v>DOLLAR</v>
      </c>
      <c r="N1378" s="25">
        <f t="shared" si="109"/>
        <v>88</v>
      </c>
    </row>
    <row r="1379" spans="1:14" x14ac:dyDescent="0.25">
      <c r="A1379" s="25" t="str">
        <v>I237287-IN</v>
      </c>
      <c r="B1379" s="45">
        <v>45860</v>
      </c>
      <c r="C1379" s="25" t="str">
        <v>30002-T</v>
      </c>
      <c r="D1379" s="25">
        <f t="shared" si="105"/>
        <v>10912</v>
      </c>
      <c r="E1379" s="25">
        <f>_xlfn.XLOOKUP(C1379,MasterSheet!H:H,MasterSheet!E:E)</f>
        <v>124</v>
      </c>
      <c r="F1379" s="26">
        <f>SUMIFS(MasterSheet!J:J, MasterSheet!B:B, A1379, MasterSheet!D:D, B1379, MasterSheet!H:H, C1379)</f>
        <v>1</v>
      </c>
      <c r="G1379" s="26">
        <f t="shared" si="106"/>
        <v>10912</v>
      </c>
      <c r="H1379" s="30">
        <f>SUMIFS(MasterSheet!K:K, MasterSheet!B:B, A1379, MasterSheet!D:D, B1379, MasterSheet!H:H, C1379)</f>
        <v>1</v>
      </c>
      <c r="I1379" s="30">
        <f t="shared" si="107"/>
        <v>10912</v>
      </c>
      <c r="J1379" s="32">
        <f>SUMIFS(MasterSheet!L:L, MasterSheet!B:B, A1379, MasterSheet!D:D, B1379, MasterSheet!H:H, C1379)</f>
        <v>0</v>
      </c>
      <c r="K1379" s="32">
        <f t="shared" si="108"/>
        <v>0</v>
      </c>
      <c r="L1379" s="25" t="str">
        <f>VLOOKUP(C1379,MasterSheet!H:U,14,)</f>
        <v>Biotium</v>
      </c>
      <c r="M1379" s="25" t="str">
        <f>VLOOKUP(L1379,'Currency Sheet'!A:C,3,)</f>
        <v>DOLLAR</v>
      </c>
      <c r="N1379" s="25">
        <f t="shared" si="109"/>
        <v>88</v>
      </c>
    </row>
    <row r="1380" spans="1:14" x14ac:dyDescent="0.25">
      <c r="A1380" s="25" t="str">
        <v>I237284-IN</v>
      </c>
      <c r="B1380" s="45">
        <v>45860</v>
      </c>
      <c r="C1380" s="25">
        <v>22010</v>
      </c>
      <c r="D1380" s="25">
        <f t="shared" si="105"/>
        <v>5491.2</v>
      </c>
      <c r="E1380" s="25">
        <f>_xlfn.XLOOKUP(C1380,MasterSheet!H:H,MasterSheet!E:E)</f>
        <v>62.4</v>
      </c>
      <c r="F1380" s="26">
        <f>SUMIFS(MasterSheet!J:J, MasterSheet!B:B, A1380, MasterSheet!D:D, B1380, MasterSheet!H:H, C1380)</f>
        <v>2</v>
      </c>
      <c r="G1380" s="26">
        <f t="shared" si="106"/>
        <v>10982.4</v>
      </c>
      <c r="H1380" s="30">
        <f>SUMIFS(MasterSheet!K:K, MasterSheet!B:B, A1380, MasterSheet!D:D, B1380, MasterSheet!H:H, C1380)</f>
        <v>2</v>
      </c>
      <c r="I1380" s="30">
        <f t="shared" si="107"/>
        <v>10982.4</v>
      </c>
      <c r="J1380" s="32">
        <f>SUMIFS(MasterSheet!L:L, MasterSheet!B:B, A1380, MasterSheet!D:D, B1380, MasterSheet!H:H, C1380)</f>
        <v>0</v>
      </c>
      <c r="K1380" s="32">
        <f t="shared" si="108"/>
        <v>0</v>
      </c>
      <c r="L1380" s="25" t="str">
        <f>VLOOKUP(C1380,MasterSheet!H:U,14,)</f>
        <v>Biotium</v>
      </c>
      <c r="M1380" s="25" t="str">
        <f>VLOOKUP(L1380,'Currency Sheet'!A:C,3,)</f>
        <v>DOLLAR</v>
      </c>
      <c r="N1380" s="25">
        <f t="shared" si="109"/>
        <v>88</v>
      </c>
    </row>
    <row r="1381" spans="1:14" x14ac:dyDescent="0.25">
      <c r="A1381" s="25" t="str">
        <v>I237284-IN</v>
      </c>
      <c r="B1381" s="45">
        <v>45860</v>
      </c>
      <c r="C1381" s="25">
        <v>41004</v>
      </c>
      <c r="D1381" s="25">
        <f t="shared" si="105"/>
        <v>8659.2000000000007</v>
      </c>
      <c r="E1381" s="25">
        <f>_xlfn.XLOOKUP(C1381,MasterSheet!H:H,MasterSheet!E:E)</f>
        <v>98.4</v>
      </c>
      <c r="F1381" s="26">
        <f>SUMIFS(MasterSheet!J:J, MasterSheet!B:B, A1381, MasterSheet!D:D, B1381, MasterSheet!H:H, C1381)</f>
        <v>1</v>
      </c>
      <c r="G1381" s="26">
        <f t="shared" si="106"/>
        <v>8659.2000000000007</v>
      </c>
      <c r="H1381" s="30">
        <f>SUMIFS(MasterSheet!K:K, MasterSheet!B:B, A1381, MasterSheet!D:D, B1381, MasterSheet!H:H, C1381)</f>
        <v>1</v>
      </c>
      <c r="I1381" s="30">
        <f t="shared" si="107"/>
        <v>8659.2000000000007</v>
      </c>
      <c r="J1381" s="32">
        <f>SUMIFS(MasterSheet!L:L, MasterSheet!B:B, A1381, MasterSheet!D:D, B1381, MasterSheet!H:H, C1381)</f>
        <v>0</v>
      </c>
      <c r="K1381" s="32">
        <f t="shared" si="108"/>
        <v>0</v>
      </c>
      <c r="L1381" s="25" t="str">
        <f>VLOOKUP(C1381,MasterSheet!H:U,14,)</f>
        <v>Biotium</v>
      </c>
      <c r="M1381" s="25" t="str">
        <f>VLOOKUP(L1381,'Currency Sheet'!A:C,3,)</f>
        <v>DOLLAR</v>
      </c>
      <c r="N1381" s="25">
        <f t="shared" si="109"/>
        <v>88</v>
      </c>
    </row>
    <row r="1382" spans="1:14" x14ac:dyDescent="0.25">
      <c r="A1382" s="25" t="str">
        <v>Invoice Not Available</v>
      </c>
      <c r="B1382" s="45">
        <v>45862</v>
      </c>
      <c r="C1382" s="25" t="str">
        <v>RNASTP-200</v>
      </c>
      <c r="D1382" s="25">
        <f t="shared" si="105"/>
        <v>0</v>
      </c>
      <c r="E1382" s="25">
        <f>_xlfn.XLOOKUP(C1382,MasterSheet!H:H,MasterSheet!E:E)</f>
        <v>0</v>
      </c>
      <c r="F1382" s="26">
        <f>SUMIFS(MasterSheet!J:J, MasterSheet!B:B, A1382, MasterSheet!D:D, B1382, MasterSheet!H:H, C1382)</f>
        <v>5</v>
      </c>
      <c r="G1382" s="26">
        <f t="shared" si="106"/>
        <v>0</v>
      </c>
      <c r="H1382" s="30">
        <f>SUMIFS(MasterSheet!K:K, MasterSheet!B:B, A1382, MasterSheet!D:D, B1382, MasterSheet!H:H, C1382)</f>
        <v>5</v>
      </c>
      <c r="I1382" s="30">
        <f t="shared" si="107"/>
        <v>0</v>
      </c>
      <c r="J1382" s="32">
        <f>SUMIFS(MasterSheet!L:L, MasterSheet!B:B, A1382, MasterSheet!D:D, B1382, MasterSheet!H:H, C1382)</f>
        <v>0</v>
      </c>
      <c r="K1382" s="32">
        <f t="shared" si="108"/>
        <v>0</v>
      </c>
      <c r="L1382" s="25" t="str">
        <f>VLOOKUP(C1382,MasterSheet!H:U,14,)</f>
        <v>Edna</v>
      </c>
      <c r="M1382" s="25" t="str">
        <f>VLOOKUP(L1382,'Currency Sheet'!A:C,3,)</f>
        <v>INR</v>
      </c>
      <c r="N1382" s="25">
        <f t="shared" si="109"/>
        <v>1</v>
      </c>
    </row>
    <row r="1383" spans="1:14" x14ac:dyDescent="0.25">
      <c r="A1383" s="25" t="str">
        <v>Invoice Not Available</v>
      </c>
      <c r="B1383" s="45">
        <v>45862</v>
      </c>
      <c r="C1383" s="25" t="str">
        <v>TREDHP-500</v>
      </c>
      <c r="D1383" s="25">
        <f t="shared" si="105"/>
        <v>0</v>
      </c>
      <c r="E1383" s="25">
        <f>_xlfn.XLOOKUP(C1383,MasterSheet!H:H,MasterSheet!E:E)</f>
        <v>0</v>
      </c>
      <c r="F1383" s="26">
        <f>SUMIFS(MasterSheet!J:J, MasterSheet!B:B, A1383, MasterSheet!D:D, B1383, MasterSheet!H:H, C1383)</f>
        <v>1</v>
      </c>
      <c r="G1383" s="26">
        <f t="shared" si="106"/>
        <v>0</v>
      </c>
      <c r="H1383" s="30">
        <f>SUMIFS(MasterSheet!K:K, MasterSheet!B:B, A1383, MasterSheet!D:D, B1383, MasterSheet!H:H, C1383)</f>
        <v>1</v>
      </c>
      <c r="I1383" s="30">
        <f t="shared" si="107"/>
        <v>0</v>
      </c>
      <c r="J1383" s="32">
        <f>SUMIFS(MasterSheet!L:L, MasterSheet!B:B, A1383, MasterSheet!D:D, B1383, MasterSheet!H:H, C1383)</f>
        <v>0</v>
      </c>
      <c r="K1383" s="32">
        <f t="shared" si="108"/>
        <v>0</v>
      </c>
      <c r="L1383" s="25" t="str">
        <f>VLOOKUP(C1383,MasterSheet!H:U,14,)</f>
        <v>Edna</v>
      </c>
      <c r="M1383" s="25" t="str">
        <f>VLOOKUP(L1383,'Currency Sheet'!A:C,3,)</f>
        <v>INR</v>
      </c>
      <c r="N1383" s="25">
        <f t="shared" si="109"/>
        <v>1</v>
      </c>
    </row>
    <row r="1384" spans="1:14" x14ac:dyDescent="0.25">
      <c r="A1384" s="25">
        <v>20335</v>
      </c>
      <c r="B1384" s="45">
        <v>45864</v>
      </c>
      <c r="C1384" s="25" t="str">
        <v>CY-SC001</v>
      </c>
      <c r="D1384" s="25">
        <f t="shared" si="105"/>
        <v>45742.399999999994</v>
      </c>
      <c r="E1384" s="25">
        <f>_xlfn.XLOOKUP(C1384,MasterSheet!H:H,MasterSheet!E:E)</f>
        <v>519.79999999999995</v>
      </c>
      <c r="F1384" s="26">
        <f>SUMIFS(MasterSheet!J:J, MasterSheet!B:B, A1384, MasterSheet!D:D, B1384, MasterSheet!H:H, C1384)</f>
        <v>1</v>
      </c>
      <c r="G1384" s="26">
        <f t="shared" si="106"/>
        <v>45742.399999999994</v>
      </c>
      <c r="H1384" s="30">
        <f>SUMIFS(MasterSheet!K:K, MasterSheet!B:B, A1384, MasterSheet!D:D, B1384, MasterSheet!H:H, C1384)</f>
        <v>1</v>
      </c>
      <c r="I1384" s="30">
        <f t="shared" si="107"/>
        <v>45742.399999999994</v>
      </c>
      <c r="J1384" s="32">
        <f>SUMIFS(MasterSheet!L:L, MasterSheet!B:B, A1384, MasterSheet!D:D, B1384, MasterSheet!H:H, C1384)</f>
        <v>0</v>
      </c>
      <c r="K1384" s="32">
        <f t="shared" si="108"/>
        <v>0</v>
      </c>
      <c r="L1384" s="25" t="str">
        <f>VLOOKUP(C1384,MasterSheet!H:U,14,)</f>
        <v>Cytoskeleton</v>
      </c>
      <c r="M1384" s="25" t="str">
        <f>VLOOKUP(L1384,'Currency Sheet'!A:C,3,)</f>
        <v>DOLLAR</v>
      </c>
      <c r="N1384" s="25">
        <f t="shared" si="109"/>
        <v>88</v>
      </c>
    </row>
    <row r="1385" spans="1:14" x14ac:dyDescent="0.25">
      <c r="A1385" s="25" t="str">
        <v>EED117403</v>
      </c>
      <c r="B1385" s="45">
        <v>45864</v>
      </c>
      <c r="C1385" s="25">
        <v>100236</v>
      </c>
      <c r="D1385" s="25">
        <f t="shared" si="105"/>
        <v>4743.2</v>
      </c>
      <c r="E1385" s="25">
        <f>_xlfn.XLOOKUP(C1385,MasterSheet!H:H,MasterSheet!E:E)</f>
        <v>53.9</v>
      </c>
      <c r="F1385" s="26">
        <f>SUMIFS(MasterSheet!J:J, MasterSheet!B:B, A1385, MasterSheet!D:D, B1385, MasterSheet!H:H, C1385)</f>
        <v>1</v>
      </c>
      <c r="G1385" s="26">
        <f t="shared" si="106"/>
        <v>4743.2</v>
      </c>
      <c r="H1385" s="30">
        <f>SUMIFS(MasterSheet!K:K, MasterSheet!B:B, A1385, MasterSheet!D:D, B1385, MasterSheet!H:H, C1385)</f>
        <v>1</v>
      </c>
      <c r="I1385" s="30">
        <f t="shared" si="107"/>
        <v>4743.2</v>
      </c>
      <c r="J1385" s="32">
        <f>SUMIFS(MasterSheet!L:L, MasterSheet!B:B, A1385, MasterSheet!D:D, B1385, MasterSheet!H:H, C1385)</f>
        <v>0</v>
      </c>
      <c r="K1385" s="32">
        <f t="shared" si="108"/>
        <v>0</v>
      </c>
      <c r="L1385" s="25" t="str">
        <f>VLOOKUP(C1385,MasterSheet!H:U,14,)</f>
        <v>BioLegend</v>
      </c>
      <c r="M1385" s="25" t="str">
        <f>VLOOKUP(L1385,'Currency Sheet'!A:C,3,)</f>
        <v>DOLLAR</v>
      </c>
      <c r="N1385" s="25">
        <f t="shared" si="109"/>
        <v>88</v>
      </c>
    </row>
    <row r="1386" spans="1:14" x14ac:dyDescent="0.25">
      <c r="A1386" s="25" t="str">
        <v>EED117403</v>
      </c>
      <c r="B1386" s="45">
        <v>45864</v>
      </c>
      <c r="C1386" s="25">
        <v>100408</v>
      </c>
      <c r="D1386" s="25">
        <f t="shared" si="105"/>
        <v>4435.2</v>
      </c>
      <c r="E1386" s="25">
        <f>_xlfn.XLOOKUP(C1386,MasterSheet!H:H,MasterSheet!E:E)</f>
        <v>50.4</v>
      </c>
      <c r="F1386" s="26">
        <f>SUMIFS(MasterSheet!J:J, MasterSheet!B:B, A1386, MasterSheet!D:D, B1386, MasterSheet!H:H, C1386)</f>
        <v>1</v>
      </c>
      <c r="G1386" s="26">
        <f t="shared" si="106"/>
        <v>4435.2</v>
      </c>
      <c r="H1386" s="30">
        <f>SUMIFS(MasterSheet!K:K, MasterSheet!B:B, A1386, MasterSheet!D:D, B1386, MasterSheet!H:H, C1386)</f>
        <v>1</v>
      </c>
      <c r="I1386" s="30">
        <f t="shared" si="107"/>
        <v>4435.2</v>
      </c>
      <c r="J1386" s="32">
        <f>SUMIFS(MasterSheet!L:L, MasterSheet!B:B, A1386, MasterSheet!D:D, B1386, MasterSheet!H:H, C1386)</f>
        <v>0</v>
      </c>
      <c r="K1386" s="32">
        <f t="shared" si="108"/>
        <v>0</v>
      </c>
      <c r="L1386" s="25" t="str">
        <f>VLOOKUP(C1386,MasterSheet!H:U,14,)</f>
        <v>BioLegend</v>
      </c>
      <c r="M1386" s="25" t="str">
        <f>VLOOKUP(L1386,'Currency Sheet'!A:C,3,)</f>
        <v>DOLLAR</v>
      </c>
      <c r="N1386" s="25">
        <f t="shared" si="109"/>
        <v>88</v>
      </c>
    </row>
    <row r="1387" spans="1:14" x14ac:dyDescent="0.25">
      <c r="A1387" s="25" t="str">
        <v>EED117403</v>
      </c>
      <c r="B1387" s="45">
        <v>45864</v>
      </c>
      <c r="C1387" s="25">
        <v>100722</v>
      </c>
      <c r="D1387" s="25">
        <f t="shared" si="105"/>
        <v>12196.8</v>
      </c>
      <c r="E1387" s="25">
        <f>_xlfn.XLOOKUP(C1387,MasterSheet!H:H,MasterSheet!E:E)</f>
        <v>138.6</v>
      </c>
      <c r="F1387" s="26">
        <f>SUMIFS(MasterSheet!J:J, MasterSheet!B:B, A1387, MasterSheet!D:D, B1387, MasterSheet!H:H, C1387)</f>
        <v>2</v>
      </c>
      <c r="G1387" s="26">
        <f t="shared" si="106"/>
        <v>24393.599999999999</v>
      </c>
      <c r="H1387" s="30">
        <f>SUMIFS(MasterSheet!K:K, MasterSheet!B:B, A1387, MasterSheet!D:D, B1387, MasterSheet!H:H, C1387)</f>
        <v>2</v>
      </c>
      <c r="I1387" s="30">
        <f t="shared" si="107"/>
        <v>24393.599999999999</v>
      </c>
      <c r="J1387" s="32">
        <f>SUMIFS(MasterSheet!L:L, MasterSheet!B:B, A1387, MasterSheet!D:D, B1387, MasterSheet!H:H, C1387)</f>
        <v>0</v>
      </c>
      <c r="K1387" s="32">
        <f t="shared" si="108"/>
        <v>0</v>
      </c>
      <c r="L1387" s="25" t="str">
        <f>VLOOKUP(C1387,MasterSheet!H:U,14,)</f>
        <v>BioLegend</v>
      </c>
      <c r="M1387" s="25" t="str">
        <f>VLOOKUP(L1387,'Currency Sheet'!A:C,3,)</f>
        <v>DOLLAR</v>
      </c>
      <c r="N1387" s="25">
        <f t="shared" si="109"/>
        <v>88</v>
      </c>
    </row>
    <row r="1388" spans="1:14" x14ac:dyDescent="0.25">
      <c r="A1388" s="25" t="str">
        <v>EED117403</v>
      </c>
      <c r="B1388" s="45">
        <v>45864</v>
      </c>
      <c r="C1388" s="25">
        <v>100723</v>
      </c>
      <c r="D1388" s="25">
        <f t="shared" si="105"/>
        <v>3801.6000000000004</v>
      </c>
      <c r="E1388" s="25">
        <f>_xlfn.XLOOKUP(C1388,MasterSheet!H:H,MasterSheet!E:E)</f>
        <v>43.2</v>
      </c>
      <c r="F1388" s="26">
        <f>SUMIFS(MasterSheet!J:J, MasterSheet!B:B, A1388, MasterSheet!D:D, B1388, MasterSheet!H:H, C1388)</f>
        <v>1</v>
      </c>
      <c r="G1388" s="26">
        <f t="shared" si="106"/>
        <v>3801.6000000000004</v>
      </c>
      <c r="H1388" s="30">
        <f>SUMIFS(MasterSheet!K:K, MasterSheet!B:B, A1388, MasterSheet!D:D, B1388, MasterSheet!H:H, C1388)</f>
        <v>1</v>
      </c>
      <c r="I1388" s="30">
        <f t="shared" si="107"/>
        <v>3801.6000000000004</v>
      </c>
      <c r="J1388" s="32">
        <f>SUMIFS(MasterSheet!L:L, MasterSheet!B:B, A1388, MasterSheet!D:D, B1388, MasterSheet!H:H, C1388)</f>
        <v>0</v>
      </c>
      <c r="K1388" s="32">
        <f t="shared" si="108"/>
        <v>0</v>
      </c>
      <c r="L1388" s="25" t="str">
        <f>VLOOKUP(C1388,MasterSheet!H:U,14,)</f>
        <v>BioLegend</v>
      </c>
      <c r="M1388" s="25" t="str">
        <f>VLOOKUP(L1388,'Currency Sheet'!A:C,3,)</f>
        <v>DOLLAR</v>
      </c>
      <c r="N1388" s="25">
        <f t="shared" si="109"/>
        <v>88</v>
      </c>
    </row>
    <row r="1389" spans="1:14" x14ac:dyDescent="0.25">
      <c r="A1389" s="25" t="str">
        <v>EED117403</v>
      </c>
      <c r="B1389" s="45">
        <v>45864</v>
      </c>
      <c r="C1389" s="25">
        <v>100742</v>
      </c>
      <c r="D1389" s="25">
        <f t="shared" si="105"/>
        <v>18018</v>
      </c>
      <c r="E1389" s="25">
        <f>_xlfn.XLOOKUP(C1389,MasterSheet!H:H,MasterSheet!E:E)</f>
        <v>204.75</v>
      </c>
      <c r="F1389" s="26">
        <f>SUMIFS(MasterSheet!J:J, MasterSheet!B:B, A1389, MasterSheet!D:D, B1389, MasterSheet!H:H, C1389)</f>
        <v>2</v>
      </c>
      <c r="G1389" s="26">
        <f t="shared" si="106"/>
        <v>36036</v>
      </c>
      <c r="H1389" s="30">
        <f>SUMIFS(MasterSheet!K:K, MasterSheet!B:B, A1389, MasterSheet!D:D, B1389, MasterSheet!H:H, C1389)</f>
        <v>2</v>
      </c>
      <c r="I1389" s="30">
        <f t="shared" si="107"/>
        <v>36036</v>
      </c>
      <c r="J1389" s="32">
        <f>SUMIFS(MasterSheet!L:L, MasterSheet!B:B, A1389, MasterSheet!D:D, B1389, MasterSheet!H:H, C1389)</f>
        <v>0</v>
      </c>
      <c r="K1389" s="32">
        <f t="shared" si="108"/>
        <v>0</v>
      </c>
      <c r="L1389" s="25" t="str">
        <f>VLOOKUP(C1389,MasterSheet!H:U,14,)</f>
        <v>BioLegend</v>
      </c>
      <c r="M1389" s="25" t="str">
        <f>VLOOKUP(L1389,'Currency Sheet'!A:C,3,)</f>
        <v>DOLLAR</v>
      </c>
      <c r="N1389" s="25">
        <f t="shared" si="109"/>
        <v>88</v>
      </c>
    </row>
    <row r="1390" spans="1:14" x14ac:dyDescent="0.25">
      <c r="A1390" s="25" t="str">
        <v>EED117403</v>
      </c>
      <c r="B1390" s="45">
        <v>45864</v>
      </c>
      <c r="C1390" s="25">
        <v>101319</v>
      </c>
      <c r="D1390" s="25">
        <f t="shared" si="105"/>
        <v>3326.3999999999996</v>
      </c>
      <c r="E1390" s="25">
        <f>_xlfn.XLOOKUP(C1390,MasterSheet!H:H,MasterSheet!E:E)</f>
        <v>37.799999999999997</v>
      </c>
      <c r="F1390" s="26">
        <f>SUMIFS(MasterSheet!J:J, MasterSheet!B:B, A1390, MasterSheet!D:D, B1390, MasterSheet!H:H, C1390)</f>
        <v>1</v>
      </c>
      <c r="G1390" s="26">
        <f t="shared" si="106"/>
        <v>3326.3999999999996</v>
      </c>
      <c r="H1390" s="30">
        <f>SUMIFS(MasterSheet!K:K, MasterSheet!B:B, A1390, MasterSheet!D:D, B1390, MasterSheet!H:H, C1390)</f>
        <v>1</v>
      </c>
      <c r="I1390" s="30">
        <f t="shared" si="107"/>
        <v>3326.3999999999996</v>
      </c>
      <c r="J1390" s="32">
        <f>SUMIFS(MasterSheet!L:L, MasterSheet!B:B, A1390, MasterSheet!D:D, B1390, MasterSheet!H:H, C1390)</f>
        <v>0</v>
      </c>
      <c r="K1390" s="32">
        <f t="shared" si="108"/>
        <v>0</v>
      </c>
      <c r="L1390" s="25" t="str">
        <f>VLOOKUP(C1390,MasterSheet!H:U,14,)</f>
        <v>BioLegend</v>
      </c>
      <c r="M1390" s="25" t="str">
        <f>VLOOKUP(L1390,'Currency Sheet'!A:C,3,)</f>
        <v>DOLLAR</v>
      </c>
      <c r="N1390" s="25">
        <f t="shared" si="109"/>
        <v>88</v>
      </c>
    </row>
    <row r="1391" spans="1:14" x14ac:dyDescent="0.25">
      <c r="A1391" s="25" t="str">
        <v>EED117403</v>
      </c>
      <c r="B1391" s="45">
        <v>45864</v>
      </c>
      <c r="C1391" s="25">
        <v>102127</v>
      </c>
      <c r="D1391" s="25">
        <f t="shared" si="105"/>
        <v>15972</v>
      </c>
      <c r="E1391" s="25">
        <f>_xlfn.XLOOKUP(C1391,MasterSheet!H:H,MasterSheet!E:E)</f>
        <v>181.5</v>
      </c>
      <c r="F1391" s="26">
        <f>SUMIFS(MasterSheet!J:J, MasterSheet!B:B, A1391, MasterSheet!D:D, B1391, MasterSheet!H:H, C1391)</f>
        <v>1</v>
      </c>
      <c r="G1391" s="26">
        <f t="shared" si="106"/>
        <v>15972</v>
      </c>
      <c r="H1391" s="30">
        <f>SUMIFS(MasterSheet!K:K, MasterSheet!B:B, A1391, MasterSheet!D:D, B1391, MasterSheet!H:H, C1391)</f>
        <v>1</v>
      </c>
      <c r="I1391" s="30">
        <f t="shared" si="107"/>
        <v>15972</v>
      </c>
      <c r="J1391" s="32">
        <f>SUMIFS(MasterSheet!L:L, MasterSheet!B:B, A1391, MasterSheet!D:D, B1391, MasterSheet!H:H, C1391)</f>
        <v>0</v>
      </c>
      <c r="K1391" s="32">
        <f t="shared" si="108"/>
        <v>0</v>
      </c>
      <c r="L1391" s="25" t="str">
        <f>VLOOKUP(C1391,MasterSheet!H:U,14,)</f>
        <v>BioLegend</v>
      </c>
      <c r="M1391" s="25" t="str">
        <f>VLOOKUP(L1391,'Currency Sheet'!A:C,3,)</f>
        <v>DOLLAR</v>
      </c>
      <c r="N1391" s="25">
        <f t="shared" si="109"/>
        <v>88</v>
      </c>
    </row>
    <row r="1392" spans="1:14" x14ac:dyDescent="0.25">
      <c r="A1392" s="25" t="str">
        <v>EED117403</v>
      </c>
      <c r="B1392" s="45">
        <v>45864</v>
      </c>
      <c r="C1392" s="25">
        <v>102720</v>
      </c>
      <c r="D1392" s="25">
        <f t="shared" si="105"/>
        <v>12724.8</v>
      </c>
      <c r="E1392" s="25">
        <f>_xlfn.XLOOKUP(C1392,MasterSheet!H:H,MasterSheet!E:E)</f>
        <v>144.6</v>
      </c>
      <c r="F1392" s="26">
        <f>SUMIFS(MasterSheet!J:J, MasterSheet!B:B, A1392, MasterSheet!D:D, B1392, MasterSheet!H:H, C1392)</f>
        <v>1</v>
      </c>
      <c r="G1392" s="26">
        <f t="shared" si="106"/>
        <v>12724.8</v>
      </c>
      <c r="H1392" s="30">
        <f>SUMIFS(MasterSheet!K:K, MasterSheet!B:B, A1392, MasterSheet!D:D, B1392, MasterSheet!H:H, C1392)</f>
        <v>1</v>
      </c>
      <c r="I1392" s="30">
        <f t="shared" si="107"/>
        <v>12724.8</v>
      </c>
      <c r="J1392" s="32">
        <f>SUMIFS(MasterSheet!L:L, MasterSheet!B:B, A1392, MasterSheet!D:D, B1392, MasterSheet!H:H, C1392)</f>
        <v>0</v>
      </c>
      <c r="K1392" s="32">
        <f t="shared" si="108"/>
        <v>0</v>
      </c>
      <c r="L1392" s="25" t="str">
        <f>VLOOKUP(C1392,MasterSheet!H:U,14,)</f>
        <v>BioLegend</v>
      </c>
      <c r="M1392" s="25" t="str">
        <f>VLOOKUP(L1392,'Currency Sheet'!A:C,3,)</f>
        <v>DOLLAR</v>
      </c>
      <c r="N1392" s="25">
        <f t="shared" si="109"/>
        <v>88</v>
      </c>
    </row>
    <row r="1393" spans="1:14" x14ac:dyDescent="0.25">
      <c r="A1393" s="25" t="str">
        <v>EED117403</v>
      </c>
      <c r="B1393" s="45">
        <v>45864</v>
      </c>
      <c r="C1393" s="25">
        <v>103020</v>
      </c>
      <c r="D1393" s="25">
        <f t="shared" si="105"/>
        <v>13244</v>
      </c>
      <c r="E1393" s="25">
        <f>_xlfn.XLOOKUP(C1393,MasterSheet!H:H,MasterSheet!E:E)</f>
        <v>150.5</v>
      </c>
      <c r="F1393" s="26">
        <f>SUMIFS(MasterSheet!J:J, MasterSheet!B:B, A1393, MasterSheet!D:D, B1393, MasterSheet!H:H, C1393)</f>
        <v>1</v>
      </c>
      <c r="G1393" s="26">
        <f t="shared" si="106"/>
        <v>13244</v>
      </c>
      <c r="H1393" s="30">
        <f>SUMIFS(MasterSheet!K:K, MasterSheet!B:B, A1393, MasterSheet!D:D, B1393, MasterSheet!H:H, C1393)</f>
        <v>1</v>
      </c>
      <c r="I1393" s="30">
        <f t="shared" si="107"/>
        <v>13244</v>
      </c>
      <c r="J1393" s="32">
        <f>SUMIFS(MasterSheet!L:L, MasterSheet!B:B, A1393, MasterSheet!D:D, B1393, MasterSheet!H:H, C1393)</f>
        <v>0</v>
      </c>
      <c r="K1393" s="32">
        <f t="shared" si="108"/>
        <v>0</v>
      </c>
      <c r="L1393" s="25" t="str">
        <f>VLOOKUP(C1393,MasterSheet!H:U,14,)</f>
        <v>BioLegend</v>
      </c>
      <c r="M1393" s="25" t="str">
        <f>VLOOKUP(L1393,'Currency Sheet'!A:C,3,)</f>
        <v>DOLLAR</v>
      </c>
      <c r="N1393" s="25">
        <f t="shared" si="109"/>
        <v>88</v>
      </c>
    </row>
    <row r="1394" spans="1:14" x14ac:dyDescent="0.25">
      <c r="A1394" s="25" t="str">
        <v>EED117403</v>
      </c>
      <c r="B1394" s="45">
        <v>45864</v>
      </c>
      <c r="C1394" s="25">
        <v>103149</v>
      </c>
      <c r="D1394" s="25">
        <f t="shared" si="105"/>
        <v>18018</v>
      </c>
      <c r="E1394" s="25">
        <f>_xlfn.XLOOKUP(C1394,MasterSheet!H:H,MasterSheet!E:E)</f>
        <v>204.75</v>
      </c>
      <c r="F1394" s="26">
        <f>SUMIFS(MasterSheet!J:J, MasterSheet!B:B, A1394, MasterSheet!D:D, B1394, MasterSheet!H:H, C1394)</f>
        <v>2</v>
      </c>
      <c r="G1394" s="26">
        <f t="shared" si="106"/>
        <v>36036</v>
      </c>
      <c r="H1394" s="30">
        <f>SUMIFS(MasterSheet!K:K, MasterSheet!B:B, A1394, MasterSheet!D:D, B1394, MasterSheet!H:H, C1394)</f>
        <v>2</v>
      </c>
      <c r="I1394" s="30">
        <f t="shared" si="107"/>
        <v>36036</v>
      </c>
      <c r="J1394" s="32">
        <f>SUMIFS(MasterSheet!L:L, MasterSheet!B:B, A1394, MasterSheet!D:D, B1394, MasterSheet!H:H, C1394)</f>
        <v>0</v>
      </c>
      <c r="K1394" s="32">
        <f t="shared" si="108"/>
        <v>0</v>
      </c>
      <c r="L1394" s="25" t="str">
        <f>VLOOKUP(C1394,MasterSheet!H:U,14,)</f>
        <v>BioLegend</v>
      </c>
      <c r="M1394" s="25" t="str">
        <f>VLOOKUP(L1394,'Currency Sheet'!A:C,3,)</f>
        <v>DOLLAR</v>
      </c>
      <c r="N1394" s="25">
        <f t="shared" si="109"/>
        <v>88</v>
      </c>
    </row>
    <row r="1395" spans="1:14" x14ac:dyDescent="0.25">
      <c r="A1395" s="25" t="str">
        <v>EED117403</v>
      </c>
      <c r="B1395" s="45">
        <v>45864</v>
      </c>
      <c r="C1395" s="25">
        <v>105720</v>
      </c>
      <c r="D1395" s="25">
        <f t="shared" si="105"/>
        <v>19157.599999999999</v>
      </c>
      <c r="E1395" s="25">
        <f>_xlfn.XLOOKUP(C1395,MasterSheet!H:H,MasterSheet!E:E)</f>
        <v>217.7</v>
      </c>
      <c r="F1395" s="26">
        <f>SUMIFS(MasterSheet!J:J, MasterSheet!B:B, A1395, MasterSheet!D:D, B1395, MasterSheet!H:H, C1395)</f>
        <v>1</v>
      </c>
      <c r="G1395" s="26">
        <f t="shared" si="106"/>
        <v>19157.599999999999</v>
      </c>
      <c r="H1395" s="30">
        <f>SUMIFS(MasterSheet!K:K, MasterSheet!B:B, A1395, MasterSheet!D:D, B1395, MasterSheet!H:H, C1395)</f>
        <v>1</v>
      </c>
      <c r="I1395" s="30">
        <f t="shared" si="107"/>
        <v>19157.599999999999</v>
      </c>
      <c r="J1395" s="32">
        <f>SUMIFS(MasterSheet!L:L, MasterSheet!B:B, A1395, MasterSheet!D:D, B1395, MasterSheet!H:H, C1395)</f>
        <v>0</v>
      </c>
      <c r="K1395" s="32">
        <f t="shared" si="108"/>
        <v>0</v>
      </c>
      <c r="L1395" s="25" t="str">
        <f>VLOOKUP(C1395,MasterSheet!H:U,14,)</f>
        <v>BioLegend</v>
      </c>
      <c r="M1395" s="25" t="str">
        <f>VLOOKUP(L1395,'Currency Sheet'!A:C,3,)</f>
        <v>DOLLAR</v>
      </c>
      <c r="N1395" s="25">
        <f t="shared" si="109"/>
        <v>88</v>
      </c>
    </row>
    <row r="1396" spans="1:14" x14ac:dyDescent="0.25">
      <c r="A1396" s="25" t="str">
        <v>EED117403</v>
      </c>
      <c r="B1396" s="45">
        <v>45864</v>
      </c>
      <c r="C1396" s="25">
        <v>106312</v>
      </c>
      <c r="D1396" s="25">
        <f t="shared" si="105"/>
        <v>17094</v>
      </c>
      <c r="E1396" s="25">
        <f>_xlfn.XLOOKUP(C1396,MasterSheet!H:H,MasterSheet!E:E)</f>
        <v>194.25</v>
      </c>
      <c r="F1396" s="26">
        <f>SUMIFS(MasterSheet!J:J, MasterSheet!B:B, A1396, MasterSheet!D:D, B1396, MasterSheet!H:H, C1396)</f>
        <v>1</v>
      </c>
      <c r="G1396" s="26">
        <f t="shared" si="106"/>
        <v>17094</v>
      </c>
      <c r="H1396" s="30">
        <f>SUMIFS(MasterSheet!K:K, MasterSheet!B:B, A1396, MasterSheet!D:D, B1396, MasterSheet!H:H, C1396)</f>
        <v>1</v>
      </c>
      <c r="I1396" s="30">
        <f t="shared" si="107"/>
        <v>17094</v>
      </c>
      <c r="J1396" s="32">
        <f>SUMIFS(MasterSheet!L:L, MasterSheet!B:B, A1396, MasterSheet!D:D, B1396, MasterSheet!H:H, C1396)</f>
        <v>0</v>
      </c>
      <c r="K1396" s="32">
        <f t="shared" si="108"/>
        <v>0</v>
      </c>
      <c r="L1396" s="25" t="str">
        <f>VLOOKUP(C1396,MasterSheet!H:U,14,)</f>
        <v>BioLegend</v>
      </c>
      <c r="M1396" s="25" t="str">
        <f>VLOOKUP(L1396,'Currency Sheet'!A:C,3,)</f>
        <v>DOLLAR</v>
      </c>
      <c r="N1396" s="25">
        <f t="shared" si="109"/>
        <v>88</v>
      </c>
    </row>
    <row r="1397" spans="1:14" x14ac:dyDescent="0.25">
      <c r="A1397" s="25" t="str">
        <v>EED117403</v>
      </c>
      <c r="B1397" s="45">
        <v>45864</v>
      </c>
      <c r="C1397" s="25">
        <v>108112</v>
      </c>
      <c r="D1397" s="25">
        <f t="shared" si="105"/>
        <v>16447.2</v>
      </c>
      <c r="E1397" s="25">
        <f>_xlfn.XLOOKUP(C1397,MasterSheet!H:H,MasterSheet!E:E)</f>
        <v>186.9</v>
      </c>
      <c r="F1397" s="26">
        <f>SUMIFS(MasterSheet!J:J, MasterSheet!B:B, A1397, MasterSheet!D:D, B1397, MasterSheet!H:H, C1397)</f>
        <v>1</v>
      </c>
      <c r="G1397" s="26">
        <f t="shared" si="106"/>
        <v>16447.2</v>
      </c>
      <c r="H1397" s="30">
        <f>SUMIFS(MasterSheet!K:K, MasterSheet!B:B, A1397, MasterSheet!D:D, B1397, MasterSheet!H:H, C1397)</f>
        <v>1</v>
      </c>
      <c r="I1397" s="30">
        <f t="shared" si="107"/>
        <v>16447.2</v>
      </c>
      <c r="J1397" s="32">
        <f>SUMIFS(MasterSheet!L:L, MasterSheet!B:B, A1397, MasterSheet!D:D, B1397, MasterSheet!H:H, C1397)</f>
        <v>0</v>
      </c>
      <c r="K1397" s="32">
        <f t="shared" si="108"/>
        <v>0</v>
      </c>
      <c r="L1397" s="25" t="str">
        <f>VLOOKUP(C1397,MasterSheet!H:U,14,)</f>
        <v>BioLegend</v>
      </c>
      <c r="M1397" s="25" t="str">
        <f>VLOOKUP(L1397,'Currency Sheet'!A:C,3,)</f>
        <v>DOLLAR</v>
      </c>
      <c r="N1397" s="25">
        <f t="shared" si="109"/>
        <v>88</v>
      </c>
    </row>
    <row r="1398" spans="1:14" x14ac:dyDescent="0.25">
      <c r="A1398" s="25" t="str">
        <v>EED117403</v>
      </c>
      <c r="B1398" s="45">
        <v>45864</v>
      </c>
      <c r="C1398" s="25">
        <v>115555</v>
      </c>
      <c r="D1398" s="25">
        <f t="shared" si="105"/>
        <v>18876</v>
      </c>
      <c r="E1398" s="25">
        <f>_xlfn.XLOOKUP(C1398,MasterSheet!H:H,MasterSheet!E:E)</f>
        <v>214.5</v>
      </c>
      <c r="F1398" s="26">
        <f>SUMIFS(MasterSheet!J:J, MasterSheet!B:B, A1398, MasterSheet!D:D, B1398, MasterSheet!H:H, C1398)</f>
        <v>2</v>
      </c>
      <c r="G1398" s="26">
        <f t="shared" si="106"/>
        <v>37752</v>
      </c>
      <c r="H1398" s="30">
        <f>SUMIFS(MasterSheet!K:K, MasterSheet!B:B, A1398, MasterSheet!D:D, B1398, MasterSheet!H:H, C1398)</f>
        <v>2</v>
      </c>
      <c r="I1398" s="30">
        <f t="shared" si="107"/>
        <v>37752</v>
      </c>
      <c r="J1398" s="32">
        <f>SUMIFS(MasterSheet!L:L, MasterSheet!B:B, A1398, MasterSheet!D:D, B1398, MasterSheet!H:H, C1398)</f>
        <v>0</v>
      </c>
      <c r="K1398" s="32">
        <f t="shared" si="108"/>
        <v>0</v>
      </c>
      <c r="L1398" s="25" t="str">
        <f>VLOOKUP(C1398,MasterSheet!H:U,14,)</f>
        <v>BioLegend</v>
      </c>
      <c r="M1398" s="25" t="str">
        <f>VLOOKUP(L1398,'Currency Sheet'!A:C,3,)</f>
        <v>DOLLAR</v>
      </c>
      <c r="N1398" s="25">
        <f t="shared" si="109"/>
        <v>88</v>
      </c>
    </row>
    <row r="1399" spans="1:14" x14ac:dyDescent="0.25">
      <c r="A1399" s="25" t="str">
        <v>EED117403</v>
      </c>
      <c r="B1399" s="45">
        <v>45864</v>
      </c>
      <c r="C1399" s="25">
        <v>116122</v>
      </c>
      <c r="D1399" s="25">
        <f t="shared" si="105"/>
        <v>19157.599999999999</v>
      </c>
      <c r="E1399" s="25">
        <f>_xlfn.XLOOKUP(C1399,MasterSheet!H:H,MasterSheet!E:E)</f>
        <v>217.7</v>
      </c>
      <c r="F1399" s="26">
        <f>SUMIFS(MasterSheet!J:J, MasterSheet!B:B, A1399, MasterSheet!D:D, B1399, MasterSheet!H:H, C1399)</f>
        <v>1</v>
      </c>
      <c r="G1399" s="26">
        <f t="shared" si="106"/>
        <v>19157.599999999999</v>
      </c>
      <c r="H1399" s="30">
        <f>SUMIFS(MasterSheet!K:K, MasterSheet!B:B, A1399, MasterSheet!D:D, B1399, MasterSheet!H:H, C1399)</f>
        <v>1</v>
      </c>
      <c r="I1399" s="30">
        <f t="shared" si="107"/>
        <v>19157.599999999999</v>
      </c>
      <c r="J1399" s="32">
        <f>SUMIFS(MasterSheet!L:L, MasterSheet!B:B, A1399, MasterSheet!D:D, B1399, MasterSheet!H:H, C1399)</f>
        <v>0</v>
      </c>
      <c r="K1399" s="32">
        <f t="shared" si="108"/>
        <v>0</v>
      </c>
      <c r="L1399" s="25" t="str">
        <f>VLOOKUP(C1399,MasterSheet!H:U,14,)</f>
        <v>BioLegend</v>
      </c>
      <c r="M1399" s="25" t="str">
        <f>VLOOKUP(L1399,'Currency Sheet'!A:C,3,)</f>
        <v>DOLLAR</v>
      </c>
      <c r="N1399" s="25">
        <f t="shared" si="109"/>
        <v>88</v>
      </c>
    </row>
    <row r="1400" spans="1:14" x14ac:dyDescent="0.25">
      <c r="A1400" s="25" t="str">
        <v>EED117403</v>
      </c>
      <c r="B1400" s="45">
        <v>45864</v>
      </c>
      <c r="C1400" s="25">
        <v>126631</v>
      </c>
      <c r="D1400" s="25">
        <f t="shared" si="105"/>
        <v>16698</v>
      </c>
      <c r="E1400" s="25">
        <f>_xlfn.XLOOKUP(C1400,MasterSheet!H:H,MasterSheet!E:E)</f>
        <v>189.75</v>
      </c>
      <c r="F1400" s="26">
        <f>SUMIFS(MasterSheet!J:J, MasterSheet!B:B, A1400, MasterSheet!D:D, B1400, MasterSheet!H:H, C1400)</f>
        <v>2</v>
      </c>
      <c r="G1400" s="26">
        <f t="shared" si="106"/>
        <v>33396</v>
      </c>
      <c r="H1400" s="30">
        <f>SUMIFS(MasterSheet!K:K, MasterSheet!B:B, A1400, MasterSheet!D:D, B1400, MasterSheet!H:H, C1400)</f>
        <v>2</v>
      </c>
      <c r="I1400" s="30">
        <f t="shared" si="107"/>
        <v>33396</v>
      </c>
      <c r="J1400" s="32">
        <f>SUMIFS(MasterSheet!L:L, MasterSheet!B:B, A1400, MasterSheet!D:D, B1400, MasterSheet!H:H, C1400)</f>
        <v>0</v>
      </c>
      <c r="K1400" s="32">
        <f t="shared" si="108"/>
        <v>0</v>
      </c>
      <c r="L1400" s="25" t="str">
        <f>VLOOKUP(C1400,MasterSheet!H:U,14,)</f>
        <v>BioLegend</v>
      </c>
      <c r="M1400" s="25" t="str">
        <f>VLOOKUP(L1400,'Currency Sheet'!A:C,3,)</f>
        <v>DOLLAR</v>
      </c>
      <c r="N1400" s="25">
        <f t="shared" si="109"/>
        <v>88</v>
      </c>
    </row>
    <row r="1401" spans="1:14" x14ac:dyDescent="0.25">
      <c r="A1401" s="25" t="str">
        <v>EED117403</v>
      </c>
      <c r="B1401" s="45">
        <v>45864</v>
      </c>
      <c r="C1401" s="25">
        <v>127031</v>
      </c>
      <c r="D1401" s="25">
        <f t="shared" si="105"/>
        <v>33202.400000000001</v>
      </c>
      <c r="E1401" s="25">
        <f>_xlfn.XLOOKUP(C1401,MasterSheet!H:H,MasterSheet!E:E)</f>
        <v>377.3</v>
      </c>
      <c r="F1401" s="26">
        <f>SUMIFS(MasterSheet!J:J, MasterSheet!B:B, A1401, MasterSheet!D:D, B1401, MasterSheet!H:H, C1401)</f>
        <v>1</v>
      </c>
      <c r="G1401" s="26">
        <f t="shared" si="106"/>
        <v>33202.400000000001</v>
      </c>
      <c r="H1401" s="30">
        <f>SUMIFS(MasterSheet!K:K, MasterSheet!B:B, A1401, MasterSheet!D:D, B1401, MasterSheet!H:H, C1401)</f>
        <v>1</v>
      </c>
      <c r="I1401" s="30">
        <f t="shared" si="107"/>
        <v>33202.400000000001</v>
      </c>
      <c r="J1401" s="32">
        <f>SUMIFS(MasterSheet!L:L, MasterSheet!B:B, A1401, MasterSheet!D:D, B1401, MasterSheet!H:H, C1401)</f>
        <v>0</v>
      </c>
      <c r="K1401" s="32">
        <f t="shared" si="108"/>
        <v>0</v>
      </c>
      <c r="L1401" s="25" t="str">
        <f>VLOOKUP(C1401,MasterSheet!H:U,14,)</f>
        <v>BioLegend</v>
      </c>
      <c r="M1401" s="25" t="str">
        <f>VLOOKUP(L1401,'Currency Sheet'!A:C,3,)</f>
        <v>DOLLAR</v>
      </c>
      <c r="N1401" s="25">
        <f t="shared" si="109"/>
        <v>88</v>
      </c>
    </row>
    <row r="1402" spans="1:14" x14ac:dyDescent="0.25">
      <c r="A1402" s="25" t="str">
        <v>EED117403</v>
      </c>
      <c r="B1402" s="45">
        <v>45864</v>
      </c>
      <c r="C1402" s="25">
        <v>127106</v>
      </c>
      <c r="D1402" s="25">
        <f t="shared" si="105"/>
        <v>18048.8</v>
      </c>
      <c r="E1402" s="25">
        <f>_xlfn.XLOOKUP(C1402,MasterSheet!H:H,MasterSheet!E:E)</f>
        <v>205.1</v>
      </c>
      <c r="F1402" s="26">
        <f>SUMIFS(MasterSheet!J:J, MasterSheet!B:B, A1402, MasterSheet!D:D, B1402, MasterSheet!H:H, C1402)</f>
        <v>1</v>
      </c>
      <c r="G1402" s="26">
        <f t="shared" si="106"/>
        <v>18048.8</v>
      </c>
      <c r="H1402" s="30">
        <f>SUMIFS(MasterSheet!K:K, MasterSheet!B:B, A1402, MasterSheet!D:D, B1402, MasterSheet!H:H, C1402)</f>
        <v>1</v>
      </c>
      <c r="I1402" s="30">
        <f t="shared" si="107"/>
        <v>18048.8</v>
      </c>
      <c r="J1402" s="32">
        <f>SUMIFS(MasterSheet!L:L, MasterSheet!B:B, A1402, MasterSheet!D:D, B1402, MasterSheet!H:H, C1402)</f>
        <v>0</v>
      </c>
      <c r="K1402" s="32">
        <f t="shared" si="108"/>
        <v>0</v>
      </c>
      <c r="L1402" s="25" t="str">
        <f>VLOOKUP(C1402,MasterSheet!H:U,14,)</f>
        <v>BioLegend</v>
      </c>
      <c r="M1402" s="25" t="str">
        <f>VLOOKUP(L1402,'Currency Sheet'!A:C,3,)</f>
        <v>DOLLAR</v>
      </c>
      <c r="N1402" s="25">
        <f t="shared" si="109"/>
        <v>88</v>
      </c>
    </row>
    <row r="1403" spans="1:14" x14ac:dyDescent="0.25">
      <c r="A1403" s="25" t="str">
        <v>EED117403</v>
      </c>
      <c r="B1403" s="45">
        <v>45864</v>
      </c>
      <c r="C1403" s="25">
        <v>135225</v>
      </c>
      <c r="D1403" s="25">
        <f t="shared" si="105"/>
        <v>19272</v>
      </c>
      <c r="E1403" s="25">
        <f>_xlfn.XLOOKUP(C1403,MasterSheet!H:H,MasterSheet!E:E)</f>
        <v>219</v>
      </c>
      <c r="F1403" s="26">
        <f>SUMIFS(MasterSheet!J:J, MasterSheet!B:B, A1403, MasterSheet!D:D, B1403, MasterSheet!H:H, C1403)</f>
        <v>1</v>
      </c>
      <c r="G1403" s="26">
        <f t="shared" si="106"/>
        <v>19272</v>
      </c>
      <c r="H1403" s="30">
        <f>SUMIFS(MasterSheet!K:K, MasterSheet!B:B, A1403, MasterSheet!D:D, B1403, MasterSheet!H:H, C1403)</f>
        <v>1</v>
      </c>
      <c r="I1403" s="30">
        <f t="shared" si="107"/>
        <v>19272</v>
      </c>
      <c r="J1403" s="32">
        <f>SUMIFS(MasterSheet!L:L, MasterSheet!B:B, A1403, MasterSheet!D:D, B1403, MasterSheet!H:H, C1403)</f>
        <v>0</v>
      </c>
      <c r="K1403" s="32">
        <f t="shared" si="108"/>
        <v>0</v>
      </c>
      <c r="L1403" s="25" t="str">
        <f>VLOOKUP(C1403,MasterSheet!H:U,14,)</f>
        <v>BioLegend</v>
      </c>
      <c r="M1403" s="25" t="str">
        <f>VLOOKUP(L1403,'Currency Sheet'!A:C,3,)</f>
        <v>DOLLAR</v>
      </c>
      <c r="N1403" s="25">
        <f t="shared" si="109"/>
        <v>88</v>
      </c>
    </row>
    <row r="1404" spans="1:14" x14ac:dyDescent="0.25">
      <c r="A1404" s="25" t="str">
        <v>EED117403</v>
      </c>
      <c r="B1404" s="45">
        <v>45864</v>
      </c>
      <c r="C1404" s="25">
        <v>141717</v>
      </c>
      <c r="D1404" s="25">
        <f t="shared" si="105"/>
        <v>13464</v>
      </c>
      <c r="E1404" s="25">
        <f>_xlfn.XLOOKUP(C1404,MasterSheet!H:H,MasterSheet!E:E)</f>
        <v>153</v>
      </c>
      <c r="F1404" s="26">
        <f>SUMIFS(MasterSheet!J:J, MasterSheet!B:B, A1404, MasterSheet!D:D, B1404, MasterSheet!H:H, C1404)</f>
        <v>2</v>
      </c>
      <c r="G1404" s="26">
        <f t="shared" si="106"/>
        <v>26928</v>
      </c>
      <c r="H1404" s="30">
        <f>SUMIFS(MasterSheet!K:K, MasterSheet!B:B, A1404, MasterSheet!D:D, B1404, MasterSheet!H:H, C1404)</f>
        <v>2</v>
      </c>
      <c r="I1404" s="30">
        <f t="shared" si="107"/>
        <v>26928</v>
      </c>
      <c r="J1404" s="32">
        <f>SUMIFS(MasterSheet!L:L, MasterSheet!B:B, A1404, MasterSheet!D:D, B1404, MasterSheet!H:H, C1404)</f>
        <v>0</v>
      </c>
      <c r="K1404" s="32">
        <f t="shared" si="108"/>
        <v>0</v>
      </c>
      <c r="L1404" s="25" t="str">
        <f>VLOOKUP(C1404,MasterSheet!H:U,14,)</f>
        <v>BioLegend</v>
      </c>
      <c r="M1404" s="25" t="str">
        <f>VLOOKUP(L1404,'Currency Sheet'!A:C,3,)</f>
        <v>DOLLAR</v>
      </c>
      <c r="N1404" s="25">
        <f t="shared" si="109"/>
        <v>88</v>
      </c>
    </row>
    <row r="1405" spans="1:14" x14ac:dyDescent="0.25">
      <c r="A1405" s="25" t="str">
        <v>EED117403</v>
      </c>
      <c r="B1405" s="45">
        <v>45864</v>
      </c>
      <c r="C1405" s="25">
        <v>142521</v>
      </c>
      <c r="D1405" s="25">
        <f t="shared" si="105"/>
        <v>17292</v>
      </c>
      <c r="E1405" s="25">
        <f>_xlfn.XLOOKUP(C1405,MasterSheet!H:H,MasterSheet!E:E)</f>
        <v>196.5</v>
      </c>
      <c r="F1405" s="26">
        <f>SUMIFS(MasterSheet!J:J, MasterSheet!B:B, A1405, MasterSheet!D:D, B1405, MasterSheet!H:H, C1405)</f>
        <v>2</v>
      </c>
      <c r="G1405" s="26">
        <f t="shared" si="106"/>
        <v>34584</v>
      </c>
      <c r="H1405" s="30">
        <f>SUMIFS(MasterSheet!K:K, MasterSheet!B:B, A1405, MasterSheet!D:D, B1405, MasterSheet!H:H, C1405)</f>
        <v>2</v>
      </c>
      <c r="I1405" s="30">
        <f t="shared" si="107"/>
        <v>34584</v>
      </c>
      <c r="J1405" s="32">
        <f>SUMIFS(MasterSheet!L:L, MasterSheet!B:B, A1405, MasterSheet!D:D, B1405, MasterSheet!H:H, C1405)</f>
        <v>0</v>
      </c>
      <c r="K1405" s="32">
        <f t="shared" si="108"/>
        <v>0</v>
      </c>
      <c r="L1405" s="25" t="str">
        <f>VLOOKUP(C1405,MasterSheet!H:U,14,)</f>
        <v>BioLegend</v>
      </c>
      <c r="M1405" s="25" t="str">
        <f>VLOOKUP(L1405,'Currency Sheet'!A:C,3,)</f>
        <v>DOLLAR</v>
      </c>
      <c r="N1405" s="25">
        <f t="shared" si="109"/>
        <v>88</v>
      </c>
    </row>
    <row r="1406" spans="1:14" x14ac:dyDescent="0.25">
      <c r="A1406" s="25" t="str">
        <v>EED117403</v>
      </c>
      <c r="B1406" s="45">
        <v>45864</v>
      </c>
      <c r="C1406" s="25">
        <v>300306</v>
      </c>
      <c r="D1406" s="25">
        <f t="shared" si="105"/>
        <v>3388</v>
      </c>
      <c r="E1406" s="25">
        <f>_xlfn.XLOOKUP(C1406,MasterSheet!H:H,MasterSheet!E:E)</f>
        <v>38.5</v>
      </c>
      <c r="F1406" s="26">
        <f>SUMIFS(MasterSheet!J:J, MasterSheet!B:B, A1406, MasterSheet!D:D, B1406, MasterSheet!H:H, C1406)</f>
        <v>2</v>
      </c>
      <c r="G1406" s="26">
        <f t="shared" si="106"/>
        <v>6776</v>
      </c>
      <c r="H1406" s="30">
        <f>SUMIFS(MasterSheet!K:K, MasterSheet!B:B, A1406, MasterSheet!D:D, B1406, MasterSheet!H:H, C1406)</f>
        <v>2</v>
      </c>
      <c r="I1406" s="30">
        <f t="shared" si="107"/>
        <v>6776</v>
      </c>
      <c r="J1406" s="32">
        <f>SUMIFS(MasterSheet!L:L, MasterSheet!B:B, A1406, MasterSheet!D:D, B1406, MasterSheet!H:H, C1406)</f>
        <v>0</v>
      </c>
      <c r="K1406" s="32">
        <f t="shared" si="108"/>
        <v>0</v>
      </c>
      <c r="L1406" s="25" t="str">
        <f>VLOOKUP(C1406,MasterSheet!H:U,14,)</f>
        <v>BioLegend</v>
      </c>
      <c r="M1406" s="25" t="str">
        <f>VLOOKUP(L1406,'Currency Sheet'!A:C,3,)</f>
        <v>DOLLAR</v>
      </c>
      <c r="N1406" s="25">
        <f t="shared" si="109"/>
        <v>88</v>
      </c>
    </row>
    <row r="1407" spans="1:14" x14ac:dyDescent="0.25">
      <c r="A1407" s="25" t="str">
        <v>EED117403</v>
      </c>
      <c r="B1407" s="45">
        <v>45864</v>
      </c>
      <c r="C1407" s="25">
        <v>300405</v>
      </c>
      <c r="D1407" s="25">
        <f t="shared" si="105"/>
        <v>1355.2</v>
      </c>
      <c r="E1407" s="25">
        <f>_xlfn.XLOOKUP(C1407,MasterSheet!H:H,MasterSheet!E:E)</f>
        <v>15.4</v>
      </c>
      <c r="F1407" s="26">
        <f>SUMIFS(MasterSheet!J:J, MasterSheet!B:B, A1407, MasterSheet!D:D, B1407, MasterSheet!H:H, C1407)</f>
        <v>2</v>
      </c>
      <c r="G1407" s="26">
        <f t="shared" si="106"/>
        <v>2710.4</v>
      </c>
      <c r="H1407" s="30">
        <f>SUMIFS(MasterSheet!K:K, MasterSheet!B:B, A1407, MasterSheet!D:D, B1407, MasterSheet!H:H, C1407)</f>
        <v>2</v>
      </c>
      <c r="I1407" s="30">
        <f t="shared" si="107"/>
        <v>2710.4</v>
      </c>
      <c r="J1407" s="32">
        <f>SUMIFS(MasterSheet!L:L, MasterSheet!B:B, A1407, MasterSheet!D:D, B1407, MasterSheet!H:H, C1407)</f>
        <v>0</v>
      </c>
      <c r="K1407" s="32">
        <f t="shared" si="108"/>
        <v>0</v>
      </c>
      <c r="L1407" s="25" t="str">
        <f>VLOOKUP(C1407,MasterSheet!H:U,14,)</f>
        <v>BioLegend</v>
      </c>
      <c r="M1407" s="25" t="str">
        <f>VLOOKUP(L1407,'Currency Sheet'!A:C,3,)</f>
        <v>DOLLAR</v>
      </c>
      <c r="N1407" s="25">
        <f t="shared" si="109"/>
        <v>88</v>
      </c>
    </row>
    <row r="1408" spans="1:14" x14ac:dyDescent="0.25">
      <c r="A1408" s="25" t="str">
        <v>EED117403</v>
      </c>
      <c r="B1408" s="45">
        <v>45864</v>
      </c>
      <c r="C1408" s="25">
        <v>300406</v>
      </c>
      <c r="D1408" s="25">
        <f t="shared" si="105"/>
        <v>3080</v>
      </c>
      <c r="E1408" s="25">
        <f>_xlfn.XLOOKUP(C1408,MasterSheet!H:H,MasterSheet!E:E)</f>
        <v>35</v>
      </c>
      <c r="F1408" s="26">
        <f>SUMIFS(MasterSheet!J:J, MasterSheet!B:B, A1408, MasterSheet!D:D, B1408, MasterSheet!H:H, C1408)</f>
        <v>2</v>
      </c>
      <c r="G1408" s="26">
        <f t="shared" si="106"/>
        <v>6160</v>
      </c>
      <c r="H1408" s="30">
        <f>SUMIFS(MasterSheet!K:K, MasterSheet!B:B, A1408, MasterSheet!D:D, B1408, MasterSheet!H:H, C1408)</f>
        <v>2</v>
      </c>
      <c r="I1408" s="30">
        <f t="shared" si="107"/>
        <v>6160</v>
      </c>
      <c r="J1408" s="32">
        <f>SUMIFS(MasterSheet!L:L, MasterSheet!B:B, A1408, MasterSheet!D:D, B1408, MasterSheet!H:H, C1408)</f>
        <v>0</v>
      </c>
      <c r="K1408" s="32">
        <f t="shared" si="108"/>
        <v>0</v>
      </c>
      <c r="L1408" s="25" t="str">
        <f>VLOOKUP(C1408,MasterSheet!H:U,14,)</f>
        <v>BioLegend</v>
      </c>
      <c r="M1408" s="25" t="str">
        <f>VLOOKUP(L1408,'Currency Sheet'!A:C,3,)</f>
        <v>DOLLAR</v>
      </c>
      <c r="N1408" s="25">
        <f t="shared" si="109"/>
        <v>88</v>
      </c>
    </row>
    <row r="1409" spans="1:14" x14ac:dyDescent="0.25">
      <c r="A1409" s="25" t="str">
        <v>EED117403</v>
      </c>
      <c r="B1409" s="45">
        <v>45864</v>
      </c>
      <c r="C1409" s="25">
        <v>300408</v>
      </c>
      <c r="D1409" s="25">
        <f t="shared" si="105"/>
        <v>6098.4</v>
      </c>
      <c r="E1409" s="25">
        <f>_xlfn.XLOOKUP(C1409,MasterSheet!H:H,MasterSheet!E:E)</f>
        <v>69.3</v>
      </c>
      <c r="F1409" s="26">
        <f>SUMIFS(MasterSheet!J:J, MasterSheet!B:B, A1409, MasterSheet!D:D, B1409, MasterSheet!H:H, C1409)</f>
        <v>2</v>
      </c>
      <c r="G1409" s="26">
        <f t="shared" si="106"/>
        <v>12196.8</v>
      </c>
      <c r="H1409" s="30">
        <f>SUMIFS(MasterSheet!K:K, MasterSheet!B:B, A1409, MasterSheet!D:D, B1409, MasterSheet!H:H, C1409)</f>
        <v>1</v>
      </c>
      <c r="I1409" s="30">
        <f t="shared" si="107"/>
        <v>6098.4</v>
      </c>
      <c r="J1409" s="32">
        <f>SUMIFS(MasterSheet!L:L, MasterSheet!B:B, A1409, MasterSheet!D:D, B1409, MasterSheet!H:H, C1409)</f>
        <v>1</v>
      </c>
      <c r="K1409" s="32">
        <f t="shared" si="108"/>
        <v>6098.4</v>
      </c>
      <c r="L1409" s="25" t="str">
        <f>VLOOKUP(C1409,MasterSheet!H:U,14,)</f>
        <v>BioLegend</v>
      </c>
      <c r="M1409" s="25" t="str">
        <f>VLOOKUP(L1409,'Currency Sheet'!A:C,3,)</f>
        <v>DOLLAR</v>
      </c>
      <c r="N1409" s="25">
        <f t="shared" si="109"/>
        <v>88</v>
      </c>
    </row>
    <row r="1410" spans="1:14" x14ac:dyDescent="0.25">
      <c r="A1410" s="25" t="str">
        <v>EED117403</v>
      </c>
      <c r="B1410" s="45">
        <v>45864</v>
      </c>
      <c r="C1410" s="25">
        <v>300416</v>
      </c>
      <c r="D1410" s="25">
        <f t="shared" si="105"/>
        <v>16508.8</v>
      </c>
      <c r="E1410" s="25">
        <f>_xlfn.XLOOKUP(C1410,MasterSheet!H:H,MasterSheet!E:E)</f>
        <v>187.6</v>
      </c>
      <c r="F1410" s="26">
        <f>SUMIFS(MasterSheet!J:J, MasterSheet!B:B, A1410, MasterSheet!D:D, B1410, MasterSheet!H:H, C1410)</f>
        <v>1</v>
      </c>
      <c r="G1410" s="26">
        <f t="shared" si="106"/>
        <v>16508.8</v>
      </c>
      <c r="H1410" s="30">
        <f>SUMIFS(MasterSheet!K:K, MasterSheet!B:B, A1410, MasterSheet!D:D, B1410, MasterSheet!H:H, C1410)</f>
        <v>1</v>
      </c>
      <c r="I1410" s="30">
        <f t="shared" si="107"/>
        <v>16508.8</v>
      </c>
      <c r="J1410" s="32">
        <f>SUMIFS(MasterSheet!L:L, MasterSheet!B:B, A1410, MasterSheet!D:D, B1410, MasterSheet!H:H, C1410)</f>
        <v>0</v>
      </c>
      <c r="K1410" s="32">
        <f t="shared" si="108"/>
        <v>0</v>
      </c>
      <c r="L1410" s="25" t="str">
        <f>VLOOKUP(C1410,MasterSheet!H:U,14,)</f>
        <v>BioLegend</v>
      </c>
      <c r="M1410" s="25" t="str">
        <f>VLOOKUP(L1410,'Currency Sheet'!A:C,3,)</f>
        <v>DOLLAR</v>
      </c>
      <c r="N1410" s="25">
        <f t="shared" si="109"/>
        <v>88</v>
      </c>
    </row>
    <row r="1411" spans="1:14" x14ac:dyDescent="0.25">
      <c r="A1411" s="25" t="str">
        <v>EED117403</v>
      </c>
      <c r="B1411" s="45">
        <v>45864</v>
      </c>
      <c r="C1411" s="25">
        <v>300420</v>
      </c>
      <c r="D1411" s="25">
        <f t="shared" ref="D1411:D1474" si="110">E1411*N1411</f>
        <v>17124.8</v>
      </c>
      <c r="E1411" s="25">
        <f>_xlfn.XLOOKUP(C1411,MasterSheet!H:H,MasterSheet!E:E)</f>
        <v>194.6</v>
      </c>
      <c r="F1411" s="26">
        <f>SUMIFS(MasterSheet!J:J, MasterSheet!B:B, A1411, MasterSheet!D:D, B1411, MasterSheet!H:H, C1411)</f>
        <v>1</v>
      </c>
      <c r="G1411" s="26">
        <f t="shared" ref="G1411:G1474" si="111">D1411*F1411</f>
        <v>17124.8</v>
      </c>
      <c r="H1411" s="30">
        <f>SUMIFS(MasterSheet!K:K, MasterSheet!B:B, A1411, MasterSheet!D:D, B1411, MasterSheet!H:H, C1411)</f>
        <v>1</v>
      </c>
      <c r="I1411" s="30">
        <f t="shared" ref="I1411:I1474" si="112">H1411*D1411</f>
        <v>17124.8</v>
      </c>
      <c r="J1411" s="32">
        <f>SUMIFS(MasterSheet!L:L, MasterSheet!B:B, A1411, MasterSheet!D:D, B1411, MasterSheet!H:H, C1411)</f>
        <v>0</v>
      </c>
      <c r="K1411" s="32">
        <f t="shared" ref="K1411:K1474" si="113">J1411*D1411</f>
        <v>0</v>
      </c>
      <c r="L1411" s="25" t="str">
        <f>VLOOKUP(C1411,MasterSheet!H:U,14,)</f>
        <v>BioLegend</v>
      </c>
      <c r="M1411" s="25" t="str">
        <f>VLOOKUP(L1411,'Currency Sheet'!A:C,3,)</f>
        <v>DOLLAR</v>
      </c>
      <c r="N1411" s="25">
        <f t="shared" ref="N1411:N1474" si="114">IF(M1411="DOLLAR",88,1)</f>
        <v>88</v>
      </c>
    </row>
    <row r="1412" spans="1:14" x14ac:dyDescent="0.25">
      <c r="A1412" s="25" t="str">
        <v>EED117403</v>
      </c>
      <c r="B1412" s="45">
        <v>45864</v>
      </c>
      <c r="C1412" s="25">
        <v>300426</v>
      </c>
      <c r="D1412" s="25">
        <f t="shared" si="110"/>
        <v>17987.2</v>
      </c>
      <c r="E1412" s="25">
        <f>_xlfn.XLOOKUP(C1412,MasterSheet!H:H,MasterSheet!E:E)</f>
        <v>204.4</v>
      </c>
      <c r="F1412" s="26">
        <f>SUMIFS(MasterSheet!J:J, MasterSheet!B:B, A1412, MasterSheet!D:D, B1412, MasterSheet!H:H, C1412)</f>
        <v>1</v>
      </c>
      <c r="G1412" s="26">
        <f t="shared" si="111"/>
        <v>17987.2</v>
      </c>
      <c r="H1412" s="30">
        <f>SUMIFS(MasterSheet!K:K, MasterSheet!B:B, A1412, MasterSheet!D:D, B1412, MasterSheet!H:H, C1412)</f>
        <v>1</v>
      </c>
      <c r="I1412" s="30">
        <f t="shared" si="112"/>
        <v>17987.2</v>
      </c>
      <c r="J1412" s="32">
        <f>SUMIFS(MasterSheet!L:L, MasterSheet!B:B, A1412, MasterSheet!D:D, B1412, MasterSheet!H:H, C1412)</f>
        <v>0</v>
      </c>
      <c r="K1412" s="32">
        <f t="shared" si="113"/>
        <v>0</v>
      </c>
      <c r="L1412" s="25" t="str">
        <f>VLOOKUP(C1412,MasterSheet!H:U,14,)</f>
        <v>BioLegend</v>
      </c>
      <c r="M1412" s="25" t="str">
        <f>VLOOKUP(L1412,'Currency Sheet'!A:C,3,)</f>
        <v>DOLLAR</v>
      </c>
      <c r="N1412" s="25">
        <f t="shared" si="114"/>
        <v>88</v>
      </c>
    </row>
    <row r="1413" spans="1:14" x14ac:dyDescent="0.25">
      <c r="A1413" s="25" t="str">
        <v>EED117403</v>
      </c>
      <c r="B1413" s="45">
        <v>45864</v>
      </c>
      <c r="C1413" s="25">
        <v>300434</v>
      </c>
      <c r="D1413" s="25">
        <f t="shared" si="110"/>
        <v>25146</v>
      </c>
      <c r="E1413" s="25">
        <f>_xlfn.XLOOKUP(C1413,MasterSheet!H:H,MasterSheet!E:E)</f>
        <v>285.75</v>
      </c>
      <c r="F1413" s="26">
        <f>SUMIFS(MasterSheet!J:J, MasterSheet!B:B, A1413, MasterSheet!D:D, B1413, MasterSheet!H:H, C1413)</f>
        <v>1</v>
      </c>
      <c r="G1413" s="26">
        <f t="shared" si="111"/>
        <v>25146</v>
      </c>
      <c r="H1413" s="30">
        <f>SUMIFS(MasterSheet!K:K, MasterSheet!B:B, A1413, MasterSheet!D:D, B1413, MasterSheet!H:H, C1413)</f>
        <v>1</v>
      </c>
      <c r="I1413" s="30">
        <f t="shared" si="112"/>
        <v>25146</v>
      </c>
      <c r="J1413" s="32">
        <f>SUMIFS(MasterSheet!L:L, MasterSheet!B:B, A1413, MasterSheet!D:D, B1413, MasterSheet!H:H, C1413)</f>
        <v>0</v>
      </c>
      <c r="K1413" s="32">
        <f t="shared" si="113"/>
        <v>0</v>
      </c>
      <c r="L1413" s="25" t="str">
        <f>VLOOKUP(C1413,MasterSheet!H:U,14,)</f>
        <v>BioLegend</v>
      </c>
      <c r="M1413" s="25" t="str">
        <f>VLOOKUP(L1413,'Currency Sheet'!A:C,3,)</f>
        <v>DOLLAR</v>
      </c>
      <c r="N1413" s="25">
        <f t="shared" si="114"/>
        <v>88</v>
      </c>
    </row>
    <row r="1414" spans="1:14" x14ac:dyDescent="0.25">
      <c r="A1414" s="25" t="str">
        <v>EED117403</v>
      </c>
      <c r="B1414" s="45">
        <v>45864</v>
      </c>
      <c r="C1414" s="25">
        <v>300448</v>
      </c>
      <c r="D1414" s="25">
        <f t="shared" si="110"/>
        <v>27258</v>
      </c>
      <c r="E1414" s="25">
        <f>_xlfn.XLOOKUP(C1414,MasterSheet!H:H,MasterSheet!E:E)</f>
        <v>309.75</v>
      </c>
      <c r="F1414" s="26">
        <f>SUMIFS(MasterSheet!J:J, MasterSheet!B:B, A1414, MasterSheet!D:D, B1414, MasterSheet!H:H, C1414)</f>
        <v>1</v>
      </c>
      <c r="G1414" s="26">
        <f t="shared" si="111"/>
        <v>27258</v>
      </c>
      <c r="H1414" s="30">
        <f>SUMIFS(MasterSheet!K:K, MasterSheet!B:B, A1414, MasterSheet!D:D, B1414, MasterSheet!H:H, C1414)</f>
        <v>1</v>
      </c>
      <c r="I1414" s="30">
        <f t="shared" si="112"/>
        <v>27258</v>
      </c>
      <c r="J1414" s="32">
        <f>SUMIFS(MasterSheet!L:L, MasterSheet!B:B, A1414, MasterSheet!D:D, B1414, MasterSheet!H:H, C1414)</f>
        <v>0</v>
      </c>
      <c r="K1414" s="32">
        <f t="shared" si="113"/>
        <v>0</v>
      </c>
      <c r="L1414" s="25" t="str">
        <f>VLOOKUP(C1414,MasterSheet!H:U,14,)</f>
        <v>BioLegend</v>
      </c>
      <c r="M1414" s="25" t="str">
        <f>VLOOKUP(L1414,'Currency Sheet'!A:C,3,)</f>
        <v>DOLLAR</v>
      </c>
      <c r="N1414" s="25">
        <f t="shared" si="114"/>
        <v>88</v>
      </c>
    </row>
    <row r="1415" spans="1:14" x14ac:dyDescent="0.25">
      <c r="A1415" s="25" t="str">
        <v>EED117403</v>
      </c>
      <c r="B1415" s="45">
        <v>45864</v>
      </c>
      <c r="C1415" s="25">
        <v>300507</v>
      </c>
      <c r="D1415" s="25">
        <f t="shared" si="110"/>
        <v>1724.8000000000002</v>
      </c>
      <c r="E1415" s="25">
        <f>_xlfn.XLOOKUP(C1415,MasterSheet!H:H,MasterSheet!E:E)</f>
        <v>19.600000000000001</v>
      </c>
      <c r="F1415" s="26">
        <f>SUMIFS(MasterSheet!J:J, MasterSheet!B:B, A1415, MasterSheet!D:D, B1415, MasterSheet!H:H, C1415)</f>
        <v>2</v>
      </c>
      <c r="G1415" s="26">
        <f t="shared" si="111"/>
        <v>3449.6000000000004</v>
      </c>
      <c r="H1415" s="30">
        <f>SUMIFS(MasterSheet!K:K, MasterSheet!B:B, A1415, MasterSheet!D:D, B1415, MasterSheet!H:H, C1415)</f>
        <v>2</v>
      </c>
      <c r="I1415" s="30">
        <f t="shared" si="112"/>
        <v>3449.6000000000004</v>
      </c>
      <c r="J1415" s="32">
        <f>SUMIFS(MasterSheet!L:L, MasterSheet!B:B, A1415, MasterSheet!D:D, B1415, MasterSheet!H:H, C1415)</f>
        <v>0</v>
      </c>
      <c r="K1415" s="32">
        <f t="shared" si="113"/>
        <v>0</v>
      </c>
      <c r="L1415" s="25" t="str">
        <f>VLOOKUP(C1415,MasterSheet!H:U,14,)</f>
        <v>BioLegend</v>
      </c>
      <c r="M1415" s="25" t="str">
        <f>VLOOKUP(L1415,'Currency Sheet'!A:C,3,)</f>
        <v>DOLLAR</v>
      </c>
      <c r="N1415" s="25">
        <f t="shared" si="114"/>
        <v>88</v>
      </c>
    </row>
    <row r="1416" spans="1:14" x14ac:dyDescent="0.25">
      <c r="A1416" s="25" t="str">
        <v>EED117403</v>
      </c>
      <c r="B1416" s="45">
        <v>45864</v>
      </c>
      <c r="C1416" s="25">
        <v>301813</v>
      </c>
      <c r="D1416" s="25">
        <f t="shared" si="110"/>
        <v>8808.7999999999993</v>
      </c>
      <c r="E1416" s="25">
        <f>_xlfn.XLOOKUP(C1416,MasterSheet!H:H,MasterSheet!E:E)</f>
        <v>100.1</v>
      </c>
      <c r="F1416" s="26">
        <f>SUMIFS(MasterSheet!J:J, MasterSheet!B:B, A1416, MasterSheet!D:D, B1416, MasterSheet!H:H, C1416)</f>
        <v>1</v>
      </c>
      <c r="G1416" s="26">
        <f t="shared" si="111"/>
        <v>8808.7999999999993</v>
      </c>
      <c r="H1416" s="30">
        <f>SUMIFS(MasterSheet!K:K, MasterSheet!B:B, A1416, MasterSheet!D:D, B1416, MasterSheet!H:H, C1416)</f>
        <v>1</v>
      </c>
      <c r="I1416" s="30">
        <f t="shared" si="112"/>
        <v>8808.7999999999993</v>
      </c>
      <c r="J1416" s="32">
        <f>SUMIFS(MasterSheet!L:L, MasterSheet!B:B, A1416, MasterSheet!D:D, B1416, MasterSheet!H:H, C1416)</f>
        <v>0</v>
      </c>
      <c r="K1416" s="32">
        <f t="shared" si="113"/>
        <v>0</v>
      </c>
      <c r="L1416" s="25" t="str">
        <f>VLOOKUP(C1416,MasterSheet!H:U,14,)</f>
        <v>BioLegend</v>
      </c>
      <c r="M1416" s="25" t="str">
        <f>VLOOKUP(L1416,'Currency Sheet'!A:C,3,)</f>
        <v>DOLLAR</v>
      </c>
      <c r="N1416" s="25">
        <f t="shared" si="114"/>
        <v>88</v>
      </c>
    </row>
    <row r="1417" spans="1:14" x14ac:dyDescent="0.25">
      <c r="A1417" s="25" t="str">
        <v>EED117403</v>
      </c>
      <c r="B1417" s="45">
        <v>45864</v>
      </c>
      <c r="C1417" s="25">
        <v>301817</v>
      </c>
      <c r="D1417" s="25">
        <f t="shared" si="110"/>
        <v>5359.2</v>
      </c>
      <c r="E1417" s="25">
        <f>_xlfn.XLOOKUP(C1417,MasterSheet!H:H,MasterSheet!E:E)</f>
        <v>60.9</v>
      </c>
      <c r="F1417" s="26">
        <f>SUMIFS(MasterSheet!J:J, MasterSheet!B:B, A1417, MasterSheet!D:D, B1417, MasterSheet!H:H, C1417)</f>
        <v>1</v>
      </c>
      <c r="G1417" s="26">
        <f t="shared" si="111"/>
        <v>5359.2</v>
      </c>
      <c r="H1417" s="30">
        <f>SUMIFS(MasterSheet!K:K, MasterSheet!B:B, A1417, MasterSheet!D:D, B1417, MasterSheet!H:H, C1417)</f>
        <v>1</v>
      </c>
      <c r="I1417" s="30">
        <f t="shared" si="112"/>
        <v>5359.2</v>
      </c>
      <c r="J1417" s="32">
        <f>SUMIFS(MasterSheet!L:L, MasterSheet!B:B, A1417, MasterSheet!D:D, B1417, MasterSheet!H:H, C1417)</f>
        <v>0</v>
      </c>
      <c r="K1417" s="32">
        <f t="shared" si="113"/>
        <v>0</v>
      </c>
      <c r="L1417" s="25" t="str">
        <f>VLOOKUP(C1417,MasterSheet!H:U,14,)</f>
        <v>BioLegend</v>
      </c>
      <c r="M1417" s="25" t="str">
        <f>VLOOKUP(L1417,'Currency Sheet'!A:C,3,)</f>
        <v>DOLLAR</v>
      </c>
      <c r="N1417" s="25">
        <f t="shared" si="114"/>
        <v>88</v>
      </c>
    </row>
    <row r="1418" spans="1:14" x14ac:dyDescent="0.25">
      <c r="A1418" s="25" t="str">
        <v>EED117403</v>
      </c>
      <c r="B1418" s="45">
        <v>45864</v>
      </c>
      <c r="C1418" s="25">
        <v>302006</v>
      </c>
      <c r="D1418" s="25">
        <f t="shared" si="110"/>
        <v>14352.8</v>
      </c>
      <c r="E1418" s="25">
        <f>_xlfn.XLOOKUP(C1418,MasterSheet!H:H,MasterSheet!E:E)</f>
        <v>163.1</v>
      </c>
      <c r="F1418" s="26">
        <f>SUMIFS(MasterSheet!J:J, MasterSheet!B:B, A1418, MasterSheet!D:D, B1418, MasterSheet!H:H, C1418)</f>
        <v>1</v>
      </c>
      <c r="G1418" s="26">
        <f t="shared" si="111"/>
        <v>14352.8</v>
      </c>
      <c r="H1418" s="30">
        <f>SUMIFS(MasterSheet!K:K, MasterSheet!B:B, A1418, MasterSheet!D:D, B1418, MasterSheet!H:H, C1418)</f>
        <v>1</v>
      </c>
      <c r="I1418" s="30">
        <f t="shared" si="112"/>
        <v>14352.8</v>
      </c>
      <c r="J1418" s="32">
        <f>SUMIFS(MasterSheet!L:L, MasterSheet!B:B, A1418, MasterSheet!D:D, B1418, MasterSheet!H:H, C1418)</f>
        <v>0</v>
      </c>
      <c r="K1418" s="32">
        <f t="shared" si="113"/>
        <v>0</v>
      </c>
      <c r="L1418" s="25" t="str">
        <f>VLOOKUP(C1418,MasterSheet!H:U,14,)</f>
        <v>BioLegend</v>
      </c>
      <c r="M1418" s="25" t="str">
        <f>VLOOKUP(L1418,'Currency Sheet'!A:C,3,)</f>
        <v>DOLLAR</v>
      </c>
      <c r="N1418" s="25">
        <f t="shared" si="114"/>
        <v>88</v>
      </c>
    </row>
    <row r="1419" spans="1:14" x14ac:dyDescent="0.25">
      <c r="A1419" s="25" t="str">
        <v>EED117403</v>
      </c>
      <c r="B1419" s="45">
        <v>45864</v>
      </c>
      <c r="C1419" s="25">
        <v>302340</v>
      </c>
      <c r="D1419" s="25">
        <f t="shared" si="110"/>
        <v>25080</v>
      </c>
      <c r="E1419" s="25">
        <f>_xlfn.XLOOKUP(C1419,MasterSheet!H:H,MasterSheet!E:E)</f>
        <v>285</v>
      </c>
      <c r="F1419" s="26">
        <f>SUMIFS(MasterSheet!J:J, MasterSheet!B:B, A1419, MasterSheet!D:D, B1419, MasterSheet!H:H, C1419)</f>
        <v>1</v>
      </c>
      <c r="G1419" s="26">
        <f t="shared" si="111"/>
        <v>25080</v>
      </c>
      <c r="H1419" s="30">
        <f>SUMIFS(MasterSheet!K:K, MasterSheet!B:B, A1419, MasterSheet!D:D, B1419, MasterSheet!H:H, C1419)</f>
        <v>1</v>
      </c>
      <c r="I1419" s="30">
        <f t="shared" si="112"/>
        <v>25080</v>
      </c>
      <c r="J1419" s="32">
        <f>SUMIFS(MasterSheet!L:L, MasterSheet!B:B, A1419, MasterSheet!D:D, B1419, MasterSheet!H:H, C1419)</f>
        <v>0</v>
      </c>
      <c r="K1419" s="32">
        <f t="shared" si="113"/>
        <v>0</v>
      </c>
      <c r="L1419" s="25" t="str">
        <f>VLOOKUP(C1419,MasterSheet!H:U,14,)</f>
        <v>BioLegend</v>
      </c>
      <c r="M1419" s="25" t="str">
        <f>VLOOKUP(L1419,'Currency Sheet'!A:C,3,)</f>
        <v>DOLLAR</v>
      </c>
      <c r="N1419" s="25">
        <f t="shared" si="114"/>
        <v>88</v>
      </c>
    </row>
    <row r="1420" spans="1:14" x14ac:dyDescent="0.25">
      <c r="A1420" s="25" t="str">
        <v>EED117403</v>
      </c>
      <c r="B1420" s="45">
        <v>45864</v>
      </c>
      <c r="C1420" s="25">
        <v>302607</v>
      </c>
      <c r="D1420" s="25">
        <f t="shared" si="110"/>
        <v>7946.4</v>
      </c>
      <c r="E1420" s="25">
        <f>_xlfn.XLOOKUP(C1420,MasterSheet!H:H,MasterSheet!E:E)</f>
        <v>90.3</v>
      </c>
      <c r="F1420" s="26">
        <f>SUMIFS(MasterSheet!J:J, MasterSheet!B:B, A1420, MasterSheet!D:D, B1420, MasterSheet!H:H, C1420)</f>
        <v>1</v>
      </c>
      <c r="G1420" s="26">
        <f t="shared" si="111"/>
        <v>7946.4</v>
      </c>
      <c r="H1420" s="30">
        <f>SUMIFS(MasterSheet!K:K, MasterSheet!B:B, A1420, MasterSheet!D:D, B1420, MasterSheet!H:H, C1420)</f>
        <v>1</v>
      </c>
      <c r="I1420" s="30">
        <f t="shared" si="112"/>
        <v>7946.4</v>
      </c>
      <c r="J1420" s="32">
        <f>SUMIFS(MasterSheet!L:L, MasterSheet!B:B, A1420, MasterSheet!D:D, B1420, MasterSheet!H:H, C1420)</f>
        <v>0</v>
      </c>
      <c r="K1420" s="32">
        <f t="shared" si="113"/>
        <v>0</v>
      </c>
      <c r="L1420" s="25" t="str">
        <f>VLOOKUP(C1420,MasterSheet!H:U,14,)</f>
        <v>BioLegend</v>
      </c>
      <c r="M1420" s="25" t="str">
        <f>VLOOKUP(L1420,'Currency Sheet'!A:C,3,)</f>
        <v>DOLLAR</v>
      </c>
      <c r="N1420" s="25">
        <f t="shared" si="114"/>
        <v>88</v>
      </c>
    </row>
    <row r="1421" spans="1:14" x14ac:dyDescent="0.25">
      <c r="A1421" s="25" t="str">
        <v>EED117403</v>
      </c>
      <c r="B1421" s="45">
        <v>45864</v>
      </c>
      <c r="C1421" s="25">
        <v>302611</v>
      </c>
      <c r="D1421" s="25">
        <f t="shared" si="110"/>
        <v>8808.7999999999993</v>
      </c>
      <c r="E1421" s="25">
        <f>_xlfn.XLOOKUP(C1421,MasterSheet!H:H,MasterSheet!E:E)</f>
        <v>100.1</v>
      </c>
      <c r="F1421" s="26">
        <f>SUMIFS(MasterSheet!J:J, MasterSheet!B:B, A1421, MasterSheet!D:D, B1421, MasterSheet!H:H, C1421)</f>
        <v>1</v>
      </c>
      <c r="G1421" s="26">
        <f t="shared" si="111"/>
        <v>8808.7999999999993</v>
      </c>
      <c r="H1421" s="30">
        <f>SUMIFS(MasterSheet!K:K, MasterSheet!B:B, A1421, MasterSheet!D:D, B1421, MasterSheet!H:H, C1421)</f>
        <v>1</v>
      </c>
      <c r="I1421" s="30">
        <f t="shared" si="112"/>
        <v>8808.7999999999993</v>
      </c>
      <c r="J1421" s="32">
        <f>SUMIFS(MasterSheet!L:L, MasterSheet!B:B, A1421, MasterSheet!D:D, B1421, MasterSheet!H:H, C1421)</f>
        <v>0</v>
      </c>
      <c r="K1421" s="32">
        <f t="shared" si="113"/>
        <v>0</v>
      </c>
      <c r="L1421" s="25" t="str">
        <f>VLOOKUP(C1421,MasterSheet!H:U,14,)</f>
        <v>BioLegend</v>
      </c>
      <c r="M1421" s="25" t="str">
        <f>VLOOKUP(L1421,'Currency Sheet'!A:C,3,)</f>
        <v>DOLLAR</v>
      </c>
      <c r="N1421" s="25">
        <f t="shared" si="114"/>
        <v>88</v>
      </c>
    </row>
    <row r="1422" spans="1:14" x14ac:dyDescent="0.25">
      <c r="A1422" s="25" t="str">
        <v>EED117403</v>
      </c>
      <c r="B1422" s="45">
        <v>45864</v>
      </c>
      <c r="C1422" s="25">
        <v>302614</v>
      </c>
      <c r="D1422" s="25">
        <f t="shared" si="110"/>
        <v>19157.599999999999</v>
      </c>
      <c r="E1422" s="25">
        <f>_xlfn.XLOOKUP(C1422,MasterSheet!H:H,MasterSheet!E:E)</f>
        <v>217.7</v>
      </c>
      <c r="F1422" s="26">
        <f>SUMIFS(MasterSheet!J:J, MasterSheet!B:B, A1422, MasterSheet!D:D, B1422, MasterSheet!H:H, C1422)</f>
        <v>1</v>
      </c>
      <c r="G1422" s="26">
        <f t="shared" si="111"/>
        <v>19157.599999999999</v>
      </c>
      <c r="H1422" s="30">
        <f>SUMIFS(MasterSheet!K:K, MasterSheet!B:B, A1422, MasterSheet!D:D, B1422, MasterSheet!H:H, C1422)</f>
        <v>1</v>
      </c>
      <c r="I1422" s="30">
        <f t="shared" si="112"/>
        <v>19157.599999999999</v>
      </c>
      <c r="J1422" s="32">
        <f>SUMIFS(MasterSheet!L:L, MasterSheet!B:B, A1422, MasterSheet!D:D, B1422, MasterSheet!H:H, C1422)</f>
        <v>0</v>
      </c>
      <c r="K1422" s="32">
        <f t="shared" si="113"/>
        <v>0</v>
      </c>
      <c r="L1422" s="25" t="str">
        <f>VLOOKUP(C1422,MasterSheet!H:U,14,)</f>
        <v>BioLegend</v>
      </c>
      <c r="M1422" s="25" t="str">
        <f>VLOOKUP(L1422,'Currency Sheet'!A:C,3,)</f>
        <v>DOLLAR</v>
      </c>
      <c r="N1422" s="25">
        <f t="shared" si="114"/>
        <v>88</v>
      </c>
    </row>
    <row r="1423" spans="1:14" x14ac:dyDescent="0.25">
      <c r="A1423" s="25" t="str">
        <v>EED117403</v>
      </c>
      <c r="B1423" s="45">
        <v>45864</v>
      </c>
      <c r="C1423" s="25">
        <v>302933</v>
      </c>
      <c r="D1423" s="25">
        <f t="shared" si="110"/>
        <v>6776</v>
      </c>
      <c r="E1423" s="25">
        <f>_xlfn.XLOOKUP(C1423,MasterSheet!H:H,MasterSheet!E:E)</f>
        <v>77</v>
      </c>
      <c r="F1423" s="26">
        <f>SUMIFS(MasterSheet!J:J, MasterSheet!B:B, A1423, MasterSheet!D:D, B1423, MasterSheet!H:H, C1423)</f>
        <v>1</v>
      </c>
      <c r="G1423" s="26">
        <f t="shared" si="111"/>
        <v>6776</v>
      </c>
      <c r="H1423" s="30">
        <f>SUMIFS(MasterSheet!K:K, MasterSheet!B:B, A1423, MasterSheet!D:D, B1423, MasterSheet!H:H, C1423)</f>
        <v>1</v>
      </c>
      <c r="I1423" s="30">
        <f t="shared" si="112"/>
        <v>6776</v>
      </c>
      <c r="J1423" s="32">
        <f>SUMIFS(MasterSheet!L:L, MasterSheet!B:B, A1423, MasterSheet!D:D, B1423, MasterSheet!H:H, C1423)</f>
        <v>0</v>
      </c>
      <c r="K1423" s="32">
        <f t="shared" si="113"/>
        <v>0</v>
      </c>
      <c r="L1423" s="25" t="str">
        <f>VLOOKUP(C1423,MasterSheet!H:U,14,)</f>
        <v>BioLegend</v>
      </c>
      <c r="M1423" s="25" t="str">
        <f>VLOOKUP(L1423,'Currency Sheet'!A:C,3,)</f>
        <v>DOLLAR</v>
      </c>
      <c r="N1423" s="25">
        <f t="shared" si="114"/>
        <v>88</v>
      </c>
    </row>
    <row r="1424" spans="1:14" x14ac:dyDescent="0.25">
      <c r="A1424" s="25" t="str">
        <v>EED117403</v>
      </c>
      <c r="B1424" s="45">
        <v>45864</v>
      </c>
      <c r="C1424" s="25">
        <v>303706</v>
      </c>
      <c r="D1424" s="25">
        <f t="shared" si="110"/>
        <v>13305.599999999999</v>
      </c>
      <c r="E1424" s="25">
        <f>_xlfn.XLOOKUP(C1424,MasterSheet!H:H,MasterSheet!E:E)</f>
        <v>151.19999999999999</v>
      </c>
      <c r="F1424" s="26">
        <f>SUMIFS(MasterSheet!J:J, MasterSheet!B:B, A1424, MasterSheet!D:D, B1424, MasterSheet!H:H, C1424)</f>
        <v>1</v>
      </c>
      <c r="G1424" s="26">
        <f t="shared" si="111"/>
        <v>13305.599999999999</v>
      </c>
      <c r="H1424" s="30">
        <f>SUMIFS(MasterSheet!K:K, MasterSheet!B:B, A1424, MasterSheet!D:D, B1424, MasterSheet!H:H, C1424)</f>
        <v>1</v>
      </c>
      <c r="I1424" s="30">
        <f t="shared" si="112"/>
        <v>13305.599999999999</v>
      </c>
      <c r="J1424" s="32">
        <f>SUMIFS(MasterSheet!L:L, MasterSheet!B:B, A1424, MasterSheet!D:D, B1424, MasterSheet!H:H, C1424)</f>
        <v>0</v>
      </c>
      <c r="K1424" s="32">
        <f t="shared" si="113"/>
        <v>0</v>
      </c>
      <c r="L1424" s="25" t="str">
        <f>VLOOKUP(C1424,MasterSheet!H:U,14,)</f>
        <v>BioLegend</v>
      </c>
      <c r="M1424" s="25" t="str">
        <f>VLOOKUP(L1424,'Currency Sheet'!A:C,3,)</f>
        <v>DOLLAR</v>
      </c>
      <c r="N1424" s="25">
        <f t="shared" si="114"/>
        <v>88</v>
      </c>
    </row>
    <row r="1425" spans="1:14" x14ac:dyDescent="0.25">
      <c r="A1425" s="25" t="str">
        <v>EED117403</v>
      </c>
      <c r="B1425" s="45">
        <v>45864</v>
      </c>
      <c r="C1425" s="25">
        <v>303924</v>
      </c>
      <c r="D1425" s="25">
        <f t="shared" si="110"/>
        <v>22052.799999999999</v>
      </c>
      <c r="E1425" s="25">
        <f>_xlfn.XLOOKUP(C1425,MasterSheet!H:H,MasterSheet!E:E)</f>
        <v>250.6</v>
      </c>
      <c r="F1425" s="26">
        <f>SUMIFS(MasterSheet!J:J, MasterSheet!B:B, A1425, MasterSheet!D:D, B1425, MasterSheet!H:H, C1425)</f>
        <v>1</v>
      </c>
      <c r="G1425" s="26">
        <f t="shared" si="111"/>
        <v>22052.799999999999</v>
      </c>
      <c r="H1425" s="30">
        <f>SUMIFS(MasterSheet!K:K, MasterSheet!B:B, A1425, MasterSheet!D:D, B1425, MasterSheet!H:H, C1425)</f>
        <v>1</v>
      </c>
      <c r="I1425" s="30">
        <f t="shared" si="112"/>
        <v>22052.799999999999</v>
      </c>
      <c r="J1425" s="32">
        <f>SUMIFS(MasterSheet!L:L, MasterSheet!B:B, A1425, MasterSheet!D:D, B1425, MasterSheet!H:H, C1425)</f>
        <v>0</v>
      </c>
      <c r="K1425" s="32">
        <f t="shared" si="113"/>
        <v>0</v>
      </c>
      <c r="L1425" s="25" t="str">
        <f>VLOOKUP(C1425,MasterSheet!H:U,14,)</f>
        <v>BioLegend</v>
      </c>
      <c r="M1425" s="25" t="str">
        <f>VLOOKUP(L1425,'Currency Sheet'!A:C,3,)</f>
        <v>DOLLAR</v>
      </c>
      <c r="N1425" s="25">
        <f t="shared" si="114"/>
        <v>88</v>
      </c>
    </row>
    <row r="1426" spans="1:14" x14ac:dyDescent="0.25">
      <c r="A1426" s="25" t="str">
        <v>EED117403</v>
      </c>
      <c r="B1426" s="45">
        <v>45864</v>
      </c>
      <c r="C1426" s="25">
        <v>304012</v>
      </c>
      <c r="D1426" s="25">
        <f t="shared" si="110"/>
        <v>440</v>
      </c>
      <c r="E1426" s="25">
        <f>_xlfn.XLOOKUP(C1426,MasterSheet!H:H,MasterSheet!E:E)</f>
        <v>5</v>
      </c>
      <c r="F1426" s="26">
        <f>SUMIFS(MasterSheet!J:J, MasterSheet!B:B, A1426, MasterSheet!D:D, B1426, MasterSheet!H:H, C1426)</f>
        <v>1</v>
      </c>
      <c r="G1426" s="26">
        <f t="shared" si="111"/>
        <v>440</v>
      </c>
      <c r="H1426" s="30">
        <f>SUMIFS(MasterSheet!K:K, MasterSheet!B:B, A1426, MasterSheet!D:D, B1426, MasterSheet!H:H, C1426)</f>
        <v>1</v>
      </c>
      <c r="I1426" s="30">
        <f t="shared" si="112"/>
        <v>440</v>
      </c>
      <c r="J1426" s="32">
        <f>SUMIFS(MasterSheet!L:L, MasterSheet!B:B, A1426, MasterSheet!D:D, B1426, MasterSheet!H:H, C1426)</f>
        <v>0</v>
      </c>
      <c r="K1426" s="32">
        <f t="shared" si="113"/>
        <v>0</v>
      </c>
      <c r="L1426" s="25" t="str">
        <f>VLOOKUP(C1426,MasterSheet!H:U,14,)</f>
        <v>BioLegend</v>
      </c>
      <c r="M1426" s="25" t="str">
        <f>VLOOKUP(L1426,'Currency Sheet'!A:C,3,)</f>
        <v>DOLLAR</v>
      </c>
      <c r="N1426" s="25">
        <f t="shared" si="114"/>
        <v>88</v>
      </c>
    </row>
    <row r="1427" spans="1:14" x14ac:dyDescent="0.25">
      <c r="A1427" s="25" t="str">
        <v>EED117403</v>
      </c>
      <c r="B1427" s="45">
        <v>45864</v>
      </c>
      <c r="C1427" s="25">
        <v>304024</v>
      </c>
      <c r="D1427" s="25">
        <f t="shared" si="110"/>
        <v>13992</v>
      </c>
      <c r="E1427" s="25">
        <f>_xlfn.XLOOKUP(C1427,MasterSheet!H:H,MasterSheet!E:E)</f>
        <v>159</v>
      </c>
      <c r="F1427" s="26">
        <f>SUMIFS(MasterSheet!J:J, MasterSheet!B:B, A1427, MasterSheet!D:D, B1427, MasterSheet!H:H, C1427)</f>
        <v>1</v>
      </c>
      <c r="G1427" s="26">
        <f t="shared" si="111"/>
        <v>13992</v>
      </c>
      <c r="H1427" s="30">
        <f>SUMIFS(MasterSheet!K:K, MasterSheet!B:B, A1427, MasterSheet!D:D, B1427, MasterSheet!H:H, C1427)</f>
        <v>1</v>
      </c>
      <c r="I1427" s="30">
        <f t="shared" si="112"/>
        <v>13992</v>
      </c>
      <c r="J1427" s="32">
        <f>SUMIFS(MasterSheet!L:L, MasterSheet!B:B, A1427, MasterSheet!D:D, B1427, MasterSheet!H:H, C1427)</f>
        <v>0</v>
      </c>
      <c r="K1427" s="32">
        <f t="shared" si="113"/>
        <v>0</v>
      </c>
      <c r="L1427" s="25" t="str">
        <f>VLOOKUP(C1427,MasterSheet!H:U,14,)</f>
        <v>BioLegend</v>
      </c>
      <c r="M1427" s="25" t="str">
        <f>VLOOKUP(L1427,'Currency Sheet'!A:C,3,)</f>
        <v>DOLLAR</v>
      </c>
      <c r="N1427" s="25">
        <f t="shared" si="114"/>
        <v>88</v>
      </c>
    </row>
    <row r="1428" spans="1:14" x14ac:dyDescent="0.25">
      <c r="A1428" s="25" t="str">
        <v>EED117403</v>
      </c>
      <c r="B1428" s="45">
        <v>45864</v>
      </c>
      <c r="C1428" s="25">
        <v>304048</v>
      </c>
      <c r="D1428" s="25">
        <f t="shared" si="110"/>
        <v>26466</v>
      </c>
      <c r="E1428" s="25">
        <f>_xlfn.XLOOKUP(C1428,MasterSheet!H:H,MasterSheet!E:E)</f>
        <v>300.75</v>
      </c>
      <c r="F1428" s="26">
        <f>SUMIFS(MasterSheet!J:J, MasterSheet!B:B, A1428, MasterSheet!D:D, B1428, MasterSheet!H:H, C1428)</f>
        <v>1</v>
      </c>
      <c r="G1428" s="26">
        <f t="shared" si="111"/>
        <v>26466</v>
      </c>
      <c r="H1428" s="30">
        <f>SUMIFS(MasterSheet!K:K, MasterSheet!B:B, A1428, MasterSheet!D:D, B1428, MasterSheet!H:H, C1428)</f>
        <v>1</v>
      </c>
      <c r="I1428" s="30">
        <f t="shared" si="112"/>
        <v>26466</v>
      </c>
      <c r="J1428" s="32">
        <f>SUMIFS(MasterSheet!L:L, MasterSheet!B:B, A1428, MasterSheet!D:D, B1428, MasterSheet!H:H, C1428)</f>
        <v>0</v>
      </c>
      <c r="K1428" s="32">
        <f t="shared" si="113"/>
        <v>0</v>
      </c>
      <c r="L1428" s="25" t="str">
        <f>VLOOKUP(C1428,MasterSheet!H:U,14,)</f>
        <v>BioLegend</v>
      </c>
      <c r="M1428" s="25" t="str">
        <f>VLOOKUP(L1428,'Currency Sheet'!A:C,3,)</f>
        <v>DOLLAR</v>
      </c>
      <c r="N1428" s="25">
        <f t="shared" si="114"/>
        <v>88</v>
      </c>
    </row>
    <row r="1429" spans="1:14" x14ac:dyDescent="0.25">
      <c r="A1429" s="25" t="str">
        <v>EED117403</v>
      </c>
      <c r="B1429" s="45">
        <v>45864</v>
      </c>
      <c r="C1429" s="25">
        <v>304050</v>
      </c>
      <c r="D1429" s="25">
        <f t="shared" si="110"/>
        <v>26136</v>
      </c>
      <c r="E1429" s="25">
        <f>_xlfn.XLOOKUP(C1429,MasterSheet!H:H,MasterSheet!E:E)</f>
        <v>297</v>
      </c>
      <c r="F1429" s="26">
        <f>SUMIFS(MasterSheet!J:J, MasterSheet!B:B, A1429, MasterSheet!D:D, B1429, MasterSheet!H:H, C1429)</f>
        <v>1</v>
      </c>
      <c r="G1429" s="26">
        <f t="shared" si="111"/>
        <v>26136</v>
      </c>
      <c r="H1429" s="30">
        <f>SUMIFS(MasterSheet!K:K, MasterSheet!B:B, A1429, MasterSheet!D:D, B1429, MasterSheet!H:H, C1429)</f>
        <v>1</v>
      </c>
      <c r="I1429" s="30">
        <f t="shared" si="112"/>
        <v>26136</v>
      </c>
      <c r="J1429" s="32">
        <f>SUMIFS(MasterSheet!L:L, MasterSheet!B:B, A1429, MasterSheet!D:D, B1429, MasterSheet!H:H, C1429)</f>
        <v>0</v>
      </c>
      <c r="K1429" s="32">
        <f t="shared" si="113"/>
        <v>0</v>
      </c>
      <c r="L1429" s="25" t="str">
        <f>VLOOKUP(C1429,MasterSheet!H:U,14,)</f>
        <v>BioLegend</v>
      </c>
      <c r="M1429" s="25" t="str">
        <f>VLOOKUP(L1429,'Currency Sheet'!A:C,3,)</f>
        <v>DOLLAR</v>
      </c>
      <c r="N1429" s="25">
        <f t="shared" si="114"/>
        <v>88</v>
      </c>
    </row>
    <row r="1430" spans="1:14" x14ac:dyDescent="0.25">
      <c r="A1430" s="25" t="str">
        <v>EED117403</v>
      </c>
      <c r="B1430" s="45">
        <v>45864</v>
      </c>
      <c r="C1430" s="25">
        <v>304119</v>
      </c>
      <c r="D1430" s="25">
        <f t="shared" si="110"/>
        <v>7638.4</v>
      </c>
      <c r="E1430" s="25">
        <f>_xlfn.XLOOKUP(C1430,MasterSheet!H:H,MasterSheet!E:E)</f>
        <v>86.8</v>
      </c>
      <c r="F1430" s="26">
        <f>SUMIFS(MasterSheet!J:J, MasterSheet!B:B, A1430, MasterSheet!D:D, B1430, MasterSheet!H:H, C1430)</f>
        <v>1</v>
      </c>
      <c r="G1430" s="26">
        <f t="shared" si="111"/>
        <v>7638.4</v>
      </c>
      <c r="H1430" s="30">
        <f>SUMIFS(MasterSheet!K:K, MasterSheet!B:B, A1430, MasterSheet!D:D, B1430, MasterSheet!H:H, C1430)</f>
        <v>1</v>
      </c>
      <c r="I1430" s="30">
        <f t="shared" si="112"/>
        <v>7638.4</v>
      </c>
      <c r="J1430" s="32">
        <f>SUMIFS(MasterSheet!L:L, MasterSheet!B:B, A1430, MasterSheet!D:D, B1430, MasterSheet!H:H, C1430)</f>
        <v>0</v>
      </c>
      <c r="K1430" s="32">
        <f t="shared" si="113"/>
        <v>0</v>
      </c>
      <c r="L1430" s="25" t="str">
        <f>VLOOKUP(C1430,MasterSheet!H:U,14,)</f>
        <v>BioLegend</v>
      </c>
      <c r="M1430" s="25" t="str">
        <f>VLOOKUP(L1430,'Currency Sheet'!A:C,3,)</f>
        <v>DOLLAR</v>
      </c>
      <c r="N1430" s="25">
        <f t="shared" si="114"/>
        <v>88</v>
      </c>
    </row>
    <row r="1431" spans="1:14" x14ac:dyDescent="0.25">
      <c r="A1431" s="25" t="str">
        <v>EED117403</v>
      </c>
      <c r="B1431" s="45">
        <v>45864</v>
      </c>
      <c r="C1431" s="25">
        <v>304231</v>
      </c>
      <c r="D1431" s="25">
        <f t="shared" si="110"/>
        <v>14256</v>
      </c>
      <c r="E1431" s="25">
        <f>_xlfn.XLOOKUP(C1431,MasterSheet!H:H,MasterSheet!E:E)</f>
        <v>162</v>
      </c>
      <c r="F1431" s="26">
        <f>SUMIFS(MasterSheet!J:J, MasterSheet!B:B, A1431, MasterSheet!D:D, B1431, MasterSheet!H:H, C1431)</f>
        <v>1</v>
      </c>
      <c r="G1431" s="26">
        <f t="shared" si="111"/>
        <v>14256</v>
      </c>
      <c r="H1431" s="30">
        <f>SUMIFS(MasterSheet!K:K, MasterSheet!B:B, A1431, MasterSheet!D:D, B1431, MasterSheet!H:H, C1431)</f>
        <v>1</v>
      </c>
      <c r="I1431" s="30">
        <f t="shared" si="112"/>
        <v>14256</v>
      </c>
      <c r="J1431" s="32">
        <f>SUMIFS(MasterSheet!L:L, MasterSheet!B:B, A1431, MasterSheet!D:D, B1431, MasterSheet!H:H, C1431)</f>
        <v>0</v>
      </c>
      <c r="K1431" s="32">
        <f t="shared" si="113"/>
        <v>0</v>
      </c>
      <c r="L1431" s="25" t="str">
        <f>VLOOKUP(C1431,MasterSheet!H:U,14,)</f>
        <v>BioLegend</v>
      </c>
      <c r="M1431" s="25" t="str">
        <f>VLOOKUP(L1431,'Currency Sheet'!A:C,3,)</f>
        <v>DOLLAR</v>
      </c>
      <c r="N1431" s="25">
        <f t="shared" si="114"/>
        <v>88</v>
      </c>
    </row>
    <row r="1432" spans="1:14" x14ac:dyDescent="0.25">
      <c r="A1432" s="25" t="str">
        <v>EED117403</v>
      </c>
      <c r="B1432" s="45">
        <v>45864</v>
      </c>
      <c r="C1432" s="25">
        <v>304944</v>
      </c>
      <c r="D1432" s="25">
        <f t="shared" si="110"/>
        <v>21683.200000000001</v>
      </c>
      <c r="E1432" s="25">
        <f>_xlfn.XLOOKUP(C1432,MasterSheet!H:H,MasterSheet!E:E)</f>
        <v>246.4</v>
      </c>
      <c r="F1432" s="26">
        <f>SUMIFS(MasterSheet!J:J, MasterSheet!B:B, A1432, MasterSheet!D:D, B1432, MasterSheet!H:H, C1432)</f>
        <v>1</v>
      </c>
      <c r="G1432" s="26">
        <f t="shared" si="111"/>
        <v>21683.200000000001</v>
      </c>
      <c r="H1432" s="30">
        <f>SUMIFS(MasterSheet!K:K, MasterSheet!B:B, A1432, MasterSheet!D:D, B1432, MasterSheet!H:H, C1432)</f>
        <v>1</v>
      </c>
      <c r="I1432" s="30">
        <f t="shared" si="112"/>
        <v>21683.200000000001</v>
      </c>
      <c r="J1432" s="32">
        <f>SUMIFS(MasterSheet!L:L, MasterSheet!B:B, A1432, MasterSheet!D:D, B1432, MasterSheet!H:H, C1432)</f>
        <v>0</v>
      </c>
      <c r="K1432" s="32">
        <f t="shared" si="113"/>
        <v>0</v>
      </c>
      <c r="L1432" s="25" t="str">
        <f>VLOOKUP(C1432,MasterSheet!H:U,14,)</f>
        <v>BioLegend</v>
      </c>
      <c r="M1432" s="25" t="str">
        <f>VLOOKUP(L1432,'Currency Sheet'!A:C,3,)</f>
        <v>DOLLAR</v>
      </c>
      <c r="N1432" s="25">
        <f t="shared" si="114"/>
        <v>88</v>
      </c>
    </row>
    <row r="1433" spans="1:14" x14ac:dyDescent="0.25">
      <c r="A1433" s="25" t="str">
        <v>EED117403</v>
      </c>
      <c r="B1433" s="45">
        <v>45864</v>
      </c>
      <c r="C1433" s="25">
        <v>305207</v>
      </c>
      <c r="D1433" s="25">
        <f t="shared" si="110"/>
        <v>6098.4</v>
      </c>
      <c r="E1433" s="25">
        <f>_xlfn.XLOOKUP(C1433,MasterSheet!H:H,MasterSheet!E:E)</f>
        <v>69.3</v>
      </c>
      <c r="F1433" s="26">
        <f>SUMIFS(MasterSheet!J:J, MasterSheet!B:B, A1433, MasterSheet!D:D, B1433, MasterSheet!H:H, C1433)</f>
        <v>1</v>
      </c>
      <c r="G1433" s="26">
        <f t="shared" si="111"/>
        <v>6098.4</v>
      </c>
      <c r="H1433" s="30">
        <f>SUMIFS(MasterSheet!K:K, MasterSheet!B:B, A1433, MasterSheet!D:D, B1433, MasterSheet!H:H, C1433)</f>
        <v>1</v>
      </c>
      <c r="I1433" s="30">
        <f t="shared" si="112"/>
        <v>6098.4</v>
      </c>
      <c r="J1433" s="32">
        <f>SUMIFS(MasterSheet!L:L, MasterSheet!B:B, A1433, MasterSheet!D:D, B1433, MasterSheet!H:H, C1433)</f>
        <v>0</v>
      </c>
      <c r="K1433" s="32">
        <f t="shared" si="113"/>
        <v>0</v>
      </c>
      <c r="L1433" s="25" t="str">
        <f>VLOOKUP(C1433,MasterSheet!H:U,14,)</f>
        <v>BioLegend</v>
      </c>
      <c r="M1433" s="25" t="str">
        <f>VLOOKUP(L1433,'Currency Sheet'!A:C,3,)</f>
        <v>DOLLAR</v>
      </c>
      <c r="N1433" s="25">
        <f t="shared" si="114"/>
        <v>88</v>
      </c>
    </row>
    <row r="1434" spans="1:14" x14ac:dyDescent="0.25">
      <c r="A1434" s="25" t="str">
        <v>EED117403</v>
      </c>
      <c r="B1434" s="45">
        <v>45864</v>
      </c>
      <c r="C1434" s="25">
        <v>305421</v>
      </c>
      <c r="D1434" s="25">
        <f t="shared" si="110"/>
        <v>9424.7999999999993</v>
      </c>
      <c r="E1434" s="25">
        <f>_xlfn.XLOOKUP(C1434,MasterSheet!H:H,MasterSheet!E:E)</f>
        <v>107.1</v>
      </c>
      <c r="F1434" s="26">
        <f>SUMIFS(MasterSheet!J:J, MasterSheet!B:B, A1434, MasterSheet!D:D, B1434, MasterSheet!H:H, C1434)</f>
        <v>1</v>
      </c>
      <c r="G1434" s="26">
        <f t="shared" si="111"/>
        <v>9424.7999999999993</v>
      </c>
      <c r="H1434" s="30">
        <f>SUMIFS(MasterSheet!K:K, MasterSheet!B:B, A1434, MasterSheet!D:D, B1434, MasterSheet!H:H, C1434)</f>
        <v>1</v>
      </c>
      <c r="I1434" s="30">
        <f t="shared" si="112"/>
        <v>9424.7999999999993</v>
      </c>
      <c r="J1434" s="32">
        <f>SUMIFS(MasterSheet!L:L, MasterSheet!B:B, A1434, MasterSheet!D:D, B1434, MasterSheet!H:H, C1434)</f>
        <v>0</v>
      </c>
      <c r="K1434" s="32">
        <f t="shared" si="113"/>
        <v>0</v>
      </c>
      <c r="L1434" s="25" t="str">
        <f>VLOOKUP(C1434,MasterSheet!H:U,14,)</f>
        <v>BioLegend</v>
      </c>
      <c r="M1434" s="25" t="str">
        <f>VLOOKUP(L1434,'Currency Sheet'!A:C,3,)</f>
        <v>DOLLAR</v>
      </c>
      <c r="N1434" s="25">
        <f t="shared" si="114"/>
        <v>88</v>
      </c>
    </row>
    <row r="1435" spans="1:14" x14ac:dyDescent="0.25">
      <c r="A1435" s="25" t="str">
        <v>EED117403</v>
      </c>
      <c r="B1435" s="45">
        <v>45864</v>
      </c>
      <c r="C1435" s="25">
        <v>307646</v>
      </c>
      <c r="D1435" s="25">
        <f t="shared" si="110"/>
        <v>25080</v>
      </c>
      <c r="E1435" s="25">
        <f>_xlfn.XLOOKUP(C1435,MasterSheet!H:H,MasterSheet!E:E)</f>
        <v>285</v>
      </c>
      <c r="F1435" s="26">
        <f>SUMIFS(MasterSheet!J:J, MasterSheet!B:B, A1435, MasterSheet!D:D, B1435, MasterSheet!H:H, C1435)</f>
        <v>3</v>
      </c>
      <c r="G1435" s="26">
        <f t="shared" si="111"/>
        <v>75240</v>
      </c>
      <c r="H1435" s="30">
        <f>SUMIFS(MasterSheet!K:K, MasterSheet!B:B, A1435, MasterSheet!D:D, B1435, MasterSheet!H:H, C1435)</f>
        <v>3</v>
      </c>
      <c r="I1435" s="30">
        <f t="shared" si="112"/>
        <v>75240</v>
      </c>
      <c r="J1435" s="32">
        <f>SUMIFS(MasterSheet!L:L, MasterSheet!B:B, A1435, MasterSheet!D:D, B1435, MasterSheet!H:H, C1435)</f>
        <v>0</v>
      </c>
      <c r="K1435" s="32">
        <f t="shared" si="113"/>
        <v>0</v>
      </c>
      <c r="L1435" s="25" t="str">
        <f>VLOOKUP(C1435,MasterSheet!H:U,14,)</f>
        <v>BioLegend</v>
      </c>
      <c r="M1435" s="25" t="str">
        <f>VLOOKUP(L1435,'Currency Sheet'!A:C,3,)</f>
        <v>DOLLAR</v>
      </c>
      <c r="N1435" s="25">
        <f t="shared" si="114"/>
        <v>88</v>
      </c>
    </row>
    <row r="1436" spans="1:14" x14ac:dyDescent="0.25">
      <c r="A1436" s="25" t="str">
        <v>EED117403</v>
      </c>
      <c r="B1436" s="45">
        <v>45864</v>
      </c>
      <c r="C1436" s="25">
        <v>312811</v>
      </c>
      <c r="D1436" s="25">
        <f t="shared" si="110"/>
        <v>14190</v>
      </c>
      <c r="E1436" s="25">
        <f>_xlfn.XLOOKUP(C1436,MasterSheet!H:H,MasterSheet!E:E)</f>
        <v>161.25</v>
      </c>
      <c r="F1436" s="26">
        <f>SUMIFS(MasterSheet!J:J, MasterSheet!B:B, A1436, MasterSheet!D:D, B1436, MasterSheet!H:H, C1436)</f>
        <v>1</v>
      </c>
      <c r="G1436" s="26">
        <f t="shared" si="111"/>
        <v>14190</v>
      </c>
      <c r="H1436" s="30">
        <f>SUMIFS(MasterSheet!K:K, MasterSheet!B:B, A1436, MasterSheet!D:D, B1436, MasterSheet!H:H, C1436)</f>
        <v>1</v>
      </c>
      <c r="I1436" s="30">
        <f t="shared" si="112"/>
        <v>14190</v>
      </c>
      <c r="J1436" s="32">
        <f>SUMIFS(MasterSheet!L:L, MasterSheet!B:B, A1436, MasterSheet!D:D, B1436, MasterSheet!H:H, C1436)</f>
        <v>0</v>
      </c>
      <c r="K1436" s="32">
        <f t="shared" si="113"/>
        <v>0</v>
      </c>
      <c r="L1436" s="25" t="str">
        <f>VLOOKUP(C1436,MasterSheet!H:U,14,)</f>
        <v>BioLegend</v>
      </c>
      <c r="M1436" s="25" t="str">
        <f>VLOOKUP(L1436,'Currency Sheet'!A:C,3,)</f>
        <v>DOLLAR</v>
      </c>
      <c r="N1436" s="25">
        <f t="shared" si="114"/>
        <v>88</v>
      </c>
    </row>
    <row r="1437" spans="1:14" x14ac:dyDescent="0.25">
      <c r="A1437" s="25" t="str">
        <v>EED117403</v>
      </c>
      <c r="B1437" s="45">
        <v>45864</v>
      </c>
      <c r="C1437" s="25">
        <v>313238</v>
      </c>
      <c r="D1437" s="25">
        <f t="shared" si="110"/>
        <v>28710</v>
      </c>
      <c r="E1437" s="25">
        <f>_xlfn.XLOOKUP(C1437,MasterSheet!H:H,MasterSheet!E:E)</f>
        <v>326.25</v>
      </c>
      <c r="F1437" s="26">
        <f>SUMIFS(MasterSheet!J:J, MasterSheet!B:B, A1437, MasterSheet!D:D, B1437, MasterSheet!H:H, C1437)</f>
        <v>3</v>
      </c>
      <c r="G1437" s="26">
        <f t="shared" si="111"/>
        <v>86130</v>
      </c>
      <c r="H1437" s="30">
        <f>SUMIFS(MasterSheet!K:K, MasterSheet!B:B, A1437, MasterSheet!D:D, B1437, MasterSheet!H:H, C1437)</f>
        <v>3</v>
      </c>
      <c r="I1437" s="30">
        <f t="shared" si="112"/>
        <v>86130</v>
      </c>
      <c r="J1437" s="32">
        <f>SUMIFS(MasterSheet!L:L, MasterSheet!B:B, A1437, MasterSheet!D:D, B1437, MasterSheet!H:H, C1437)</f>
        <v>0</v>
      </c>
      <c r="K1437" s="32">
        <f t="shared" si="113"/>
        <v>0</v>
      </c>
      <c r="L1437" s="25" t="str">
        <f>VLOOKUP(C1437,MasterSheet!H:U,14,)</f>
        <v>BioLegend</v>
      </c>
      <c r="M1437" s="25" t="str">
        <f>VLOOKUP(L1437,'Currency Sheet'!A:C,3,)</f>
        <v>DOLLAR</v>
      </c>
      <c r="N1437" s="25">
        <f t="shared" si="114"/>
        <v>88</v>
      </c>
    </row>
    <row r="1438" spans="1:14" x14ac:dyDescent="0.25">
      <c r="A1438" s="25" t="str">
        <v>EED117403</v>
      </c>
      <c r="B1438" s="45">
        <v>45864</v>
      </c>
      <c r="C1438" s="25">
        <v>317308</v>
      </c>
      <c r="D1438" s="25">
        <f t="shared" si="110"/>
        <v>4065.6000000000004</v>
      </c>
      <c r="E1438" s="25">
        <f>_xlfn.XLOOKUP(C1438,MasterSheet!H:H,MasterSheet!E:E)</f>
        <v>46.2</v>
      </c>
      <c r="F1438" s="26">
        <f>SUMIFS(MasterSheet!J:J, MasterSheet!B:B, A1438, MasterSheet!D:D, B1438, MasterSheet!H:H, C1438)</f>
        <v>1</v>
      </c>
      <c r="G1438" s="26">
        <f t="shared" si="111"/>
        <v>4065.6000000000004</v>
      </c>
      <c r="H1438" s="30">
        <f>SUMIFS(MasterSheet!K:K, MasterSheet!B:B, A1438, MasterSheet!D:D, B1438, MasterSheet!H:H, C1438)</f>
        <v>1</v>
      </c>
      <c r="I1438" s="30">
        <f t="shared" si="112"/>
        <v>4065.6000000000004</v>
      </c>
      <c r="J1438" s="32">
        <f>SUMIFS(MasterSheet!L:L, MasterSheet!B:B, A1438, MasterSheet!D:D, B1438, MasterSheet!H:H, C1438)</f>
        <v>0</v>
      </c>
      <c r="K1438" s="32">
        <f t="shared" si="113"/>
        <v>0</v>
      </c>
      <c r="L1438" s="25" t="str">
        <f>VLOOKUP(C1438,MasterSheet!H:U,14,)</f>
        <v>BioLegend</v>
      </c>
      <c r="M1438" s="25" t="str">
        <f>VLOOKUP(L1438,'Currency Sheet'!A:C,3,)</f>
        <v>DOLLAR</v>
      </c>
      <c r="N1438" s="25">
        <f t="shared" si="114"/>
        <v>88</v>
      </c>
    </row>
    <row r="1439" spans="1:14" x14ac:dyDescent="0.25">
      <c r="A1439" s="25" t="str">
        <v>EED117403</v>
      </c>
      <c r="B1439" s="45">
        <v>45864</v>
      </c>
      <c r="C1439" s="25">
        <v>317318</v>
      </c>
      <c r="D1439" s="25">
        <f t="shared" si="110"/>
        <v>4743.2</v>
      </c>
      <c r="E1439" s="25">
        <f>_xlfn.XLOOKUP(C1439,MasterSheet!H:H,MasterSheet!E:E)</f>
        <v>53.9</v>
      </c>
      <c r="F1439" s="26">
        <f>SUMIFS(MasterSheet!J:J, MasterSheet!B:B, A1439, MasterSheet!D:D, B1439, MasterSheet!H:H, C1439)</f>
        <v>1</v>
      </c>
      <c r="G1439" s="26">
        <f t="shared" si="111"/>
        <v>4743.2</v>
      </c>
      <c r="H1439" s="30">
        <f>SUMIFS(MasterSheet!K:K, MasterSheet!B:B, A1439, MasterSheet!D:D, B1439, MasterSheet!H:H, C1439)</f>
        <v>1</v>
      </c>
      <c r="I1439" s="30">
        <f t="shared" si="112"/>
        <v>4743.2</v>
      </c>
      <c r="J1439" s="32">
        <f>SUMIFS(MasterSheet!L:L, MasterSheet!B:B, A1439, MasterSheet!D:D, B1439, MasterSheet!H:H, C1439)</f>
        <v>0</v>
      </c>
      <c r="K1439" s="32">
        <f t="shared" si="113"/>
        <v>0</v>
      </c>
      <c r="L1439" s="25" t="str">
        <f>VLOOKUP(C1439,MasterSheet!H:U,14,)</f>
        <v>BioLegend</v>
      </c>
      <c r="M1439" s="25" t="str">
        <f>VLOOKUP(L1439,'Currency Sheet'!A:C,3,)</f>
        <v>DOLLAR</v>
      </c>
      <c r="N1439" s="25">
        <f t="shared" si="114"/>
        <v>88</v>
      </c>
    </row>
    <row r="1440" spans="1:14" x14ac:dyDescent="0.25">
      <c r="A1440" s="25" t="str">
        <v>EED117403</v>
      </c>
      <c r="B1440" s="45">
        <v>45864</v>
      </c>
      <c r="C1440" s="25">
        <v>317325</v>
      </c>
      <c r="D1440" s="25">
        <f t="shared" si="110"/>
        <v>6098.4</v>
      </c>
      <c r="E1440" s="25">
        <f>_xlfn.XLOOKUP(C1440,MasterSheet!H:H,MasterSheet!E:E)</f>
        <v>69.3</v>
      </c>
      <c r="F1440" s="26">
        <f>SUMIFS(MasterSheet!J:J, MasterSheet!B:B, A1440, MasterSheet!D:D, B1440, MasterSheet!H:H, C1440)</f>
        <v>1</v>
      </c>
      <c r="G1440" s="26">
        <f t="shared" si="111"/>
        <v>6098.4</v>
      </c>
      <c r="H1440" s="30">
        <f>SUMIFS(MasterSheet!K:K, MasterSheet!B:B, A1440, MasterSheet!D:D, B1440, MasterSheet!H:H, C1440)</f>
        <v>1</v>
      </c>
      <c r="I1440" s="30">
        <f t="shared" si="112"/>
        <v>6098.4</v>
      </c>
      <c r="J1440" s="32">
        <f>SUMIFS(MasterSheet!L:L, MasterSheet!B:B, A1440, MasterSheet!D:D, B1440, MasterSheet!H:H, C1440)</f>
        <v>0</v>
      </c>
      <c r="K1440" s="32">
        <f t="shared" si="113"/>
        <v>0</v>
      </c>
      <c r="L1440" s="25" t="str">
        <f>VLOOKUP(C1440,MasterSheet!H:U,14,)</f>
        <v>BioLegend</v>
      </c>
      <c r="M1440" s="25" t="str">
        <f>VLOOKUP(L1440,'Currency Sheet'!A:C,3,)</f>
        <v>DOLLAR</v>
      </c>
      <c r="N1440" s="25">
        <f t="shared" si="114"/>
        <v>88</v>
      </c>
    </row>
    <row r="1441" spans="1:14" x14ac:dyDescent="0.25">
      <c r="A1441" s="25" t="str">
        <v>EED117403</v>
      </c>
      <c r="B1441" s="45">
        <v>45864</v>
      </c>
      <c r="C1441" s="25">
        <v>317343</v>
      </c>
      <c r="D1441" s="25">
        <f t="shared" si="110"/>
        <v>11220</v>
      </c>
      <c r="E1441" s="25">
        <f>_xlfn.XLOOKUP(C1441,MasterSheet!H:H,MasterSheet!E:E)</f>
        <v>127.5</v>
      </c>
      <c r="F1441" s="26">
        <f>SUMIFS(MasterSheet!J:J, MasterSheet!B:B, A1441, MasterSheet!D:D, B1441, MasterSheet!H:H, C1441)</f>
        <v>1</v>
      </c>
      <c r="G1441" s="26">
        <f t="shared" si="111"/>
        <v>11220</v>
      </c>
      <c r="H1441" s="30">
        <f>SUMIFS(MasterSheet!K:K, MasterSheet!B:B, A1441, MasterSheet!D:D, B1441, MasterSheet!H:H, C1441)</f>
        <v>1</v>
      </c>
      <c r="I1441" s="30">
        <f t="shared" si="112"/>
        <v>11220</v>
      </c>
      <c r="J1441" s="32">
        <f>SUMIFS(MasterSheet!L:L, MasterSheet!B:B, A1441, MasterSheet!D:D, B1441, MasterSheet!H:H, C1441)</f>
        <v>0</v>
      </c>
      <c r="K1441" s="32">
        <f t="shared" si="113"/>
        <v>0</v>
      </c>
      <c r="L1441" s="25" t="str">
        <f>VLOOKUP(C1441,MasterSheet!H:U,14,)</f>
        <v>BioLegend</v>
      </c>
      <c r="M1441" s="25" t="str">
        <f>VLOOKUP(L1441,'Currency Sheet'!A:C,3,)</f>
        <v>DOLLAR</v>
      </c>
      <c r="N1441" s="25">
        <f t="shared" si="114"/>
        <v>88</v>
      </c>
    </row>
    <row r="1442" spans="1:14" x14ac:dyDescent="0.25">
      <c r="A1442" s="25" t="str">
        <v>EED117403</v>
      </c>
      <c r="B1442" s="45">
        <v>45864</v>
      </c>
      <c r="C1442" s="25">
        <v>317443</v>
      </c>
      <c r="D1442" s="25">
        <f t="shared" si="110"/>
        <v>11616</v>
      </c>
      <c r="E1442" s="25">
        <f>_xlfn.XLOOKUP(C1442,MasterSheet!H:H,MasterSheet!E:E)</f>
        <v>132</v>
      </c>
      <c r="F1442" s="26">
        <f>SUMIFS(MasterSheet!J:J, MasterSheet!B:B, A1442, MasterSheet!D:D, B1442, MasterSheet!H:H, C1442)</f>
        <v>1</v>
      </c>
      <c r="G1442" s="26">
        <f t="shared" si="111"/>
        <v>11616</v>
      </c>
      <c r="H1442" s="30">
        <f>SUMIFS(MasterSheet!K:K, MasterSheet!B:B, A1442, MasterSheet!D:D, B1442, MasterSheet!H:H, C1442)</f>
        <v>1</v>
      </c>
      <c r="I1442" s="30">
        <f t="shared" si="112"/>
        <v>11616</v>
      </c>
      <c r="J1442" s="32">
        <f>SUMIFS(MasterSheet!L:L, MasterSheet!B:B, A1442, MasterSheet!D:D, B1442, MasterSheet!H:H, C1442)</f>
        <v>0</v>
      </c>
      <c r="K1442" s="32">
        <f t="shared" si="113"/>
        <v>0</v>
      </c>
      <c r="L1442" s="25" t="str">
        <f>VLOOKUP(C1442,MasterSheet!H:U,14,)</f>
        <v>BioLegend</v>
      </c>
      <c r="M1442" s="25" t="str">
        <f>VLOOKUP(L1442,'Currency Sheet'!A:C,3,)</f>
        <v>DOLLAR</v>
      </c>
      <c r="N1442" s="25">
        <f t="shared" si="114"/>
        <v>88</v>
      </c>
    </row>
    <row r="1443" spans="1:14" x14ac:dyDescent="0.25">
      <c r="A1443" s="25" t="str">
        <v>EED117403</v>
      </c>
      <c r="B1443" s="45">
        <v>45864</v>
      </c>
      <c r="C1443" s="25">
        <v>318340</v>
      </c>
      <c r="D1443" s="25">
        <f t="shared" si="110"/>
        <v>26862</v>
      </c>
      <c r="E1443" s="25">
        <f>_xlfn.XLOOKUP(C1443,MasterSheet!H:H,MasterSheet!E:E)</f>
        <v>305.25</v>
      </c>
      <c r="F1443" s="26">
        <f>SUMIFS(MasterSheet!J:J, MasterSheet!B:B, A1443, MasterSheet!D:D, B1443, MasterSheet!H:H, C1443)</f>
        <v>2</v>
      </c>
      <c r="G1443" s="26">
        <f t="shared" si="111"/>
        <v>53724</v>
      </c>
      <c r="H1443" s="30">
        <f>SUMIFS(MasterSheet!K:K, MasterSheet!B:B, A1443, MasterSheet!D:D, B1443, MasterSheet!H:H, C1443)</f>
        <v>2</v>
      </c>
      <c r="I1443" s="30">
        <f t="shared" si="112"/>
        <v>53724</v>
      </c>
      <c r="J1443" s="32">
        <f>SUMIFS(MasterSheet!L:L, MasterSheet!B:B, A1443, MasterSheet!D:D, B1443, MasterSheet!H:H, C1443)</f>
        <v>0</v>
      </c>
      <c r="K1443" s="32">
        <f t="shared" si="113"/>
        <v>0</v>
      </c>
      <c r="L1443" s="25" t="str">
        <f>VLOOKUP(C1443,MasterSheet!H:U,14,)</f>
        <v>BioLegend</v>
      </c>
      <c r="M1443" s="25" t="str">
        <f>VLOOKUP(L1443,'Currency Sheet'!A:C,3,)</f>
        <v>DOLLAR</v>
      </c>
      <c r="N1443" s="25">
        <f t="shared" si="114"/>
        <v>88</v>
      </c>
    </row>
    <row r="1444" spans="1:14" x14ac:dyDescent="0.25">
      <c r="A1444" s="25" t="str">
        <v>EED117403</v>
      </c>
      <c r="B1444" s="45">
        <v>45864</v>
      </c>
      <c r="C1444" s="25">
        <v>320113</v>
      </c>
      <c r="D1444" s="25">
        <f t="shared" si="110"/>
        <v>10164</v>
      </c>
      <c r="E1444" s="25">
        <f>_xlfn.XLOOKUP(C1444,MasterSheet!H:H,MasterSheet!E:E)</f>
        <v>115.5</v>
      </c>
      <c r="F1444" s="26">
        <f>SUMIFS(MasterSheet!J:J, MasterSheet!B:B, A1444, MasterSheet!D:D, B1444, MasterSheet!H:H, C1444)</f>
        <v>1</v>
      </c>
      <c r="G1444" s="26">
        <f t="shared" si="111"/>
        <v>10164</v>
      </c>
      <c r="H1444" s="30">
        <f>SUMIFS(MasterSheet!K:K, MasterSheet!B:B, A1444, MasterSheet!D:D, B1444, MasterSheet!H:H, C1444)</f>
        <v>1</v>
      </c>
      <c r="I1444" s="30">
        <f t="shared" si="112"/>
        <v>10164</v>
      </c>
      <c r="J1444" s="32">
        <f>SUMIFS(MasterSheet!L:L, MasterSheet!B:B, A1444, MasterSheet!D:D, B1444, MasterSheet!H:H, C1444)</f>
        <v>0</v>
      </c>
      <c r="K1444" s="32">
        <f t="shared" si="113"/>
        <v>0</v>
      </c>
      <c r="L1444" s="25" t="str">
        <f>VLOOKUP(C1444,MasterSheet!H:U,14,)</f>
        <v>BioLegend</v>
      </c>
      <c r="M1444" s="25" t="str">
        <f>VLOOKUP(L1444,'Currency Sheet'!A:C,3,)</f>
        <v>DOLLAR</v>
      </c>
      <c r="N1444" s="25">
        <f t="shared" si="114"/>
        <v>88</v>
      </c>
    </row>
    <row r="1445" spans="1:14" x14ac:dyDescent="0.25">
      <c r="A1445" s="25" t="str">
        <v>EED117403</v>
      </c>
      <c r="B1445" s="45">
        <v>45864</v>
      </c>
      <c r="C1445" s="25">
        <v>320211</v>
      </c>
      <c r="D1445" s="25">
        <f t="shared" si="110"/>
        <v>10164</v>
      </c>
      <c r="E1445" s="25">
        <f>_xlfn.XLOOKUP(C1445,MasterSheet!H:H,MasterSheet!E:E)</f>
        <v>115.5</v>
      </c>
      <c r="F1445" s="26">
        <f>SUMIFS(MasterSheet!J:J, MasterSheet!B:B, A1445, MasterSheet!D:D, B1445, MasterSheet!H:H, C1445)</f>
        <v>1</v>
      </c>
      <c r="G1445" s="26">
        <f t="shared" si="111"/>
        <v>10164</v>
      </c>
      <c r="H1445" s="30">
        <f>SUMIFS(MasterSheet!K:K, MasterSheet!B:B, A1445, MasterSheet!D:D, B1445, MasterSheet!H:H, C1445)</f>
        <v>1</v>
      </c>
      <c r="I1445" s="30">
        <f t="shared" si="112"/>
        <v>10164</v>
      </c>
      <c r="J1445" s="32">
        <f>SUMIFS(MasterSheet!L:L, MasterSheet!B:B, A1445, MasterSheet!D:D, B1445, MasterSheet!H:H, C1445)</f>
        <v>0</v>
      </c>
      <c r="K1445" s="32">
        <f t="shared" si="113"/>
        <v>0</v>
      </c>
      <c r="L1445" s="25" t="str">
        <f>VLOOKUP(C1445,MasterSheet!H:U,14,)</f>
        <v>BioLegend</v>
      </c>
      <c r="M1445" s="25" t="str">
        <f>VLOOKUP(L1445,'Currency Sheet'!A:C,3,)</f>
        <v>DOLLAR</v>
      </c>
      <c r="N1445" s="25">
        <f t="shared" si="114"/>
        <v>88</v>
      </c>
    </row>
    <row r="1446" spans="1:14" x14ac:dyDescent="0.25">
      <c r="A1446" s="25" t="str">
        <v>EED117403</v>
      </c>
      <c r="B1446" s="45">
        <v>45864</v>
      </c>
      <c r="C1446" s="25">
        <v>320806</v>
      </c>
      <c r="D1446" s="25">
        <f t="shared" si="110"/>
        <v>16508.8</v>
      </c>
      <c r="E1446" s="25">
        <f>_xlfn.XLOOKUP(C1446,MasterSheet!H:H,MasterSheet!E:E)</f>
        <v>187.6</v>
      </c>
      <c r="F1446" s="26">
        <f>SUMIFS(MasterSheet!J:J, MasterSheet!B:B, A1446, MasterSheet!D:D, B1446, MasterSheet!H:H, C1446)</f>
        <v>2</v>
      </c>
      <c r="G1446" s="26">
        <f t="shared" si="111"/>
        <v>33017.599999999999</v>
      </c>
      <c r="H1446" s="30">
        <f>SUMIFS(MasterSheet!K:K, MasterSheet!B:B, A1446, MasterSheet!D:D, B1446, MasterSheet!H:H, C1446)</f>
        <v>2</v>
      </c>
      <c r="I1446" s="30">
        <f t="shared" si="112"/>
        <v>33017.599999999999</v>
      </c>
      <c r="J1446" s="32">
        <f>SUMIFS(MasterSheet!L:L, MasterSheet!B:B, A1446, MasterSheet!D:D, B1446, MasterSheet!H:H, C1446)</f>
        <v>0</v>
      </c>
      <c r="K1446" s="32">
        <f t="shared" si="113"/>
        <v>0</v>
      </c>
      <c r="L1446" s="25" t="str">
        <f>VLOOKUP(C1446,MasterSheet!H:U,14,)</f>
        <v>BioLegend</v>
      </c>
      <c r="M1446" s="25" t="str">
        <f>VLOOKUP(L1446,'Currency Sheet'!A:C,3,)</f>
        <v>DOLLAR</v>
      </c>
      <c r="N1446" s="25">
        <f t="shared" si="114"/>
        <v>88</v>
      </c>
    </row>
    <row r="1447" spans="1:14" x14ac:dyDescent="0.25">
      <c r="A1447" s="25" t="str">
        <v>EED117403</v>
      </c>
      <c r="B1447" s="45">
        <v>45864</v>
      </c>
      <c r="C1447" s="25">
        <v>325124</v>
      </c>
      <c r="D1447" s="25">
        <f t="shared" si="110"/>
        <v>23100</v>
      </c>
      <c r="E1447" s="25">
        <f>_xlfn.XLOOKUP(C1447,MasterSheet!H:H,MasterSheet!E:E)</f>
        <v>262.5</v>
      </c>
      <c r="F1447" s="26">
        <f>SUMIFS(MasterSheet!J:J, MasterSheet!B:B, A1447, MasterSheet!D:D, B1447, MasterSheet!H:H, C1447)</f>
        <v>1</v>
      </c>
      <c r="G1447" s="26">
        <f t="shared" si="111"/>
        <v>23100</v>
      </c>
      <c r="H1447" s="30">
        <f>SUMIFS(MasterSheet!K:K, MasterSheet!B:B, A1447, MasterSheet!D:D, B1447, MasterSheet!H:H, C1447)</f>
        <v>1</v>
      </c>
      <c r="I1447" s="30">
        <f t="shared" si="112"/>
        <v>23100</v>
      </c>
      <c r="J1447" s="32">
        <f>SUMIFS(MasterSheet!L:L, MasterSheet!B:B, A1447, MasterSheet!D:D, B1447, MasterSheet!H:H, C1447)</f>
        <v>0</v>
      </c>
      <c r="K1447" s="32">
        <f t="shared" si="113"/>
        <v>0</v>
      </c>
      <c r="L1447" s="25" t="str">
        <f>VLOOKUP(C1447,MasterSheet!H:U,14,)</f>
        <v>BioLegend</v>
      </c>
      <c r="M1447" s="25" t="str">
        <f>VLOOKUP(L1447,'Currency Sheet'!A:C,3,)</f>
        <v>DOLLAR</v>
      </c>
      <c r="N1447" s="25">
        <f t="shared" si="114"/>
        <v>88</v>
      </c>
    </row>
    <row r="1448" spans="1:14" x14ac:dyDescent="0.25">
      <c r="A1448" s="25" t="str">
        <v>EED117403</v>
      </c>
      <c r="B1448" s="45">
        <v>45864</v>
      </c>
      <c r="C1448" s="25">
        <v>328638</v>
      </c>
      <c r="D1448" s="25">
        <f t="shared" si="110"/>
        <v>28314</v>
      </c>
      <c r="E1448" s="25">
        <f>_xlfn.XLOOKUP(C1448,MasterSheet!H:H,MasterSheet!E:E)</f>
        <v>321.75</v>
      </c>
      <c r="F1448" s="26">
        <f>SUMIFS(MasterSheet!J:J, MasterSheet!B:B, A1448, MasterSheet!D:D, B1448, MasterSheet!H:H, C1448)</f>
        <v>2</v>
      </c>
      <c r="G1448" s="26">
        <f t="shared" si="111"/>
        <v>56628</v>
      </c>
      <c r="H1448" s="30">
        <f>SUMIFS(MasterSheet!K:K, MasterSheet!B:B, A1448, MasterSheet!D:D, B1448, MasterSheet!H:H, C1448)</f>
        <v>2</v>
      </c>
      <c r="I1448" s="30">
        <f t="shared" si="112"/>
        <v>56628</v>
      </c>
      <c r="J1448" s="32">
        <f>SUMIFS(MasterSheet!L:L, MasterSheet!B:B, A1448, MasterSheet!D:D, B1448, MasterSheet!H:H, C1448)</f>
        <v>0</v>
      </c>
      <c r="K1448" s="32">
        <f t="shared" si="113"/>
        <v>0</v>
      </c>
      <c r="L1448" s="25" t="str">
        <f>VLOOKUP(C1448,MasterSheet!H:U,14,)</f>
        <v>BioLegend</v>
      </c>
      <c r="M1448" s="25" t="str">
        <f>VLOOKUP(L1448,'Currency Sheet'!A:C,3,)</f>
        <v>DOLLAR</v>
      </c>
      <c r="N1448" s="25">
        <f t="shared" si="114"/>
        <v>88</v>
      </c>
    </row>
    <row r="1449" spans="1:14" x14ac:dyDescent="0.25">
      <c r="A1449" s="25" t="str">
        <v>EED117403</v>
      </c>
      <c r="B1449" s="45">
        <v>45864</v>
      </c>
      <c r="C1449" s="25">
        <v>329929</v>
      </c>
      <c r="D1449" s="25">
        <f t="shared" si="110"/>
        <v>15642</v>
      </c>
      <c r="E1449" s="25">
        <f>_xlfn.XLOOKUP(C1449,MasterSheet!H:H,MasterSheet!E:E)</f>
        <v>177.75</v>
      </c>
      <c r="F1449" s="26">
        <f>SUMIFS(MasterSheet!J:J, MasterSheet!B:B, A1449, MasterSheet!D:D, B1449, MasterSheet!H:H, C1449)</f>
        <v>1</v>
      </c>
      <c r="G1449" s="26">
        <f t="shared" si="111"/>
        <v>15642</v>
      </c>
      <c r="H1449" s="30">
        <f>SUMIFS(MasterSheet!K:K, MasterSheet!B:B, A1449, MasterSheet!D:D, B1449, MasterSheet!H:H, C1449)</f>
        <v>1</v>
      </c>
      <c r="I1449" s="30">
        <f t="shared" si="112"/>
        <v>15642</v>
      </c>
      <c r="J1449" s="32">
        <f>SUMIFS(MasterSheet!L:L, MasterSheet!B:B, A1449, MasterSheet!D:D, B1449, MasterSheet!H:H, C1449)</f>
        <v>0</v>
      </c>
      <c r="K1449" s="32">
        <f t="shared" si="113"/>
        <v>0</v>
      </c>
      <c r="L1449" s="25" t="str">
        <f>VLOOKUP(C1449,MasterSheet!H:U,14,)</f>
        <v>BioLegend</v>
      </c>
      <c r="M1449" s="25" t="str">
        <f>VLOOKUP(L1449,'Currency Sheet'!A:C,3,)</f>
        <v>DOLLAR</v>
      </c>
      <c r="N1449" s="25">
        <f t="shared" si="114"/>
        <v>88</v>
      </c>
    </row>
    <row r="1450" spans="1:14" x14ac:dyDescent="0.25">
      <c r="A1450" s="25" t="str">
        <v>EED117403</v>
      </c>
      <c r="B1450" s="45">
        <v>45864</v>
      </c>
      <c r="C1450" s="25">
        <v>331927</v>
      </c>
      <c r="D1450" s="25">
        <f t="shared" si="110"/>
        <v>14190</v>
      </c>
      <c r="E1450" s="25">
        <f>_xlfn.XLOOKUP(C1450,MasterSheet!H:H,MasterSheet!E:E)</f>
        <v>161.25</v>
      </c>
      <c r="F1450" s="26">
        <f>SUMIFS(MasterSheet!J:J, MasterSheet!B:B, A1450, MasterSheet!D:D, B1450, MasterSheet!H:H, C1450)</f>
        <v>1</v>
      </c>
      <c r="G1450" s="26">
        <f t="shared" si="111"/>
        <v>14190</v>
      </c>
      <c r="H1450" s="30">
        <f>SUMIFS(MasterSheet!K:K, MasterSheet!B:B, A1450, MasterSheet!D:D, B1450, MasterSheet!H:H, C1450)</f>
        <v>1</v>
      </c>
      <c r="I1450" s="30">
        <f t="shared" si="112"/>
        <v>14190</v>
      </c>
      <c r="J1450" s="32">
        <f>SUMIFS(MasterSheet!L:L, MasterSheet!B:B, A1450, MasterSheet!D:D, B1450, MasterSheet!H:H, C1450)</f>
        <v>0</v>
      </c>
      <c r="K1450" s="32">
        <f t="shared" si="113"/>
        <v>0</v>
      </c>
      <c r="L1450" s="25" t="str">
        <f>VLOOKUP(C1450,MasterSheet!H:U,14,)</f>
        <v>BioLegend</v>
      </c>
      <c r="M1450" s="25" t="str">
        <f>VLOOKUP(L1450,'Currency Sheet'!A:C,3,)</f>
        <v>DOLLAR</v>
      </c>
      <c r="N1450" s="25">
        <f t="shared" si="114"/>
        <v>88</v>
      </c>
    </row>
    <row r="1451" spans="1:14" x14ac:dyDescent="0.25">
      <c r="A1451" s="25" t="str">
        <v>EED117403</v>
      </c>
      <c r="B1451" s="45">
        <v>45864</v>
      </c>
      <c r="C1451" s="25">
        <v>334329</v>
      </c>
      <c r="D1451" s="25">
        <f t="shared" si="110"/>
        <v>12012</v>
      </c>
      <c r="E1451" s="25">
        <f>_xlfn.XLOOKUP(C1451,MasterSheet!H:H,MasterSheet!E:E)</f>
        <v>136.5</v>
      </c>
      <c r="F1451" s="26">
        <f>SUMIFS(MasterSheet!J:J, MasterSheet!B:B, A1451, MasterSheet!D:D, B1451, MasterSheet!H:H, C1451)</f>
        <v>1</v>
      </c>
      <c r="G1451" s="26">
        <f t="shared" si="111"/>
        <v>12012</v>
      </c>
      <c r="H1451" s="30">
        <f>SUMIFS(MasterSheet!K:K, MasterSheet!B:B, A1451, MasterSheet!D:D, B1451, MasterSheet!H:H, C1451)</f>
        <v>1</v>
      </c>
      <c r="I1451" s="30">
        <f t="shared" si="112"/>
        <v>12012</v>
      </c>
      <c r="J1451" s="32">
        <f>SUMIFS(MasterSheet!L:L, MasterSheet!B:B, A1451, MasterSheet!D:D, B1451, MasterSheet!H:H, C1451)</f>
        <v>0</v>
      </c>
      <c r="K1451" s="32">
        <f t="shared" si="113"/>
        <v>0</v>
      </c>
      <c r="L1451" s="25" t="str">
        <f>VLOOKUP(C1451,MasterSheet!H:U,14,)</f>
        <v>BioLegend</v>
      </c>
      <c r="M1451" s="25" t="str">
        <f>VLOOKUP(L1451,'Currency Sheet'!A:C,3,)</f>
        <v>DOLLAR</v>
      </c>
      <c r="N1451" s="25">
        <f t="shared" si="114"/>
        <v>88</v>
      </c>
    </row>
    <row r="1452" spans="1:14" x14ac:dyDescent="0.25">
      <c r="A1452" s="25" t="str">
        <v>EED117403</v>
      </c>
      <c r="B1452" s="45">
        <v>45864</v>
      </c>
      <c r="C1452" s="25">
        <v>339011</v>
      </c>
      <c r="D1452" s="25">
        <f t="shared" si="110"/>
        <v>8377.6</v>
      </c>
      <c r="E1452" s="25">
        <f>_xlfn.XLOOKUP(C1452,MasterSheet!H:H,MasterSheet!E:E)</f>
        <v>95.2</v>
      </c>
      <c r="F1452" s="26">
        <f>SUMIFS(MasterSheet!J:J, MasterSheet!B:B, A1452, MasterSheet!D:D, B1452, MasterSheet!H:H, C1452)</f>
        <v>1</v>
      </c>
      <c r="G1452" s="26">
        <f t="shared" si="111"/>
        <v>8377.6</v>
      </c>
      <c r="H1452" s="30">
        <f>SUMIFS(MasterSheet!K:K, MasterSheet!B:B, A1452, MasterSheet!D:D, B1452, MasterSheet!H:H, C1452)</f>
        <v>1</v>
      </c>
      <c r="I1452" s="30">
        <f t="shared" si="112"/>
        <v>8377.6</v>
      </c>
      <c r="J1452" s="32">
        <f>SUMIFS(MasterSheet!L:L, MasterSheet!B:B, A1452, MasterSheet!D:D, B1452, MasterSheet!H:H, C1452)</f>
        <v>0</v>
      </c>
      <c r="K1452" s="32">
        <f t="shared" si="113"/>
        <v>0</v>
      </c>
      <c r="L1452" s="25" t="str">
        <f>VLOOKUP(C1452,MasterSheet!H:U,14,)</f>
        <v>BioLegend</v>
      </c>
      <c r="M1452" s="25" t="str">
        <f>VLOOKUP(L1452,'Currency Sheet'!A:C,3,)</f>
        <v>DOLLAR</v>
      </c>
      <c r="N1452" s="25">
        <f t="shared" si="114"/>
        <v>88</v>
      </c>
    </row>
    <row r="1453" spans="1:14" x14ac:dyDescent="0.25">
      <c r="A1453" s="25" t="str">
        <v>EED117403</v>
      </c>
      <c r="B1453" s="45">
        <v>45864</v>
      </c>
      <c r="C1453" s="25">
        <v>341628</v>
      </c>
      <c r="D1453" s="25">
        <f t="shared" si="110"/>
        <v>28710</v>
      </c>
      <c r="E1453" s="25">
        <f>_xlfn.XLOOKUP(C1453,MasterSheet!H:H,MasterSheet!E:E)</f>
        <v>326.25</v>
      </c>
      <c r="F1453" s="26">
        <f>SUMIFS(MasterSheet!J:J, MasterSheet!B:B, A1453, MasterSheet!D:D, B1453, MasterSheet!H:H, C1453)</f>
        <v>1</v>
      </c>
      <c r="G1453" s="26">
        <f t="shared" si="111"/>
        <v>28710</v>
      </c>
      <c r="H1453" s="30">
        <f>SUMIFS(MasterSheet!K:K, MasterSheet!B:B, A1453, MasterSheet!D:D, B1453, MasterSheet!H:H, C1453)</f>
        <v>1</v>
      </c>
      <c r="I1453" s="30">
        <f t="shared" si="112"/>
        <v>28710</v>
      </c>
      <c r="J1453" s="32">
        <f>SUMIFS(MasterSheet!L:L, MasterSheet!B:B, A1453, MasterSheet!D:D, B1453, MasterSheet!H:H, C1453)</f>
        <v>0</v>
      </c>
      <c r="K1453" s="32">
        <f t="shared" si="113"/>
        <v>0</v>
      </c>
      <c r="L1453" s="25" t="str">
        <f>VLOOKUP(C1453,MasterSheet!H:U,14,)</f>
        <v>BioLegend</v>
      </c>
      <c r="M1453" s="25" t="str">
        <f>VLOOKUP(L1453,'Currency Sheet'!A:C,3,)</f>
        <v>DOLLAR</v>
      </c>
      <c r="N1453" s="25">
        <f t="shared" si="114"/>
        <v>88</v>
      </c>
    </row>
    <row r="1454" spans="1:14" x14ac:dyDescent="0.25">
      <c r="A1454" s="25" t="str">
        <v>EED117403</v>
      </c>
      <c r="B1454" s="45">
        <v>45864</v>
      </c>
      <c r="C1454" s="25">
        <v>344741</v>
      </c>
      <c r="D1454" s="25">
        <f t="shared" si="110"/>
        <v>13266</v>
      </c>
      <c r="E1454" s="25">
        <f>_xlfn.XLOOKUP(C1454,MasterSheet!H:H,MasterSheet!E:E)</f>
        <v>150.75</v>
      </c>
      <c r="F1454" s="26">
        <f>SUMIFS(MasterSheet!J:J, MasterSheet!B:B, A1454, MasterSheet!D:D, B1454, MasterSheet!H:H, C1454)</f>
        <v>1</v>
      </c>
      <c r="G1454" s="26">
        <f t="shared" si="111"/>
        <v>13266</v>
      </c>
      <c r="H1454" s="30">
        <f>SUMIFS(MasterSheet!K:K, MasterSheet!B:B, A1454, MasterSheet!D:D, B1454, MasterSheet!H:H, C1454)</f>
        <v>1</v>
      </c>
      <c r="I1454" s="30">
        <f t="shared" si="112"/>
        <v>13266</v>
      </c>
      <c r="J1454" s="32">
        <f>SUMIFS(MasterSheet!L:L, MasterSheet!B:B, A1454, MasterSheet!D:D, B1454, MasterSheet!H:H, C1454)</f>
        <v>0</v>
      </c>
      <c r="K1454" s="32">
        <f t="shared" si="113"/>
        <v>0</v>
      </c>
      <c r="L1454" s="25" t="str">
        <f>VLOOKUP(C1454,MasterSheet!H:U,14,)</f>
        <v>BioLegend</v>
      </c>
      <c r="M1454" s="25" t="str">
        <f>VLOOKUP(L1454,'Currency Sheet'!A:C,3,)</f>
        <v>DOLLAR</v>
      </c>
      <c r="N1454" s="25">
        <f t="shared" si="114"/>
        <v>88</v>
      </c>
    </row>
    <row r="1455" spans="1:14" x14ac:dyDescent="0.25">
      <c r="A1455" s="25" t="str">
        <v>EED117403</v>
      </c>
      <c r="B1455" s="45">
        <v>45864</v>
      </c>
      <c r="C1455" s="25">
        <v>345006</v>
      </c>
      <c r="D1455" s="25">
        <f t="shared" si="110"/>
        <v>22176</v>
      </c>
      <c r="E1455" s="25">
        <f>_xlfn.XLOOKUP(C1455,MasterSheet!H:H,MasterSheet!E:E)</f>
        <v>252</v>
      </c>
      <c r="F1455" s="26">
        <f>SUMIFS(MasterSheet!J:J, MasterSheet!B:B, A1455, MasterSheet!D:D, B1455, MasterSheet!H:H, C1455)</f>
        <v>1</v>
      </c>
      <c r="G1455" s="26">
        <f t="shared" si="111"/>
        <v>22176</v>
      </c>
      <c r="H1455" s="30">
        <f>SUMIFS(MasterSheet!K:K, MasterSheet!B:B, A1455, MasterSheet!D:D, B1455, MasterSheet!H:H, C1455)</f>
        <v>1</v>
      </c>
      <c r="I1455" s="30">
        <f t="shared" si="112"/>
        <v>22176</v>
      </c>
      <c r="J1455" s="32">
        <f>SUMIFS(MasterSheet!L:L, MasterSheet!B:B, A1455, MasterSheet!D:D, B1455, MasterSheet!H:H, C1455)</f>
        <v>0</v>
      </c>
      <c r="K1455" s="32">
        <f t="shared" si="113"/>
        <v>0</v>
      </c>
      <c r="L1455" s="25" t="str">
        <f>VLOOKUP(C1455,MasterSheet!H:U,14,)</f>
        <v>BioLegend</v>
      </c>
      <c r="M1455" s="25" t="str">
        <f>VLOOKUP(L1455,'Currency Sheet'!A:C,3,)</f>
        <v>DOLLAR</v>
      </c>
      <c r="N1455" s="25">
        <f t="shared" si="114"/>
        <v>88</v>
      </c>
    </row>
    <row r="1456" spans="1:14" x14ac:dyDescent="0.25">
      <c r="A1456" s="25" t="str">
        <v>EED117403</v>
      </c>
      <c r="B1456" s="45">
        <v>45864</v>
      </c>
      <c r="C1456" s="25">
        <v>353054</v>
      </c>
      <c r="D1456" s="25">
        <f t="shared" si="110"/>
        <v>23531.199999999997</v>
      </c>
      <c r="E1456" s="25">
        <f>_xlfn.XLOOKUP(C1456,MasterSheet!H:H,MasterSheet!E:E)</f>
        <v>267.39999999999998</v>
      </c>
      <c r="F1456" s="26">
        <f>SUMIFS(MasterSheet!J:J, MasterSheet!B:B, A1456, MasterSheet!D:D, B1456, MasterSheet!H:H, C1456)</f>
        <v>2</v>
      </c>
      <c r="G1456" s="26">
        <f t="shared" si="111"/>
        <v>47062.399999999994</v>
      </c>
      <c r="H1456" s="30">
        <f>SUMIFS(MasterSheet!K:K, MasterSheet!B:B, A1456, MasterSheet!D:D, B1456, MasterSheet!H:H, C1456)</f>
        <v>2</v>
      </c>
      <c r="I1456" s="30">
        <f t="shared" si="112"/>
        <v>47062.399999999994</v>
      </c>
      <c r="J1456" s="32">
        <f>SUMIFS(MasterSheet!L:L, MasterSheet!B:B, A1456, MasterSheet!D:D, B1456, MasterSheet!H:H, C1456)</f>
        <v>0</v>
      </c>
      <c r="K1456" s="32">
        <f t="shared" si="113"/>
        <v>0</v>
      </c>
      <c r="L1456" s="25" t="str">
        <f>VLOOKUP(C1456,MasterSheet!H:U,14,)</f>
        <v>BioLegend</v>
      </c>
      <c r="M1456" s="25" t="str">
        <f>VLOOKUP(L1456,'Currency Sheet'!A:C,3,)</f>
        <v>DOLLAR</v>
      </c>
      <c r="N1456" s="25">
        <f t="shared" si="114"/>
        <v>88</v>
      </c>
    </row>
    <row r="1457" spans="1:14" x14ac:dyDescent="0.25">
      <c r="A1457" s="25" t="str">
        <v>EED117403</v>
      </c>
      <c r="B1457" s="45">
        <v>45864</v>
      </c>
      <c r="C1457" s="25">
        <v>353712</v>
      </c>
      <c r="D1457" s="25">
        <f t="shared" si="110"/>
        <v>20636</v>
      </c>
      <c r="E1457" s="25">
        <f>_xlfn.XLOOKUP(C1457,MasterSheet!H:H,MasterSheet!E:E)</f>
        <v>234.5</v>
      </c>
      <c r="F1457" s="26">
        <f>SUMIFS(MasterSheet!J:J, MasterSheet!B:B, A1457, MasterSheet!D:D, B1457, MasterSheet!H:H, C1457)</f>
        <v>1</v>
      </c>
      <c r="G1457" s="26">
        <f t="shared" si="111"/>
        <v>20636</v>
      </c>
      <c r="H1457" s="30">
        <f>SUMIFS(MasterSheet!K:K, MasterSheet!B:B, A1457, MasterSheet!D:D, B1457, MasterSheet!H:H, C1457)</f>
        <v>1</v>
      </c>
      <c r="I1457" s="30">
        <f t="shared" si="112"/>
        <v>20636</v>
      </c>
      <c r="J1457" s="32">
        <f>SUMIFS(MasterSheet!L:L, MasterSheet!B:B, A1457, MasterSheet!D:D, B1457, MasterSheet!H:H, C1457)</f>
        <v>0</v>
      </c>
      <c r="K1457" s="32">
        <f t="shared" si="113"/>
        <v>0</v>
      </c>
      <c r="L1457" s="25" t="str">
        <f>VLOOKUP(C1457,MasterSheet!H:U,14,)</f>
        <v>BioLegend</v>
      </c>
      <c r="M1457" s="25" t="str">
        <f>VLOOKUP(L1457,'Currency Sheet'!A:C,3,)</f>
        <v>DOLLAR</v>
      </c>
      <c r="N1457" s="25">
        <f t="shared" si="114"/>
        <v>88</v>
      </c>
    </row>
    <row r="1458" spans="1:14" x14ac:dyDescent="0.25">
      <c r="A1458" s="25" t="str">
        <v>EED117403</v>
      </c>
      <c r="B1458" s="45">
        <v>45864</v>
      </c>
      <c r="C1458" s="25">
        <v>358610</v>
      </c>
      <c r="D1458" s="25">
        <f t="shared" si="110"/>
        <v>28710</v>
      </c>
      <c r="E1458" s="25">
        <f>_xlfn.XLOOKUP(C1458,MasterSheet!H:H,MasterSheet!E:E)</f>
        <v>326.25</v>
      </c>
      <c r="F1458" s="26">
        <f>SUMIFS(MasterSheet!J:J, MasterSheet!B:B, A1458, MasterSheet!D:D, B1458, MasterSheet!H:H, C1458)</f>
        <v>1</v>
      </c>
      <c r="G1458" s="26">
        <f t="shared" si="111"/>
        <v>28710</v>
      </c>
      <c r="H1458" s="30">
        <f>SUMIFS(MasterSheet!K:K, MasterSheet!B:B, A1458, MasterSheet!D:D, B1458, MasterSheet!H:H, C1458)</f>
        <v>1</v>
      </c>
      <c r="I1458" s="30">
        <f t="shared" si="112"/>
        <v>28710</v>
      </c>
      <c r="J1458" s="32">
        <f>SUMIFS(MasterSheet!L:L, MasterSheet!B:B, A1458, MasterSheet!D:D, B1458, MasterSheet!H:H, C1458)</f>
        <v>0</v>
      </c>
      <c r="K1458" s="32">
        <f t="shared" si="113"/>
        <v>0</v>
      </c>
      <c r="L1458" s="25" t="str">
        <f>VLOOKUP(C1458,MasterSheet!H:U,14,)</f>
        <v>BioLegend</v>
      </c>
      <c r="M1458" s="25" t="str">
        <f>VLOOKUP(L1458,'Currency Sheet'!A:C,3,)</f>
        <v>DOLLAR</v>
      </c>
      <c r="N1458" s="25">
        <f t="shared" si="114"/>
        <v>88</v>
      </c>
    </row>
    <row r="1459" spans="1:14" x14ac:dyDescent="0.25">
      <c r="A1459" s="25" t="str">
        <v>EED117403</v>
      </c>
      <c r="B1459" s="45">
        <v>45864</v>
      </c>
      <c r="C1459" s="25">
        <v>359610</v>
      </c>
      <c r="D1459" s="25">
        <f t="shared" si="110"/>
        <v>20820.8</v>
      </c>
      <c r="E1459" s="25">
        <f>_xlfn.XLOOKUP(C1459,MasterSheet!H:H,MasterSheet!E:E)</f>
        <v>236.6</v>
      </c>
      <c r="F1459" s="26">
        <f>SUMIFS(MasterSheet!J:J, MasterSheet!B:B, A1459, MasterSheet!D:D, B1459, MasterSheet!H:H, C1459)</f>
        <v>1</v>
      </c>
      <c r="G1459" s="26">
        <f t="shared" si="111"/>
        <v>20820.8</v>
      </c>
      <c r="H1459" s="30">
        <f>SUMIFS(MasterSheet!K:K, MasterSheet!B:B, A1459, MasterSheet!D:D, B1459, MasterSheet!H:H, C1459)</f>
        <v>1</v>
      </c>
      <c r="I1459" s="30">
        <f t="shared" si="112"/>
        <v>20820.8</v>
      </c>
      <c r="J1459" s="32">
        <f>SUMIFS(MasterSheet!L:L, MasterSheet!B:B, A1459, MasterSheet!D:D, B1459, MasterSheet!H:H, C1459)</f>
        <v>0</v>
      </c>
      <c r="K1459" s="32">
        <f t="shared" si="113"/>
        <v>0</v>
      </c>
      <c r="L1459" s="25" t="str">
        <f>VLOOKUP(C1459,MasterSheet!H:U,14,)</f>
        <v>BioLegend</v>
      </c>
      <c r="M1459" s="25" t="str">
        <f>VLOOKUP(L1459,'Currency Sheet'!A:C,3,)</f>
        <v>DOLLAR</v>
      </c>
      <c r="N1459" s="25">
        <f t="shared" si="114"/>
        <v>88</v>
      </c>
    </row>
    <row r="1460" spans="1:14" x14ac:dyDescent="0.25">
      <c r="A1460" s="25" t="str">
        <v>EED117403</v>
      </c>
      <c r="B1460" s="45">
        <v>45864</v>
      </c>
      <c r="C1460" s="25">
        <v>362508</v>
      </c>
      <c r="D1460" s="25">
        <f t="shared" si="110"/>
        <v>440</v>
      </c>
      <c r="E1460" s="25">
        <f>_xlfn.XLOOKUP(C1460,MasterSheet!H:H,MasterSheet!E:E)</f>
        <v>5</v>
      </c>
      <c r="F1460" s="26">
        <f>SUMIFS(MasterSheet!J:J, MasterSheet!B:B, A1460, MasterSheet!D:D, B1460, MasterSheet!H:H, C1460)</f>
        <v>1</v>
      </c>
      <c r="G1460" s="26">
        <f t="shared" si="111"/>
        <v>440</v>
      </c>
      <c r="H1460" s="30">
        <f>SUMIFS(MasterSheet!K:K, MasterSheet!B:B, A1460, MasterSheet!D:D, B1460, MasterSheet!H:H, C1460)</f>
        <v>1</v>
      </c>
      <c r="I1460" s="30">
        <f t="shared" si="112"/>
        <v>440</v>
      </c>
      <c r="J1460" s="32">
        <f>SUMIFS(MasterSheet!L:L, MasterSheet!B:B, A1460, MasterSheet!D:D, B1460, MasterSheet!H:H, C1460)</f>
        <v>0</v>
      </c>
      <c r="K1460" s="32">
        <f t="shared" si="113"/>
        <v>0</v>
      </c>
      <c r="L1460" s="25" t="str">
        <f>VLOOKUP(C1460,MasterSheet!H:U,14,)</f>
        <v>BioLegend</v>
      </c>
      <c r="M1460" s="25" t="str">
        <f>VLOOKUP(L1460,'Currency Sheet'!A:C,3,)</f>
        <v>DOLLAR</v>
      </c>
      <c r="N1460" s="25">
        <f t="shared" si="114"/>
        <v>88</v>
      </c>
    </row>
    <row r="1461" spans="1:14" x14ac:dyDescent="0.25">
      <c r="A1461" s="25" t="str">
        <v>EED117403</v>
      </c>
      <c r="B1461" s="45">
        <v>45864</v>
      </c>
      <c r="C1461" s="25">
        <v>363022</v>
      </c>
      <c r="D1461" s="25">
        <f t="shared" si="110"/>
        <v>26796</v>
      </c>
      <c r="E1461" s="25">
        <f>_xlfn.XLOOKUP(C1461,MasterSheet!H:H,MasterSheet!E:E)</f>
        <v>304.5</v>
      </c>
      <c r="F1461" s="26">
        <f>SUMIFS(MasterSheet!J:J, MasterSheet!B:B, A1461, MasterSheet!D:D, B1461, MasterSheet!H:H, C1461)</f>
        <v>1</v>
      </c>
      <c r="G1461" s="26">
        <f t="shared" si="111"/>
        <v>26796</v>
      </c>
      <c r="H1461" s="30">
        <f>SUMIFS(MasterSheet!K:K, MasterSheet!B:B, A1461, MasterSheet!D:D, B1461, MasterSheet!H:H, C1461)</f>
        <v>1</v>
      </c>
      <c r="I1461" s="30">
        <f t="shared" si="112"/>
        <v>26796</v>
      </c>
      <c r="J1461" s="32">
        <f>SUMIFS(MasterSheet!L:L, MasterSheet!B:B, A1461, MasterSheet!D:D, B1461, MasterSheet!H:H, C1461)</f>
        <v>0</v>
      </c>
      <c r="K1461" s="32">
        <f t="shared" si="113"/>
        <v>0</v>
      </c>
      <c r="L1461" s="25" t="str">
        <f>VLOOKUP(C1461,MasterSheet!H:U,14,)</f>
        <v>BioLegend</v>
      </c>
      <c r="M1461" s="25" t="str">
        <f>VLOOKUP(L1461,'Currency Sheet'!A:C,3,)</f>
        <v>DOLLAR</v>
      </c>
      <c r="N1461" s="25">
        <f t="shared" si="114"/>
        <v>88</v>
      </c>
    </row>
    <row r="1462" spans="1:14" x14ac:dyDescent="0.25">
      <c r="A1462" s="25" t="str">
        <v>EED117403</v>
      </c>
      <c r="B1462" s="45">
        <v>45864</v>
      </c>
      <c r="C1462" s="25">
        <v>363210</v>
      </c>
      <c r="D1462" s="25">
        <f t="shared" si="110"/>
        <v>22792</v>
      </c>
      <c r="E1462" s="25">
        <f>_xlfn.XLOOKUP(C1462,MasterSheet!H:H,MasterSheet!E:E)</f>
        <v>259</v>
      </c>
      <c r="F1462" s="26">
        <f>SUMIFS(MasterSheet!J:J, MasterSheet!B:B, A1462, MasterSheet!D:D, B1462, MasterSheet!H:H, C1462)</f>
        <v>1</v>
      </c>
      <c r="G1462" s="26">
        <f t="shared" si="111"/>
        <v>22792</v>
      </c>
      <c r="H1462" s="30">
        <f>SUMIFS(MasterSheet!K:K, MasterSheet!B:B, A1462, MasterSheet!D:D, B1462, MasterSheet!H:H, C1462)</f>
        <v>1</v>
      </c>
      <c r="I1462" s="30">
        <f t="shared" si="112"/>
        <v>22792</v>
      </c>
      <c r="J1462" s="32">
        <f>SUMIFS(MasterSheet!L:L, MasterSheet!B:B, A1462, MasterSheet!D:D, B1462, MasterSheet!H:H, C1462)</f>
        <v>0</v>
      </c>
      <c r="K1462" s="32">
        <f t="shared" si="113"/>
        <v>0</v>
      </c>
      <c r="L1462" s="25" t="str">
        <f>VLOOKUP(C1462,MasterSheet!H:U,14,)</f>
        <v>BioLegend</v>
      </c>
      <c r="M1462" s="25" t="str">
        <f>VLOOKUP(L1462,'Currency Sheet'!A:C,3,)</f>
        <v>DOLLAR</v>
      </c>
      <c r="N1462" s="25">
        <f t="shared" si="114"/>
        <v>88</v>
      </c>
    </row>
    <row r="1463" spans="1:14" x14ac:dyDescent="0.25">
      <c r="A1463" s="25" t="str">
        <v>EED117403</v>
      </c>
      <c r="B1463" s="45">
        <v>45864</v>
      </c>
      <c r="C1463" s="25">
        <v>363804</v>
      </c>
      <c r="D1463" s="25">
        <f t="shared" si="110"/>
        <v>21375.200000000001</v>
      </c>
      <c r="E1463" s="25">
        <f>_xlfn.XLOOKUP(C1463,MasterSheet!H:H,MasterSheet!E:E)</f>
        <v>242.9</v>
      </c>
      <c r="F1463" s="26">
        <f>SUMIFS(MasterSheet!J:J, MasterSheet!B:B, A1463, MasterSheet!D:D, B1463, MasterSheet!H:H, C1463)</f>
        <v>1</v>
      </c>
      <c r="G1463" s="26">
        <f t="shared" si="111"/>
        <v>21375.200000000001</v>
      </c>
      <c r="H1463" s="30">
        <f>SUMIFS(MasterSheet!K:K, MasterSheet!B:B, A1463, MasterSheet!D:D, B1463, MasterSheet!H:H, C1463)</f>
        <v>1</v>
      </c>
      <c r="I1463" s="30">
        <f t="shared" si="112"/>
        <v>21375.200000000001</v>
      </c>
      <c r="J1463" s="32">
        <f>SUMIFS(MasterSheet!L:L, MasterSheet!B:B, A1463, MasterSheet!D:D, B1463, MasterSheet!H:H, C1463)</f>
        <v>0</v>
      </c>
      <c r="K1463" s="32">
        <f t="shared" si="113"/>
        <v>0</v>
      </c>
      <c r="L1463" s="25" t="str">
        <f>VLOOKUP(C1463,MasterSheet!H:U,14,)</f>
        <v>BioLegend</v>
      </c>
      <c r="M1463" s="25" t="str">
        <f>VLOOKUP(L1463,'Currency Sheet'!A:C,3,)</f>
        <v>DOLLAR</v>
      </c>
      <c r="N1463" s="25">
        <f t="shared" si="114"/>
        <v>88</v>
      </c>
    </row>
    <row r="1464" spans="1:14" x14ac:dyDescent="0.25">
      <c r="A1464" s="25" t="str">
        <v>EED117403</v>
      </c>
      <c r="B1464" s="45">
        <v>45864</v>
      </c>
      <c r="C1464" s="25">
        <v>367422</v>
      </c>
      <c r="D1464" s="25">
        <f t="shared" si="110"/>
        <v>26532</v>
      </c>
      <c r="E1464" s="25">
        <f>_xlfn.XLOOKUP(C1464,MasterSheet!H:H,MasterSheet!E:E)</f>
        <v>301.5</v>
      </c>
      <c r="F1464" s="26">
        <f>SUMIFS(MasterSheet!J:J, MasterSheet!B:B, A1464, MasterSheet!D:D, B1464, MasterSheet!H:H, C1464)</f>
        <v>1</v>
      </c>
      <c r="G1464" s="26">
        <f t="shared" si="111"/>
        <v>26532</v>
      </c>
      <c r="H1464" s="30">
        <f>SUMIFS(MasterSheet!K:K, MasterSheet!B:B, A1464, MasterSheet!D:D, B1464, MasterSheet!H:H, C1464)</f>
        <v>1</v>
      </c>
      <c r="I1464" s="30">
        <f t="shared" si="112"/>
        <v>26532</v>
      </c>
      <c r="J1464" s="32">
        <f>SUMIFS(MasterSheet!L:L, MasterSheet!B:B, A1464, MasterSheet!D:D, B1464, MasterSheet!H:H, C1464)</f>
        <v>0</v>
      </c>
      <c r="K1464" s="32">
        <f t="shared" si="113"/>
        <v>0</v>
      </c>
      <c r="L1464" s="25" t="str">
        <f>VLOOKUP(C1464,MasterSheet!H:U,14,)</f>
        <v>BioLegend</v>
      </c>
      <c r="M1464" s="25" t="str">
        <f>VLOOKUP(L1464,'Currency Sheet'!A:C,3,)</f>
        <v>DOLLAR</v>
      </c>
      <c r="N1464" s="25">
        <f t="shared" si="114"/>
        <v>88</v>
      </c>
    </row>
    <row r="1465" spans="1:14" x14ac:dyDescent="0.25">
      <c r="A1465" s="25" t="str">
        <v>EED117403</v>
      </c>
      <c r="B1465" s="45">
        <v>45864</v>
      </c>
      <c r="C1465" s="25">
        <v>367730</v>
      </c>
      <c r="D1465" s="25">
        <f t="shared" si="110"/>
        <v>22792</v>
      </c>
      <c r="E1465" s="25">
        <f>_xlfn.XLOOKUP(C1465,MasterSheet!H:H,MasterSheet!E:E)</f>
        <v>259</v>
      </c>
      <c r="F1465" s="26">
        <f>SUMIFS(MasterSheet!J:J, MasterSheet!B:B, A1465, MasterSheet!D:D, B1465, MasterSheet!H:H, C1465)</f>
        <v>1</v>
      </c>
      <c r="G1465" s="26">
        <f t="shared" si="111"/>
        <v>22792</v>
      </c>
      <c r="H1465" s="30">
        <f>SUMIFS(MasterSheet!K:K, MasterSheet!B:B, A1465, MasterSheet!D:D, B1465, MasterSheet!H:H, C1465)</f>
        <v>1</v>
      </c>
      <c r="I1465" s="30">
        <f t="shared" si="112"/>
        <v>22792</v>
      </c>
      <c r="J1465" s="32">
        <f>SUMIFS(MasterSheet!L:L, MasterSheet!B:B, A1465, MasterSheet!D:D, B1465, MasterSheet!H:H, C1465)</f>
        <v>0</v>
      </c>
      <c r="K1465" s="32">
        <f t="shared" si="113"/>
        <v>0</v>
      </c>
      <c r="L1465" s="25" t="str">
        <f>VLOOKUP(C1465,MasterSheet!H:U,14,)</f>
        <v>BioLegend</v>
      </c>
      <c r="M1465" s="25" t="str">
        <f>VLOOKUP(L1465,'Currency Sheet'!A:C,3,)</f>
        <v>DOLLAR</v>
      </c>
      <c r="N1465" s="25">
        <f t="shared" si="114"/>
        <v>88</v>
      </c>
    </row>
    <row r="1466" spans="1:14" x14ac:dyDescent="0.25">
      <c r="A1466" s="25" t="str">
        <v>EED117403</v>
      </c>
      <c r="B1466" s="45">
        <v>45864</v>
      </c>
      <c r="C1466" s="25">
        <v>368526</v>
      </c>
      <c r="D1466" s="25">
        <f t="shared" si="110"/>
        <v>26862</v>
      </c>
      <c r="E1466" s="25">
        <f>_xlfn.XLOOKUP(C1466,MasterSheet!H:H,MasterSheet!E:E)</f>
        <v>305.25</v>
      </c>
      <c r="F1466" s="26">
        <f>SUMIFS(MasterSheet!J:J, MasterSheet!B:B, A1466, MasterSheet!D:D, B1466, MasterSheet!H:H, C1466)</f>
        <v>1</v>
      </c>
      <c r="G1466" s="26">
        <f t="shared" si="111"/>
        <v>26862</v>
      </c>
      <c r="H1466" s="30">
        <f>SUMIFS(MasterSheet!K:K, MasterSheet!B:B, A1466, MasterSheet!D:D, B1466, MasterSheet!H:H, C1466)</f>
        <v>1</v>
      </c>
      <c r="I1466" s="30">
        <f t="shared" si="112"/>
        <v>26862</v>
      </c>
      <c r="J1466" s="32">
        <f>SUMIFS(MasterSheet!L:L, MasterSheet!B:B, A1466, MasterSheet!D:D, B1466, MasterSheet!H:H, C1466)</f>
        <v>0</v>
      </c>
      <c r="K1466" s="32">
        <f t="shared" si="113"/>
        <v>0</v>
      </c>
      <c r="L1466" s="25" t="str">
        <f>VLOOKUP(C1466,MasterSheet!H:U,14,)</f>
        <v>BioLegend</v>
      </c>
      <c r="M1466" s="25" t="str">
        <f>VLOOKUP(L1466,'Currency Sheet'!A:C,3,)</f>
        <v>DOLLAR</v>
      </c>
      <c r="N1466" s="25">
        <f t="shared" si="114"/>
        <v>88</v>
      </c>
    </row>
    <row r="1467" spans="1:14" x14ac:dyDescent="0.25">
      <c r="A1467" s="25" t="str">
        <v>EED117403</v>
      </c>
      <c r="B1467" s="45">
        <v>45864</v>
      </c>
      <c r="C1467" s="25">
        <v>372214</v>
      </c>
      <c r="D1467" s="25">
        <f t="shared" si="110"/>
        <v>22792</v>
      </c>
      <c r="E1467" s="25">
        <f>_xlfn.XLOOKUP(C1467,MasterSheet!H:H,MasterSheet!E:E)</f>
        <v>259</v>
      </c>
      <c r="F1467" s="26">
        <f>SUMIFS(MasterSheet!J:J, MasterSheet!B:B, A1467, MasterSheet!D:D, B1467, MasterSheet!H:H, C1467)</f>
        <v>1</v>
      </c>
      <c r="G1467" s="26">
        <f t="shared" si="111"/>
        <v>22792</v>
      </c>
      <c r="H1467" s="30">
        <f>SUMIFS(MasterSheet!K:K, MasterSheet!B:B, A1467, MasterSheet!D:D, B1467, MasterSheet!H:H, C1467)</f>
        <v>1</v>
      </c>
      <c r="I1467" s="30">
        <f t="shared" si="112"/>
        <v>22792</v>
      </c>
      <c r="J1467" s="32">
        <f>SUMIFS(MasterSheet!L:L, MasterSheet!B:B, A1467, MasterSheet!D:D, B1467, MasterSheet!H:H, C1467)</f>
        <v>0</v>
      </c>
      <c r="K1467" s="32">
        <f t="shared" si="113"/>
        <v>0</v>
      </c>
      <c r="L1467" s="25" t="str">
        <f>VLOOKUP(C1467,MasterSheet!H:U,14,)</f>
        <v>BioLegend</v>
      </c>
      <c r="M1467" s="25" t="str">
        <f>VLOOKUP(L1467,'Currency Sheet'!A:C,3,)</f>
        <v>DOLLAR</v>
      </c>
      <c r="N1467" s="25">
        <f t="shared" si="114"/>
        <v>88</v>
      </c>
    </row>
    <row r="1468" spans="1:14" x14ac:dyDescent="0.25">
      <c r="A1468" s="25" t="str">
        <v>EED117403</v>
      </c>
      <c r="B1468" s="45">
        <v>45864</v>
      </c>
      <c r="C1468" s="25">
        <v>373308</v>
      </c>
      <c r="D1468" s="25">
        <f t="shared" si="110"/>
        <v>24578.400000000001</v>
      </c>
      <c r="E1468" s="25">
        <f>_xlfn.XLOOKUP(C1468,MasterSheet!H:H,MasterSheet!E:E)</f>
        <v>279.3</v>
      </c>
      <c r="F1468" s="26">
        <f>SUMIFS(MasterSheet!J:J, MasterSheet!B:B, A1468, MasterSheet!D:D, B1468, MasterSheet!H:H, C1468)</f>
        <v>1</v>
      </c>
      <c r="G1468" s="26">
        <f t="shared" si="111"/>
        <v>24578.400000000001</v>
      </c>
      <c r="H1468" s="30">
        <f>SUMIFS(MasterSheet!K:K, MasterSheet!B:B, A1468, MasterSheet!D:D, B1468, MasterSheet!H:H, C1468)</f>
        <v>1</v>
      </c>
      <c r="I1468" s="30">
        <f t="shared" si="112"/>
        <v>24578.400000000001</v>
      </c>
      <c r="J1468" s="32">
        <f>SUMIFS(MasterSheet!L:L, MasterSheet!B:B, A1468, MasterSheet!D:D, B1468, MasterSheet!H:H, C1468)</f>
        <v>0</v>
      </c>
      <c r="K1468" s="32">
        <f t="shared" si="113"/>
        <v>0</v>
      </c>
      <c r="L1468" s="25" t="str">
        <f>VLOOKUP(C1468,MasterSheet!H:U,14,)</f>
        <v>BioLegend</v>
      </c>
      <c r="M1468" s="25" t="str">
        <f>VLOOKUP(L1468,'Currency Sheet'!A:C,3,)</f>
        <v>DOLLAR</v>
      </c>
      <c r="N1468" s="25">
        <f t="shared" si="114"/>
        <v>88</v>
      </c>
    </row>
    <row r="1469" spans="1:14" x14ac:dyDescent="0.25">
      <c r="A1469" s="25" t="str">
        <v>EED117403</v>
      </c>
      <c r="B1469" s="45">
        <v>45864</v>
      </c>
      <c r="C1469" s="25">
        <v>375021</v>
      </c>
      <c r="D1469" s="25">
        <f t="shared" si="110"/>
        <v>9794.4</v>
      </c>
      <c r="E1469" s="25">
        <f>_xlfn.XLOOKUP(C1469,MasterSheet!H:H,MasterSheet!E:E)</f>
        <v>111.3</v>
      </c>
      <c r="F1469" s="26">
        <f>SUMIFS(MasterSheet!J:J, MasterSheet!B:B, A1469, MasterSheet!D:D, B1469, MasterSheet!H:H, C1469)</f>
        <v>1</v>
      </c>
      <c r="G1469" s="26">
        <f t="shared" si="111"/>
        <v>9794.4</v>
      </c>
      <c r="H1469" s="30">
        <f>SUMIFS(MasterSheet!K:K, MasterSheet!B:B, A1469, MasterSheet!D:D, B1469, MasterSheet!H:H, C1469)</f>
        <v>1</v>
      </c>
      <c r="I1469" s="30">
        <f t="shared" si="112"/>
        <v>9794.4</v>
      </c>
      <c r="J1469" s="32">
        <f>SUMIFS(MasterSheet!L:L, MasterSheet!B:B, A1469, MasterSheet!D:D, B1469, MasterSheet!H:H, C1469)</f>
        <v>0</v>
      </c>
      <c r="K1469" s="32">
        <f t="shared" si="113"/>
        <v>0</v>
      </c>
      <c r="L1469" s="25" t="str">
        <f>VLOOKUP(C1469,MasterSheet!H:U,14,)</f>
        <v>BioLegend</v>
      </c>
      <c r="M1469" s="25" t="str">
        <f>VLOOKUP(L1469,'Currency Sheet'!A:C,3,)</f>
        <v>DOLLAR</v>
      </c>
      <c r="N1469" s="25">
        <f t="shared" si="114"/>
        <v>88</v>
      </c>
    </row>
    <row r="1470" spans="1:14" x14ac:dyDescent="0.25">
      <c r="A1470" s="25" t="str">
        <v>EED117403</v>
      </c>
      <c r="B1470" s="45">
        <v>45864</v>
      </c>
      <c r="C1470" s="25">
        <v>375120</v>
      </c>
      <c r="D1470" s="25">
        <f t="shared" si="110"/>
        <v>25317.599999999999</v>
      </c>
      <c r="E1470" s="25">
        <f>_xlfn.XLOOKUP(C1470,MasterSheet!H:H,MasterSheet!E:E)</f>
        <v>287.7</v>
      </c>
      <c r="F1470" s="26">
        <f>SUMIFS(MasterSheet!J:J, MasterSheet!B:B, A1470, MasterSheet!D:D, B1470, MasterSheet!H:H, C1470)</f>
        <v>1</v>
      </c>
      <c r="G1470" s="26">
        <f t="shared" si="111"/>
        <v>25317.599999999999</v>
      </c>
      <c r="H1470" s="30">
        <f>SUMIFS(MasterSheet!K:K, MasterSheet!B:B, A1470, MasterSheet!D:D, B1470, MasterSheet!H:H, C1470)</f>
        <v>1</v>
      </c>
      <c r="I1470" s="30">
        <f t="shared" si="112"/>
        <v>25317.599999999999</v>
      </c>
      <c r="J1470" s="32">
        <f>SUMIFS(MasterSheet!L:L, MasterSheet!B:B, A1470, MasterSheet!D:D, B1470, MasterSheet!H:H, C1470)</f>
        <v>0</v>
      </c>
      <c r="K1470" s="32">
        <f t="shared" si="113"/>
        <v>0</v>
      </c>
      <c r="L1470" s="25" t="str">
        <f>VLOOKUP(C1470,MasterSheet!H:U,14,)</f>
        <v>BioLegend</v>
      </c>
      <c r="M1470" s="25" t="str">
        <f>VLOOKUP(L1470,'Currency Sheet'!A:C,3,)</f>
        <v>DOLLAR</v>
      </c>
      <c r="N1470" s="25">
        <f t="shared" si="114"/>
        <v>88</v>
      </c>
    </row>
    <row r="1471" spans="1:14" x14ac:dyDescent="0.25">
      <c r="A1471" s="25" t="str">
        <v>EED117403</v>
      </c>
      <c r="B1471" s="45">
        <v>45864</v>
      </c>
      <c r="C1471" s="25">
        <v>375151</v>
      </c>
      <c r="D1471" s="25">
        <f t="shared" si="110"/>
        <v>10841.6</v>
      </c>
      <c r="E1471" s="25">
        <f>_xlfn.XLOOKUP(C1471,MasterSheet!H:H,MasterSheet!E:E)</f>
        <v>123.2</v>
      </c>
      <c r="F1471" s="26">
        <f>SUMIFS(MasterSheet!J:J, MasterSheet!B:B, A1471, MasterSheet!D:D, B1471, MasterSheet!H:H, C1471)</f>
        <v>1</v>
      </c>
      <c r="G1471" s="26">
        <f t="shared" si="111"/>
        <v>10841.6</v>
      </c>
      <c r="H1471" s="30">
        <f>SUMIFS(MasterSheet!K:K, MasterSheet!B:B, A1471, MasterSheet!D:D, B1471, MasterSheet!H:H, C1471)</f>
        <v>1</v>
      </c>
      <c r="I1471" s="30">
        <f t="shared" si="112"/>
        <v>10841.6</v>
      </c>
      <c r="J1471" s="32">
        <f>SUMIFS(MasterSheet!L:L, MasterSheet!B:B, A1471, MasterSheet!D:D, B1471, MasterSheet!H:H, C1471)</f>
        <v>0</v>
      </c>
      <c r="K1471" s="32">
        <f t="shared" si="113"/>
        <v>0</v>
      </c>
      <c r="L1471" s="25" t="str">
        <f>VLOOKUP(C1471,MasterSheet!H:U,14,)</f>
        <v>BioLegend</v>
      </c>
      <c r="M1471" s="25" t="str">
        <f>VLOOKUP(L1471,'Currency Sheet'!A:C,3,)</f>
        <v>DOLLAR</v>
      </c>
      <c r="N1471" s="25">
        <f t="shared" si="114"/>
        <v>88</v>
      </c>
    </row>
    <row r="1472" spans="1:14" x14ac:dyDescent="0.25">
      <c r="A1472" s="25" t="str">
        <v>EED117403</v>
      </c>
      <c r="B1472" s="45">
        <v>45864</v>
      </c>
      <c r="C1472" s="25">
        <v>381505</v>
      </c>
      <c r="D1472" s="25">
        <f t="shared" si="110"/>
        <v>10164</v>
      </c>
      <c r="E1472" s="25">
        <f>_xlfn.XLOOKUP(C1472,MasterSheet!H:H,MasterSheet!E:E)</f>
        <v>115.5</v>
      </c>
      <c r="F1472" s="26">
        <f>SUMIFS(MasterSheet!J:J, MasterSheet!B:B, A1472, MasterSheet!D:D, B1472, MasterSheet!H:H, C1472)</f>
        <v>1</v>
      </c>
      <c r="G1472" s="26">
        <f t="shared" si="111"/>
        <v>10164</v>
      </c>
      <c r="H1472" s="30">
        <f>SUMIFS(MasterSheet!K:K, MasterSheet!B:B, A1472, MasterSheet!D:D, B1472, MasterSheet!H:H, C1472)</f>
        <v>1</v>
      </c>
      <c r="I1472" s="30">
        <f t="shared" si="112"/>
        <v>10164</v>
      </c>
      <c r="J1472" s="32">
        <f>SUMIFS(MasterSheet!L:L, MasterSheet!B:B, A1472, MasterSheet!D:D, B1472, MasterSheet!H:H, C1472)</f>
        <v>0</v>
      </c>
      <c r="K1472" s="32">
        <f t="shared" si="113"/>
        <v>0</v>
      </c>
      <c r="L1472" s="25" t="str">
        <f>VLOOKUP(C1472,MasterSheet!H:U,14,)</f>
        <v>BioLegend</v>
      </c>
      <c r="M1472" s="25" t="str">
        <f>VLOOKUP(L1472,'Currency Sheet'!A:C,3,)</f>
        <v>DOLLAR</v>
      </c>
      <c r="N1472" s="25">
        <f t="shared" si="114"/>
        <v>88</v>
      </c>
    </row>
    <row r="1473" spans="1:14" x14ac:dyDescent="0.25">
      <c r="A1473" s="25" t="str">
        <v>EED117403</v>
      </c>
      <c r="B1473" s="45">
        <v>45864</v>
      </c>
      <c r="C1473" s="25">
        <v>392303</v>
      </c>
      <c r="D1473" s="25">
        <f t="shared" si="110"/>
        <v>9486.4</v>
      </c>
      <c r="E1473" s="25">
        <f>_xlfn.XLOOKUP(C1473,MasterSheet!H:H,MasterSheet!E:E)</f>
        <v>107.8</v>
      </c>
      <c r="F1473" s="26">
        <f>SUMIFS(MasterSheet!J:J, MasterSheet!B:B, A1473, MasterSheet!D:D, B1473, MasterSheet!H:H, C1473)</f>
        <v>1</v>
      </c>
      <c r="G1473" s="26">
        <f t="shared" si="111"/>
        <v>9486.4</v>
      </c>
      <c r="H1473" s="30">
        <f>SUMIFS(MasterSheet!K:K, MasterSheet!B:B, A1473, MasterSheet!D:D, B1473, MasterSheet!H:H, C1473)</f>
        <v>1</v>
      </c>
      <c r="I1473" s="30">
        <f t="shared" si="112"/>
        <v>9486.4</v>
      </c>
      <c r="J1473" s="32">
        <f>SUMIFS(MasterSheet!L:L, MasterSheet!B:B, A1473, MasterSheet!D:D, B1473, MasterSheet!H:H, C1473)</f>
        <v>0</v>
      </c>
      <c r="K1473" s="32">
        <f t="shared" si="113"/>
        <v>0</v>
      </c>
      <c r="L1473" s="25" t="str">
        <f>VLOOKUP(C1473,MasterSheet!H:U,14,)</f>
        <v>BioLegend</v>
      </c>
      <c r="M1473" s="25" t="str">
        <f>VLOOKUP(L1473,'Currency Sheet'!A:C,3,)</f>
        <v>DOLLAR</v>
      </c>
      <c r="N1473" s="25">
        <f t="shared" si="114"/>
        <v>88</v>
      </c>
    </row>
    <row r="1474" spans="1:14" x14ac:dyDescent="0.25">
      <c r="A1474" s="25" t="str">
        <v>EED117403</v>
      </c>
      <c r="B1474" s="45">
        <v>45864</v>
      </c>
      <c r="C1474" s="25">
        <v>400107</v>
      </c>
      <c r="D1474" s="25">
        <f t="shared" si="110"/>
        <v>1584</v>
      </c>
      <c r="E1474" s="25">
        <f>_xlfn.XLOOKUP(C1474,MasterSheet!H:H,MasterSheet!E:E)</f>
        <v>18</v>
      </c>
      <c r="F1474" s="26">
        <f>SUMIFS(MasterSheet!J:J, MasterSheet!B:B, A1474, MasterSheet!D:D, B1474, MasterSheet!H:H, C1474)</f>
        <v>1</v>
      </c>
      <c r="G1474" s="26">
        <f t="shared" si="111"/>
        <v>1584</v>
      </c>
      <c r="H1474" s="30">
        <f>SUMIFS(MasterSheet!K:K, MasterSheet!B:B, A1474, MasterSheet!D:D, B1474, MasterSheet!H:H, C1474)</f>
        <v>1</v>
      </c>
      <c r="I1474" s="30">
        <f t="shared" si="112"/>
        <v>1584</v>
      </c>
      <c r="J1474" s="32">
        <f>SUMIFS(MasterSheet!L:L, MasterSheet!B:B, A1474, MasterSheet!D:D, B1474, MasterSheet!H:H, C1474)</f>
        <v>0</v>
      </c>
      <c r="K1474" s="32">
        <f t="shared" si="113"/>
        <v>0</v>
      </c>
      <c r="L1474" s="25" t="str">
        <f>VLOOKUP(C1474,MasterSheet!H:U,14,)</f>
        <v>BioLegend</v>
      </c>
      <c r="M1474" s="25" t="str">
        <f>VLOOKUP(L1474,'Currency Sheet'!A:C,3,)</f>
        <v>DOLLAR</v>
      </c>
      <c r="N1474" s="25">
        <f t="shared" si="114"/>
        <v>88</v>
      </c>
    </row>
    <row r="1475" spans="1:14" x14ac:dyDescent="0.25">
      <c r="A1475" s="25" t="str">
        <v>EED117403</v>
      </c>
      <c r="B1475" s="45">
        <v>45864</v>
      </c>
      <c r="C1475" s="25">
        <v>400112</v>
      </c>
      <c r="D1475" s="25">
        <f t="shared" ref="D1475:D1538" si="115">E1475*N1475</f>
        <v>4743.2</v>
      </c>
      <c r="E1475" s="25">
        <f>_xlfn.XLOOKUP(C1475,MasterSheet!H:H,MasterSheet!E:E)</f>
        <v>53.9</v>
      </c>
      <c r="F1475" s="26">
        <f>SUMIFS(MasterSheet!J:J, MasterSheet!B:B, A1475, MasterSheet!D:D, B1475, MasterSheet!H:H, C1475)</f>
        <v>1</v>
      </c>
      <c r="G1475" s="26">
        <f t="shared" ref="G1475:G1538" si="116">D1475*F1475</f>
        <v>4743.2</v>
      </c>
      <c r="H1475" s="30">
        <f>SUMIFS(MasterSheet!K:K, MasterSheet!B:B, A1475, MasterSheet!D:D, B1475, MasterSheet!H:H, C1475)</f>
        <v>1</v>
      </c>
      <c r="I1475" s="30">
        <f t="shared" ref="I1475:I1538" si="117">H1475*D1475</f>
        <v>4743.2</v>
      </c>
      <c r="J1475" s="32">
        <f>SUMIFS(MasterSheet!L:L, MasterSheet!B:B, A1475, MasterSheet!D:D, B1475, MasterSheet!H:H, C1475)</f>
        <v>0</v>
      </c>
      <c r="K1475" s="32">
        <f t="shared" ref="K1475:K1538" si="118">J1475*D1475</f>
        <v>0</v>
      </c>
      <c r="L1475" s="25" t="str">
        <f>VLOOKUP(C1475,MasterSheet!H:U,14,)</f>
        <v>BioLegend</v>
      </c>
      <c r="M1475" s="25" t="str">
        <f>VLOOKUP(L1475,'Currency Sheet'!A:C,3,)</f>
        <v>DOLLAR</v>
      </c>
      <c r="N1475" s="25">
        <f t="shared" ref="N1475:N1538" si="119">IF(M1475="DOLLAR",88,1)</f>
        <v>88</v>
      </c>
    </row>
    <row r="1476" spans="1:14" x14ac:dyDescent="0.25">
      <c r="A1476" s="25" t="str">
        <v>EED117403</v>
      </c>
      <c r="B1476" s="45">
        <v>45864</v>
      </c>
      <c r="C1476" s="25">
        <v>400113</v>
      </c>
      <c r="D1476" s="25">
        <f t="shared" si="115"/>
        <v>3757.6000000000004</v>
      </c>
      <c r="E1476" s="25">
        <f>_xlfn.XLOOKUP(C1476,MasterSheet!H:H,MasterSheet!E:E)</f>
        <v>42.7</v>
      </c>
      <c r="F1476" s="26">
        <f>SUMIFS(MasterSheet!J:J, MasterSheet!B:B, A1476, MasterSheet!D:D, B1476, MasterSheet!H:H, C1476)</f>
        <v>1</v>
      </c>
      <c r="G1476" s="26">
        <f t="shared" si="116"/>
        <v>3757.6000000000004</v>
      </c>
      <c r="H1476" s="30">
        <f>SUMIFS(MasterSheet!K:K, MasterSheet!B:B, A1476, MasterSheet!D:D, B1476, MasterSheet!H:H, C1476)</f>
        <v>1</v>
      </c>
      <c r="I1476" s="30">
        <f t="shared" si="117"/>
        <v>3757.6000000000004</v>
      </c>
      <c r="J1476" s="32">
        <f>SUMIFS(MasterSheet!L:L, MasterSheet!B:B, A1476, MasterSheet!D:D, B1476, MasterSheet!H:H, C1476)</f>
        <v>0</v>
      </c>
      <c r="K1476" s="32">
        <f t="shared" si="118"/>
        <v>0</v>
      </c>
      <c r="L1476" s="25" t="str">
        <f>VLOOKUP(C1476,MasterSheet!H:U,14,)</f>
        <v>BioLegend</v>
      </c>
      <c r="M1476" s="25" t="str">
        <f>VLOOKUP(L1476,'Currency Sheet'!A:C,3,)</f>
        <v>DOLLAR</v>
      </c>
      <c r="N1476" s="25">
        <f t="shared" si="119"/>
        <v>88</v>
      </c>
    </row>
    <row r="1477" spans="1:14" x14ac:dyDescent="0.25">
      <c r="A1477" s="25" t="str">
        <v>EED117403</v>
      </c>
      <c r="B1477" s="45">
        <v>45864</v>
      </c>
      <c r="C1477" s="25">
        <v>400117</v>
      </c>
      <c r="D1477" s="25">
        <f t="shared" si="115"/>
        <v>6529.6</v>
      </c>
      <c r="E1477" s="25">
        <f>_xlfn.XLOOKUP(C1477,MasterSheet!H:H,MasterSheet!E:E)</f>
        <v>74.2</v>
      </c>
      <c r="F1477" s="26">
        <f>SUMIFS(MasterSheet!J:J, MasterSheet!B:B, A1477, MasterSheet!D:D, B1477, MasterSheet!H:H, C1477)</f>
        <v>1</v>
      </c>
      <c r="G1477" s="26">
        <f t="shared" si="116"/>
        <v>6529.6</v>
      </c>
      <c r="H1477" s="30">
        <f>SUMIFS(MasterSheet!K:K, MasterSheet!B:B, A1477, MasterSheet!D:D, B1477, MasterSheet!H:H, C1477)</f>
        <v>1</v>
      </c>
      <c r="I1477" s="30">
        <f t="shared" si="117"/>
        <v>6529.6</v>
      </c>
      <c r="J1477" s="32">
        <f>SUMIFS(MasterSheet!L:L, MasterSheet!B:B, A1477, MasterSheet!D:D, B1477, MasterSheet!H:H, C1477)</f>
        <v>0</v>
      </c>
      <c r="K1477" s="32">
        <f t="shared" si="118"/>
        <v>0</v>
      </c>
      <c r="L1477" s="25" t="str">
        <f>VLOOKUP(C1477,MasterSheet!H:U,14,)</f>
        <v>BioLegend</v>
      </c>
      <c r="M1477" s="25" t="str">
        <f>VLOOKUP(L1477,'Currency Sheet'!A:C,3,)</f>
        <v>DOLLAR</v>
      </c>
      <c r="N1477" s="25">
        <f t="shared" si="119"/>
        <v>88</v>
      </c>
    </row>
    <row r="1478" spans="1:14" x14ac:dyDescent="0.25">
      <c r="A1478" s="25" t="str">
        <v>EED117403</v>
      </c>
      <c r="B1478" s="45">
        <v>45864</v>
      </c>
      <c r="C1478" s="25">
        <v>400126</v>
      </c>
      <c r="D1478" s="25">
        <f t="shared" si="115"/>
        <v>11026.4</v>
      </c>
      <c r="E1478" s="25">
        <f>_xlfn.XLOOKUP(C1478,MasterSheet!H:H,MasterSheet!E:E)</f>
        <v>125.3</v>
      </c>
      <c r="F1478" s="26">
        <f>SUMIFS(MasterSheet!J:J, MasterSheet!B:B, A1478, MasterSheet!D:D, B1478, MasterSheet!H:H, C1478)</f>
        <v>1</v>
      </c>
      <c r="G1478" s="26">
        <f t="shared" si="116"/>
        <v>11026.4</v>
      </c>
      <c r="H1478" s="30">
        <f>SUMIFS(MasterSheet!K:K, MasterSheet!B:B, A1478, MasterSheet!D:D, B1478, MasterSheet!H:H, C1478)</f>
        <v>1</v>
      </c>
      <c r="I1478" s="30">
        <f t="shared" si="117"/>
        <v>11026.4</v>
      </c>
      <c r="J1478" s="32">
        <f>SUMIFS(MasterSheet!L:L, MasterSheet!B:B, A1478, MasterSheet!D:D, B1478, MasterSheet!H:H, C1478)</f>
        <v>0</v>
      </c>
      <c r="K1478" s="32">
        <f t="shared" si="118"/>
        <v>0</v>
      </c>
      <c r="L1478" s="25" t="str">
        <f>VLOOKUP(C1478,MasterSheet!H:U,14,)</f>
        <v>BioLegend</v>
      </c>
      <c r="M1478" s="25" t="str">
        <f>VLOOKUP(L1478,'Currency Sheet'!A:C,3,)</f>
        <v>DOLLAR</v>
      </c>
      <c r="N1478" s="25">
        <f t="shared" si="119"/>
        <v>88</v>
      </c>
    </row>
    <row r="1479" spans="1:14" x14ac:dyDescent="0.25">
      <c r="A1479" s="25" t="str">
        <v>EED117403</v>
      </c>
      <c r="B1479" s="45">
        <v>45864</v>
      </c>
      <c r="C1479" s="25">
        <v>400128</v>
      </c>
      <c r="D1479" s="25">
        <f t="shared" si="115"/>
        <v>11026.4</v>
      </c>
      <c r="E1479" s="25">
        <f>_xlfn.XLOOKUP(C1479,MasterSheet!H:H,MasterSheet!E:E)</f>
        <v>125.3</v>
      </c>
      <c r="F1479" s="26">
        <f>SUMIFS(MasterSheet!J:J, MasterSheet!B:B, A1479, MasterSheet!D:D, B1479, MasterSheet!H:H, C1479)</f>
        <v>1</v>
      </c>
      <c r="G1479" s="26">
        <f t="shared" si="116"/>
        <v>11026.4</v>
      </c>
      <c r="H1479" s="30">
        <f>SUMIFS(MasterSheet!K:K, MasterSheet!B:B, A1479, MasterSheet!D:D, B1479, MasterSheet!H:H, C1479)</f>
        <v>1</v>
      </c>
      <c r="I1479" s="30">
        <f t="shared" si="117"/>
        <v>11026.4</v>
      </c>
      <c r="J1479" s="32">
        <f>SUMIFS(MasterSheet!L:L, MasterSheet!B:B, A1479, MasterSheet!D:D, B1479, MasterSheet!H:H, C1479)</f>
        <v>0</v>
      </c>
      <c r="K1479" s="32">
        <f t="shared" si="118"/>
        <v>0</v>
      </c>
      <c r="L1479" s="25" t="str">
        <f>VLOOKUP(C1479,MasterSheet!H:U,14,)</f>
        <v>BioLegend</v>
      </c>
      <c r="M1479" s="25" t="str">
        <f>VLOOKUP(L1479,'Currency Sheet'!A:C,3,)</f>
        <v>DOLLAR</v>
      </c>
      <c r="N1479" s="25">
        <f t="shared" si="119"/>
        <v>88</v>
      </c>
    </row>
    <row r="1480" spans="1:14" x14ac:dyDescent="0.25">
      <c r="A1480" s="25" t="str">
        <v>EED117403</v>
      </c>
      <c r="B1480" s="45">
        <v>45864</v>
      </c>
      <c r="C1480" s="25">
        <v>400129</v>
      </c>
      <c r="D1480" s="25">
        <f t="shared" si="115"/>
        <v>12874.400000000001</v>
      </c>
      <c r="E1480" s="25">
        <f>_xlfn.XLOOKUP(C1480,MasterSheet!H:H,MasterSheet!E:E)</f>
        <v>146.30000000000001</v>
      </c>
      <c r="F1480" s="26">
        <f>SUMIFS(MasterSheet!J:J, MasterSheet!B:B, A1480, MasterSheet!D:D, B1480, MasterSheet!H:H, C1480)</f>
        <v>1</v>
      </c>
      <c r="G1480" s="26">
        <f t="shared" si="116"/>
        <v>12874.400000000001</v>
      </c>
      <c r="H1480" s="30">
        <f>SUMIFS(MasterSheet!K:K, MasterSheet!B:B, A1480, MasterSheet!D:D, B1480, MasterSheet!H:H, C1480)</f>
        <v>1</v>
      </c>
      <c r="I1480" s="30">
        <f t="shared" si="117"/>
        <v>12874.400000000001</v>
      </c>
      <c r="J1480" s="32">
        <f>SUMIFS(MasterSheet!L:L, MasterSheet!B:B, A1480, MasterSheet!D:D, B1480, MasterSheet!H:H, C1480)</f>
        <v>0</v>
      </c>
      <c r="K1480" s="32">
        <f t="shared" si="118"/>
        <v>0</v>
      </c>
      <c r="L1480" s="25" t="str">
        <f>VLOOKUP(C1480,MasterSheet!H:U,14,)</f>
        <v>BioLegend</v>
      </c>
      <c r="M1480" s="25" t="str">
        <f>VLOOKUP(L1480,'Currency Sheet'!A:C,3,)</f>
        <v>DOLLAR</v>
      </c>
      <c r="N1480" s="25">
        <f t="shared" si="119"/>
        <v>88</v>
      </c>
    </row>
    <row r="1481" spans="1:14" x14ac:dyDescent="0.25">
      <c r="A1481" s="25" t="str">
        <v>EED117403</v>
      </c>
      <c r="B1481" s="45">
        <v>45864</v>
      </c>
      <c r="C1481" s="25">
        <v>400130</v>
      </c>
      <c r="D1481" s="25">
        <f t="shared" si="115"/>
        <v>12874.400000000001</v>
      </c>
      <c r="E1481" s="25">
        <f>_xlfn.XLOOKUP(C1481,MasterSheet!H:H,MasterSheet!E:E)</f>
        <v>146.30000000000001</v>
      </c>
      <c r="F1481" s="26">
        <f>SUMIFS(MasterSheet!J:J, MasterSheet!B:B, A1481, MasterSheet!D:D, B1481, MasterSheet!H:H, C1481)</f>
        <v>1</v>
      </c>
      <c r="G1481" s="26">
        <f t="shared" si="116"/>
        <v>12874.400000000001</v>
      </c>
      <c r="H1481" s="30">
        <f>SUMIFS(MasterSheet!K:K, MasterSheet!B:B, A1481, MasterSheet!D:D, B1481, MasterSheet!H:H, C1481)</f>
        <v>1</v>
      </c>
      <c r="I1481" s="30">
        <f t="shared" si="117"/>
        <v>12874.400000000001</v>
      </c>
      <c r="J1481" s="32">
        <f>SUMIFS(MasterSheet!L:L, MasterSheet!B:B, A1481, MasterSheet!D:D, B1481, MasterSheet!H:H, C1481)</f>
        <v>0</v>
      </c>
      <c r="K1481" s="32">
        <f t="shared" si="118"/>
        <v>0</v>
      </c>
      <c r="L1481" s="25" t="str">
        <f>VLOOKUP(C1481,MasterSheet!H:U,14,)</f>
        <v>BioLegend</v>
      </c>
      <c r="M1481" s="25" t="str">
        <f>VLOOKUP(L1481,'Currency Sheet'!A:C,3,)</f>
        <v>DOLLAR</v>
      </c>
      <c r="N1481" s="25">
        <f t="shared" si="119"/>
        <v>88</v>
      </c>
    </row>
    <row r="1482" spans="1:14" x14ac:dyDescent="0.25">
      <c r="A1482" s="25" t="str">
        <v>EED117403</v>
      </c>
      <c r="B1482" s="45">
        <v>45864</v>
      </c>
      <c r="C1482" s="25">
        <v>400133</v>
      </c>
      <c r="D1482" s="25">
        <f t="shared" si="115"/>
        <v>5112.8</v>
      </c>
      <c r="E1482" s="25">
        <f>_xlfn.XLOOKUP(C1482,MasterSheet!H:H,MasterSheet!E:E)</f>
        <v>58.1</v>
      </c>
      <c r="F1482" s="26">
        <f>SUMIFS(MasterSheet!J:J, MasterSheet!B:B, A1482, MasterSheet!D:D, B1482, MasterSheet!H:H, C1482)</f>
        <v>1</v>
      </c>
      <c r="G1482" s="26">
        <f t="shared" si="116"/>
        <v>5112.8</v>
      </c>
      <c r="H1482" s="30">
        <f>SUMIFS(MasterSheet!K:K, MasterSheet!B:B, A1482, MasterSheet!D:D, B1482, MasterSheet!H:H, C1482)</f>
        <v>1</v>
      </c>
      <c r="I1482" s="30">
        <f t="shared" si="117"/>
        <v>5112.8</v>
      </c>
      <c r="J1482" s="32">
        <f>SUMIFS(MasterSheet!L:L, MasterSheet!B:B, A1482, MasterSheet!D:D, B1482, MasterSheet!H:H, C1482)</f>
        <v>0</v>
      </c>
      <c r="K1482" s="32">
        <f t="shared" si="118"/>
        <v>0</v>
      </c>
      <c r="L1482" s="25" t="str">
        <f>VLOOKUP(C1482,MasterSheet!H:U,14,)</f>
        <v>BioLegend</v>
      </c>
      <c r="M1482" s="25" t="str">
        <f>VLOOKUP(L1482,'Currency Sheet'!A:C,3,)</f>
        <v>DOLLAR</v>
      </c>
      <c r="N1482" s="25">
        <f t="shared" si="119"/>
        <v>88</v>
      </c>
    </row>
    <row r="1483" spans="1:14" x14ac:dyDescent="0.25">
      <c r="A1483" s="25" t="str">
        <v>EED117403</v>
      </c>
      <c r="B1483" s="45">
        <v>45864</v>
      </c>
      <c r="C1483" s="25">
        <v>400144</v>
      </c>
      <c r="D1483" s="25">
        <f t="shared" si="115"/>
        <v>11888.8</v>
      </c>
      <c r="E1483" s="25">
        <f>_xlfn.XLOOKUP(C1483,MasterSheet!H:H,MasterSheet!E:E)</f>
        <v>135.1</v>
      </c>
      <c r="F1483" s="26">
        <f>SUMIFS(MasterSheet!J:J, MasterSheet!B:B, A1483, MasterSheet!D:D, B1483, MasterSheet!H:H, C1483)</f>
        <v>1</v>
      </c>
      <c r="G1483" s="26">
        <f t="shared" si="116"/>
        <v>11888.8</v>
      </c>
      <c r="H1483" s="30">
        <f>SUMIFS(MasterSheet!K:K, MasterSheet!B:B, A1483, MasterSheet!D:D, B1483, MasterSheet!H:H, C1483)</f>
        <v>1</v>
      </c>
      <c r="I1483" s="30">
        <f t="shared" si="117"/>
        <v>11888.8</v>
      </c>
      <c r="J1483" s="32">
        <f>SUMIFS(MasterSheet!L:L, MasterSheet!B:B, A1483, MasterSheet!D:D, B1483, MasterSheet!H:H, C1483)</f>
        <v>0</v>
      </c>
      <c r="K1483" s="32">
        <f t="shared" si="118"/>
        <v>0</v>
      </c>
      <c r="L1483" s="25" t="str">
        <f>VLOOKUP(C1483,MasterSheet!H:U,14,)</f>
        <v>BioLegend</v>
      </c>
      <c r="M1483" s="25" t="str">
        <f>VLOOKUP(L1483,'Currency Sheet'!A:C,3,)</f>
        <v>DOLLAR</v>
      </c>
      <c r="N1483" s="25">
        <f t="shared" si="119"/>
        <v>88</v>
      </c>
    </row>
    <row r="1484" spans="1:14" x14ac:dyDescent="0.25">
      <c r="A1484" s="25" t="str">
        <v>EED117403</v>
      </c>
      <c r="B1484" s="45">
        <v>45864</v>
      </c>
      <c r="C1484" s="25">
        <v>400148</v>
      </c>
      <c r="D1484" s="25">
        <f t="shared" si="115"/>
        <v>12997.599999999999</v>
      </c>
      <c r="E1484" s="25">
        <f>_xlfn.XLOOKUP(C1484,MasterSheet!H:H,MasterSheet!E:E)</f>
        <v>147.69999999999999</v>
      </c>
      <c r="F1484" s="26">
        <f>SUMIFS(MasterSheet!J:J, MasterSheet!B:B, A1484, MasterSheet!D:D, B1484, MasterSheet!H:H, C1484)</f>
        <v>1</v>
      </c>
      <c r="G1484" s="26">
        <f t="shared" si="116"/>
        <v>12997.599999999999</v>
      </c>
      <c r="H1484" s="30">
        <f>SUMIFS(MasterSheet!K:K, MasterSheet!B:B, A1484, MasterSheet!D:D, B1484, MasterSheet!H:H, C1484)</f>
        <v>1</v>
      </c>
      <c r="I1484" s="30">
        <f t="shared" si="117"/>
        <v>12997.599999999999</v>
      </c>
      <c r="J1484" s="32">
        <f>SUMIFS(MasterSheet!L:L, MasterSheet!B:B, A1484, MasterSheet!D:D, B1484, MasterSheet!H:H, C1484)</f>
        <v>0</v>
      </c>
      <c r="K1484" s="32">
        <f t="shared" si="118"/>
        <v>0</v>
      </c>
      <c r="L1484" s="25" t="str">
        <f>VLOOKUP(C1484,MasterSheet!H:U,14,)</f>
        <v>BioLegend</v>
      </c>
      <c r="M1484" s="25" t="str">
        <f>VLOOKUP(L1484,'Currency Sheet'!A:C,3,)</f>
        <v>DOLLAR</v>
      </c>
      <c r="N1484" s="25">
        <f t="shared" si="119"/>
        <v>88</v>
      </c>
    </row>
    <row r="1485" spans="1:14" x14ac:dyDescent="0.25">
      <c r="A1485" s="25" t="str">
        <v>EED117403</v>
      </c>
      <c r="B1485" s="45">
        <v>45864</v>
      </c>
      <c r="C1485" s="25">
        <v>400163</v>
      </c>
      <c r="D1485" s="25">
        <f t="shared" si="115"/>
        <v>13464</v>
      </c>
      <c r="E1485" s="25">
        <f>_xlfn.XLOOKUP(C1485,MasterSheet!H:H,MasterSheet!E:E)</f>
        <v>153</v>
      </c>
      <c r="F1485" s="26">
        <f>SUMIFS(MasterSheet!J:J, MasterSheet!B:B, A1485, MasterSheet!D:D, B1485, MasterSheet!H:H, C1485)</f>
        <v>1</v>
      </c>
      <c r="G1485" s="26">
        <f t="shared" si="116"/>
        <v>13464</v>
      </c>
      <c r="H1485" s="30">
        <f>SUMIFS(MasterSheet!K:K, MasterSheet!B:B, A1485, MasterSheet!D:D, B1485, MasterSheet!H:H, C1485)</f>
        <v>1</v>
      </c>
      <c r="I1485" s="30">
        <f t="shared" si="117"/>
        <v>13464</v>
      </c>
      <c r="J1485" s="32">
        <f>SUMIFS(MasterSheet!L:L, MasterSheet!B:B, A1485, MasterSheet!D:D, B1485, MasterSheet!H:H, C1485)</f>
        <v>0</v>
      </c>
      <c r="K1485" s="32">
        <f t="shared" si="118"/>
        <v>0</v>
      </c>
      <c r="L1485" s="25" t="str">
        <f>VLOOKUP(C1485,MasterSheet!H:U,14,)</f>
        <v>BioLegend</v>
      </c>
      <c r="M1485" s="25" t="str">
        <f>VLOOKUP(L1485,'Currency Sheet'!A:C,3,)</f>
        <v>DOLLAR</v>
      </c>
      <c r="N1485" s="25">
        <f t="shared" si="119"/>
        <v>88</v>
      </c>
    </row>
    <row r="1486" spans="1:14" x14ac:dyDescent="0.25">
      <c r="A1486" s="25" t="str">
        <v>EED117403</v>
      </c>
      <c r="B1486" s="45">
        <v>45864</v>
      </c>
      <c r="C1486" s="25">
        <v>400168</v>
      </c>
      <c r="D1486" s="25">
        <f t="shared" si="115"/>
        <v>27258</v>
      </c>
      <c r="E1486" s="25">
        <f>_xlfn.XLOOKUP(C1486,MasterSheet!H:H,MasterSheet!E:E)</f>
        <v>309.75</v>
      </c>
      <c r="F1486" s="26">
        <f>SUMIFS(MasterSheet!J:J, MasterSheet!B:B, A1486, MasterSheet!D:D, B1486, MasterSheet!H:H, C1486)</f>
        <v>1</v>
      </c>
      <c r="G1486" s="26">
        <f t="shared" si="116"/>
        <v>27258</v>
      </c>
      <c r="H1486" s="30">
        <f>SUMIFS(MasterSheet!K:K, MasterSheet!B:B, A1486, MasterSheet!D:D, B1486, MasterSheet!H:H, C1486)</f>
        <v>1</v>
      </c>
      <c r="I1486" s="30">
        <f t="shared" si="117"/>
        <v>27258</v>
      </c>
      <c r="J1486" s="32">
        <f>SUMIFS(MasterSheet!L:L, MasterSheet!B:B, A1486, MasterSheet!D:D, B1486, MasterSheet!H:H, C1486)</f>
        <v>0</v>
      </c>
      <c r="K1486" s="32">
        <f t="shared" si="118"/>
        <v>0</v>
      </c>
      <c r="L1486" s="25" t="str">
        <f>VLOOKUP(C1486,MasterSheet!H:U,14,)</f>
        <v>BioLegend</v>
      </c>
      <c r="M1486" s="25" t="str">
        <f>VLOOKUP(L1486,'Currency Sheet'!A:C,3,)</f>
        <v>DOLLAR</v>
      </c>
      <c r="N1486" s="25">
        <f t="shared" si="119"/>
        <v>88</v>
      </c>
    </row>
    <row r="1487" spans="1:14" x14ac:dyDescent="0.25">
      <c r="A1487" s="25" t="str">
        <v>EED117403</v>
      </c>
      <c r="B1487" s="45">
        <v>45864</v>
      </c>
      <c r="C1487" s="25">
        <v>400172</v>
      </c>
      <c r="D1487" s="25">
        <f t="shared" si="115"/>
        <v>25410</v>
      </c>
      <c r="E1487" s="25">
        <f>_xlfn.XLOOKUP(C1487,MasterSheet!H:H,MasterSheet!E:E)</f>
        <v>288.75</v>
      </c>
      <c r="F1487" s="26">
        <f>SUMIFS(MasterSheet!J:J, MasterSheet!B:B, A1487, MasterSheet!D:D, B1487, MasterSheet!H:H, C1487)</f>
        <v>1</v>
      </c>
      <c r="G1487" s="26">
        <f t="shared" si="116"/>
        <v>25410</v>
      </c>
      <c r="H1487" s="30">
        <f>SUMIFS(MasterSheet!K:K, MasterSheet!B:B, A1487, MasterSheet!D:D, B1487, MasterSheet!H:H, C1487)</f>
        <v>1</v>
      </c>
      <c r="I1487" s="30">
        <f t="shared" si="117"/>
        <v>25410</v>
      </c>
      <c r="J1487" s="32">
        <f>SUMIFS(MasterSheet!L:L, MasterSheet!B:B, A1487, MasterSheet!D:D, B1487, MasterSheet!H:H, C1487)</f>
        <v>0</v>
      </c>
      <c r="K1487" s="32">
        <f t="shared" si="118"/>
        <v>0</v>
      </c>
      <c r="L1487" s="25" t="str">
        <f>VLOOKUP(C1487,MasterSheet!H:U,14,)</f>
        <v>BioLegend</v>
      </c>
      <c r="M1487" s="25" t="str">
        <f>VLOOKUP(L1487,'Currency Sheet'!A:C,3,)</f>
        <v>DOLLAR</v>
      </c>
      <c r="N1487" s="25">
        <f t="shared" si="119"/>
        <v>88</v>
      </c>
    </row>
    <row r="1488" spans="1:14" x14ac:dyDescent="0.25">
      <c r="A1488" s="25" t="str">
        <v>EED117403</v>
      </c>
      <c r="B1488" s="45">
        <v>45864</v>
      </c>
      <c r="C1488" s="25">
        <v>400209</v>
      </c>
      <c r="D1488" s="25">
        <f t="shared" si="115"/>
        <v>2895.2</v>
      </c>
      <c r="E1488" s="25">
        <f>_xlfn.XLOOKUP(C1488,MasterSheet!H:H,MasterSheet!E:E)</f>
        <v>32.9</v>
      </c>
      <c r="F1488" s="26">
        <f>SUMIFS(MasterSheet!J:J, MasterSheet!B:B, A1488, MasterSheet!D:D, B1488, MasterSheet!H:H, C1488)</f>
        <v>1</v>
      </c>
      <c r="G1488" s="26">
        <f t="shared" si="116"/>
        <v>2895.2</v>
      </c>
      <c r="H1488" s="30">
        <f>SUMIFS(MasterSheet!K:K, MasterSheet!B:B, A1488, MasterSheet!D:D, B1488, MasterSheet!H:H, C1488)</f>
        <v>1</v>
      </c>
      <c r="I1488" s="30">
        <f t="shared" si="117"/>
        <v>2895.2</v>
      </c>
      <c r="J1488" s="32">
        <f>SUMIFS(MasterSheet!L:L, MasterSheet!B:B, A1488, MasterSheet!D:D, B1488, MasterSheet!H:H, C1488)</f>
        <v>0</v>
      </c>
      <c r="K1488" s="32">
        <f t="shared" si="118"/>
        <v>0</v>
      </c>
      <c r="L1488" s="25" t="str">
        <f>VLOOKUP(C1488,MasterSheet!H:U,14,)</f>
        <v>BioLegend</v>
      </c>
      <c r="M1488" s="25" t="str">
        <f>VLOOKUP(L1488,'Currency Sheet'!A:C,3,)</f>
        <v>DOLLAR</v>
      </c>
      <c r="N1488" s="25">
        <f t="shared" si="119"/>
        <v>88</v>
      </c>
    </row>
    <row r="1489" spans="1:14" x14ac:dyDescent="0.25">
      <c r="A1489" s="25" t="str">
        <v>EED117403</v>
      </c>
      <c r="B1489" s="45">
        <v>45864</v>
      </c>
      <c r="C1489" s="25">
        <v>400214</v>
      </c>
      <c r="D1489" s="25">
        <f t="shared" si="115"/>
        <v>8254.4</v>
      </c>
      <c r="E1489" s="25">
        <f>_xlfn.XLOOKUP(C1489,MasterSheet!H:H,MasterSheet!E:E)</f>
        <v>93.8</v>
      </c>
      <c r="F1489" s="26">
        <f>SUMIFS(MasterSheet!J:J, MasterSheet!B:B, A1489, MasterSheet!D:D, B1489, MasterSheet!H:H, C1489)</f>
        <v>1</v>
      </c>
      <c r="G1489" s="26">
        <f t="shared" si="116"/>
        <v>8254.4</v>
      </c>
      <c r="H1489" s="30">
        <f>SUMIFS(MasterSheet!K:K, MasterSheet!B:B, A1489, MasterSheet!D:D, B1489, MasterSheet!H:H, C1489)</f>
        <v>1</v>
      </c>
      <c r="I1489" s="30">
        <f t="shared" si="117"/>
        <v>8254.4</v>
      </c>
      <c r="J1489" s="32">
        <f>SUMIFS(MasterSheet!L:L, MasterSheet!B:B, A1489, MasterSheet!D:D, B1489, MasterSheet!H:H, C1489)</f>
        <v>0</v>
      </c>
      <c r="K1489" s="32">
        <f t="shared" si="118"/>
        <v>0</v>
      </c>
      <c r="L1489" s="25" t="str">
        <f>VLOOKUP(C1489,MasterSheet!H:U,14,)</f>
        <v>BioLegend</v>
      </c>
      <c r="M1489" s="25" t="str">
        <f>VLOOKUP(L1489,'Currency Sheet'!A:C,3,)</f>
        <v>DOLLAR</v>
      </c>
      <c r="N1489" s="25">
        <f t="shared" si="119"/>
        <v>88</v>
      </c>
    </row>
    <row r="1490" spans="1:14" x14ac:dyDescent="0.25">
      <c r="A1490" s="25" t="str">
        <v>EED117403</v>
      </c>
      <c r="B1490" s="45">
        <v>45864</v>
      </c>
      <c r="C1490" s="25">
        <v>400220</v>
      </c>
      <c r="D1490" s="25">
        <f t="shared" si="115"/>
        <v>5016</v>
      </c>
      <c r="E1490" s="25">
        <f>_xlfn.XLOOKUP(C1490,MasterSheet!H:H,MasterSheet!E:E)</f>
        <v>57</v>
      </c>
      <c r="F1490" s="26">
        <f>SUMIFS(MasterSheet!J:J, MasterSheet!B:B, A1490, MasterSheet!D:D, B1490, MasterSheet!H:H, C1490)</f>
        <v>1</v>
      </c>
      <c r="G1490" s="26">
        <f t="shared" si="116"/>
        <v>5016</v>
      </c>
      <c r="H1490" s="30">
        <f>SUMIFS(MasterSheet!K:K, MasterSheet!B:B, A1490, MasterSheet!D:D, B1490, MasterSheet!H:H, C1490)</f>
        <v>1</v>
      </c>
      <c r="I1490" s="30">
        <f t="shared" si="117"/>
        <v>5016</v>
      </c>
      <c r="J1490" s="32">
        <f>SUMIFS(MasterSheet!L:L, MasterSheet!B:B, A1490, MasterSheet!D:D, B1490, MasterSheet!H:H, C1490)</f>
        <v>0</v>
      </c>
      <c r="K1490" s="32">
        <f t="shared" si="118"/>
        <v>0</v>
      </c>
      <c r="L1490" s="25" t="str">
        <f>VLOOKUP(C1490,MasterSheet!H:U,14,)</f>
        <v>BioLegend</v>
      </c>
      <c r="M1490" s="25" t="str">
        <f>VLOOKUP(L1490,'Currency Sheet'!A:C,3,)</f>
        <v>DOLLAR</v>
      </c>
      <c r="N1490" s="25">
        <f t="shared" si="119"/>
        <v>88</v>
      </c>
    </row>
    <row r="1491" spans="1:14" x14ac:dyDescent="0.25">
      <c r="A1491" s="25" t="str">
        <v>EED117403</v>
      </c>
      <c r="B1491" s="45">
        <v>45864</v>
      </c>
      <c r="C1491" s="25">
        <v>400336</v>
      </c>
      <c r="D1491" s="25">
        <f t="shared" si="115"/>
        <v>12997.599999999999</v>
      </c>
      <c r="E1491" s="25">
        <f>_xlfn.XLOOKUP(C1491,MasterSheet!H:H,MasterSheet!E:E)</f>
        <v>147.69999999999999</v>
      </c>
      <c r="F1491" s="26">
        <f>SUMIFS(MasterSheet!J:J, MasterSheet!B:B, A1491, MasterSheet!D:D, B1491, MasterSheet!H:H, C1491)</f>
        <v>1</v>
      </c>
      <c r="G1491" s="26">
        <f t="shared" si="116"/>
        <v>12997.599999999999</v>
      </c>
      <c r="H1491" s="30">
        <f>SUMIFS(MasterSheet!K:K, MasterSheet!B:B, A1491, MasterSheet!D:D, B1491, MasterSheet!H:H, C1491)</f>
        <v>1</v>
      </c>
      <c r="I1491" s="30">
        <f t="shared" si="117"/>
        <v>12997.599999999999</v>
      </c>
      <c r="J1491" s="32">
        <f>SUMIFS(MasterSheet!L:L, MasterSheet!B:B, A1491, MasterSheet!D:D, B1491, MasterSheet!H:H, C1491)</f>
        <v>0</v>
      </c>
      <c r="K1491" s="32">
        <f t="shared" si="118"/>
        <v>0</v>
      </c>
      <c r="L1491" s="25" t="str">
        <f>VLOOKUP(C1491,MasterSheet!H:U,14,)</f>
        <v>BioLegend</v>
      </c>
      <c r="M1491" s="25" t="str">
        <f>VLOOKUP(L1491,'Currency Sheet'!A:C,3,)</f>
        <v>DOLLAR</v>
      </c>
      <c r="N1491" s="25">
        <f t="shared" si="119"/>
        <v>88</v>
      </c>
    </row>
    <row r="1492" spans="1:14" x14ac:dyDescent="0.25">
      <c r="A1492" s="25" t="str">
        <v>EED117403</v>
      </c>
      <c r="B1492" s="45">
        <v>45864</v>
      </c>
      <c r="C1492" s="25">
        <v>401208</v>
      </c>
      <c r="D1492" s="25">
        <f t="shared" si="115"/>
        <v>7207.2000000000007</v>
      </c>
      <c r="E1492" s="25">
        <f>_xlfn.XLOOKUP(C1492,MasterSheet!H:H,MasterSheet!E:E)</f>
        <v>81.900000000000006</v>
      </c>
      <c r="F1492" s="26">
        <f>SUMIFS(MasterSheet!J:J, MasterSheet!B:B, A1492, MasterSheet!D:D, B1492, MasterSheet!H:H, C1492)</f>
        <v>1</v>
      </c>
      <c r="G1492" s="26">
        <f t="shared" si="116"/>
        <v>7207.2000000000007</v>
      </c>
      <c r="H1492" s="30">
        <f>SUMIFS(MasterSheet!K:K, MasterSheet!B:B, A1492, MasterSheet!D:D, B1492, MasterSheet!H:H, C1492)</f>
        <v>1</v>
      </c>
      <c r="I1492" s="30">
        <f t="shared" si="117"/>
        <v>7207.2000000000007</v>
      </c>
      <c r="J1492" s="32">
        <f>SUMIFS(MasterSheet!L:L, MasterSheet!B:B, A1492, MasterSheet!D:D, B1492, MasterSheet!H:H, C1492)</f>
        <v>0</v>
      </c>
      <c r="K1492" s="32">
        <f t="shared" si="118"/>
        <v>0</v>
      </c>
      <c r="L1492" s="25" t="str">
        <f>VLOOKUP(C1492,MasterSheet!H:U,14,)</f>
        <v>BioLegend</v>
      </c>
      <c r="M1492" s="25" t="str">
        <f>VLOOKUP(L1492,'Currency Sheet'!A:C,3,)</f>
        <v>DOLLAR</v>
      </c>
      <c r="N1492" s="25">
        <f t="shared" si="119"/>
        <v>88</v>
      </c>
    </row>
    <row r="1493" spans="1:14" x14ac:dyDescent="0.25">
      <c r="A1493" s="25" t="str">
        <v>EED117403</v>
      </c>
      <c r="B1493" s="45">
        <v>45864</v>
      </c>
      <c r="C1493" s="25">
        <v>405202</v>
      </c>
      <c r="D1493" s="25">
        <f t="shared" si="115"/>
        <v>7268.7999999999993</v>
      </c>
      <c r="E1493" s="25">
        <f>_xlfn.XLOOKUP(C1493,MasterSheet!H:H,MasterSheet!E:E)</f>
        <v>82.6</v>
      </c>
      <c r="F1493" s="26">
        <f>SUMIFS(MasterSheet!J:J, MasterSheet!B:B, A1493, MasterSheet!D:D, B1493, MasterSheet!H:H, C1493)</f>
        <v>2</v>
      </c>
      <c r="G1493" s="26">
        <f t="shared" si="116"/>
        <v>14537.599999999999</v>
      </c>
      <c r="H1493" s="30">
        <f>SUMIFS(MasterSheet!K:K, MasterSheet!B:B, A1493, MasterSheet!D:D, B1493, MasterSheet!H:H, C1493)</f>
        <v>2</v>
      </c>
      <c r="I1493" s="30">
        <f t="shared" si="117"/>
        <v>14537.599999999999</v>
      </c>
      <c r="J1493" s="32">
        <f>SUMIFS(MasterSheet!L:L, MasterSheet!B:B, A1493, MasterSheet!D:D, B1493, MasterSheet!H:H, C1493)</f>
        <v>0</v>
      </c>
      <c r="K1493" s="32">
        <f t="shared" si="118"/>
        <v>0</v>
      </c>
      <c r="L1493" s="25" t="str">
        <f>VLOOKUP(C1493,MasterSheet!H:U,14,)</f>
        <v>BioLegend</v>
      </c>
      <c r="M1493" s="25" t="str">
        <f>VLOOKUP(L1493,'Currency Sheet'!A:C,3,)</f>
        <v>DOLLAR</v>
      </c>
      <c r="N1493" s="25">
        <f t="shared" si="119"/>
        <v>88</v>
      </c>
    </row>
    <row r="1494" spans="1:14" x14ac:dyDescent="0.25">
      <c r="A1494" s="25" t="str">
        <v>EED117403</v>
      </c>
      <c r="B1494" s="45">
        <v>45864</v>
      </c>
      <c r="C1494" s="25">
        <v>405245</v>
      </c>
      <c r="D1494" s="25">
        <f t="shared" si="115"/>
        <v>14660.8</v>
      </c>
      <c r="E1494" s="25">
        <f>_xlfn.XLOOKUP(C1494,MasterSheet!H:H,MasterSheet!E:E)</f>
        <v>166.6</v>
      </c>
      <c r="F1494" s="26">
        <f>SUMIFS(MasterSheet!J:J, MasterSheet!B:B, A1494, MasterSheet!D:D, B1494, MasterSheet!H:H, C1494)</f>
        <v>2</v>
      </c>
      <c r="G1494" s="26">
        <f t="shared" si="116"/>
        <v>29321.599999999999</v>
      </c>
      <c r="H1494" s="30">
        <f>SUMIFS(MasterSheet!K:K, MasterSheet!B:B, A1494, MasterSheet!D:D, B1494, MasterSheet!H:H, C1494)</f>
        <v>2</v>
      </c>
      <c r="I1494" s="30">
        <f t="shared" si="117"/>
        <v>29321.599999999999</v>
      </c>
      <c r="J1494" s="32">
        <f>SUMIFS(MasterSheet!L:L, MasterSheet!B:B, A1494, MasterSheet!D:D, B1494, MasterSheet!H:H, C1494)</f>
        <v>0</v>
      </c>
      <c r="K1494" s="32">
        <f t="shared" si="118"/>
        <v>0</v>
      </c>
      <c r="L1494" s="25" t="str">
        <f>VLOOKUP(C1494,MasterSheet!H:U,14,)</f>
        <v>BioLegend</v>
      </c>
      <c r="M1494" s="25" t="str">
        <f>VLOOKUP(L1494,'Currency Sheet'!A:C,3,)</f>
        <v>DOLLAR</v>
      </c>
      <c r="N1494" s="25">
        <f t="shared" si="119"/>
        <v>88</v>
      </c>
    </row>
    <row r="1495" spans="1:14" x14ac:dyDescent="0.25">
      <c r="A1495" s="25" t="str">
        <v>EED117403</v>
      </c>
      <c r="B1495" s="45">
        <v>45864</v>
      </c>
      <c r="C1495" s="25">
        <v>405301</v>
      </c>
      <c r="D1495" s="25">
        <f t="shared" si="115"/>
        <v>11211.2</v>
      </c>
      <c r="E1495" s="25">
        <f>_xlfn.XLOOKUP(C1495,MasterSheet!H:H,MasterSheet!E:E)</f>
        <v>127.4</v>
      </c>
      <c r="F1495" s="26">
        <f>SUMIFS(MasterSheet!J:J, MasterSheet!B:B, A1495, MasterSheet!D:D, B1495, MasterSheet!H:H, C1495)</f>
        <v>1</v>
      </c>
      <c r="G1495" s="26">
        <f t="shared" si="116"/>
        <v>11211.2</v>
      </c>
      <c r="H1495" s="30">
        <f>SUMIFS(MasterSheet!K:K, MasterSheet!B:B, A1495, MasterSheet!D:D, B1495, MasterSheet!H:H, C1495)</f>
        <v>1</v>
      </c>
      <c r="I1495" s="30">
        <f t="shared" si="117"/>
        <v>11211.2</v>
      </c>
      <c r="J1495" s="32">
        <f>SUMIFS(MasterSheet!L:L, MasterSheet!B:B, A1495, MasterSheet!D:D, B1495, MasterSheet!H:H, C1495)</f>
        <v>0</v>
      </c>
      <c r="K1495" s="32">
        <f t="shared" si="118"/>
        <v>0</v>
      </c>
      <c r="L1495" s="25" t="str">
        <f>VLOOKUP(C1495,MasterSheet!H:U,14,)</f>
        <v>BioLegend</v>
      </c>
      <c r="M1495" s="25" t="str">
        <f>VLOOKUP(L1495,'Currency Sheet'!A:C,3,)</f>
        <v>DOLLAR</v>
      </c>
      <c r="N1495" s="25">
        <f t="shared" si="119"/>
        <v>88</v>
      </c>
    </row>
    <row r="1496" spans="1:14" x14ac:dyDescent="0.25">
      <c r="A1496" s="25" t="str">
        <v>EED117403</v>
      </c>
      <c r="B1496" s="45">
        <v>45864</v>
      </c>
      <c r="C1496" s="25">
        <v>405303</v>
      </c>
      <c r="D1496" s="25">
        <f t="shared" si="115"/>
        <v>23100</v>
      </c>
      <c r="E1496" s="25">
        <f>_xlfn.XLOOKUP(C1496,MasterSheet!H:H,MasterSheet!E:E)</f>
        <v>262.5</v>
      </c>
      <c r="F1496" s="26">
        <f>SUMIFS(MasterSheet!J:J, MasterSheet!B:B, A1496, MasterSheet!D:D, B1496, MasterSheet!H:H, C1496)</f>
        <v>1</v>
      </c>
      <c r="G1496" s="26">
        <f t="shared" si="116"/>
        <v>23100</v>
      </c>
      <c r="H1496" s="30">
        <f>SUMIFS(MasterSheet!K:K, MasterSheet!B:B, A1496, MasterSheet!D:D, B1496, MasterSheet!H:H, C1496)</f>
        <v>1</v>
      </c>
      <c r="I1496" s="30">
        <f t="shared" si="117"/>
        <v>23100</v>
      </c>
      <c r="J1496" s="32">
        <f>SUMIFS(MasterSheet!L:L, MasterSheet!B:B, A1496, MasterSheet!D:D, B1496, MasterSheet!H:H, C1496)</f>
        <v>0</v>
      </c>
      <c r="K1496" s="32">
        <f t="shared" si="118"/>
        <v>0</v>
      </c>
      <c r="L1496" s="25" t="str">
        <f>VLOOKUP(C1496,MasterSheet!H:U,14,)</f>
        <v>BioLegend</v>
      </c>
      <c r="M1496" s="25" t="str">
        <f>VLOOKUP(L1496,'Currency Sheet'!A:C,3,)</f>
        <v>DOLLAR</v>
      </c>
      <c r="N1496" s="25">
        <f t="shared" si="119"/>
        <v>88</v>
      </c>
    </row>
    <row r="1497" spans="1:14" x14ac:dyDescent="0.25">
      <c r="A1497" s="25" t="str">
        <v>EED117403</v>
      </c>
      <c r="B1497" s="45">
        <v>45864</v>
      </c>
      <c r="C1497" s="25">
        <v>406602</v>
      </c>
      <c r="D1497" s="25">
        <f t="shared" si="115"/>
        <v>10533.6</v>
      </c>
      <c r="E1497" s="25">
        <f>_xlfn.XLOOKUP(C1497,MasterSheet!H:H,MasterSheet!E:E)</f>
        <v>119.7</v>
      </c>
      <c r="F1497" s="26">
        <f>SUMIFS(MasterSheet!J:J, MasterSheet!B:B, A1497, MasterSheet!D:D, B1497, MasterSheet!H:H, C1497)</f>
        <v>1</v>
      </c>
      <c r="G1497" s="26">
        <f t="shared" si="116"/>
        <v>10533.6</v>
      </c>
      <c r="H1497" s="30">
        <f>SUMIFS(MasterSheet!K:K, MasterSheet!B:B, A1497, MasterSheet!D:D, B1497, MasterSheet!H:H, C1497)</f>
        <v>1</v>
      </c>
      <c r="I1497" s="30">
        <f t="shared" si="117"/>
        <v>10533.6</v>
      </c>
      <c r="J1497" s="32">
        <f>SUMIFS(MasterSheet!L:L, MasterSheet!B:B, A1497, MasterSheet!D:D, B1497, MasterSheet!H:H, C1497)</f>
        <v>0</v>
      </c>
      <c r="K1497" s="32">
        <f t="shared" si="118"/>
        <v>0</v>
      </c>
      <c r="L1497" s="25" t="str">
        <f>VLOOKUP(C1497,MasterSheet!H:U,14,)</f>
        <v>BioLegend</v>
      </c>
      <c r="M1497" s="25" t="str">
        <f>VLOOKUP(L1497,'Currency Sheet'!A:C,3,)</f>
        <v>DOLLAR</v>
      </c>
      <c r="N1497" s="25">
        <f t="shared" si="119"/>
        <v>88</v>
      </c>
    </row>
    <row r="1498" spans="1:14" x14ac:dyDescent="0.25">
      <c r="A1498" s="25" t="str">
        <v>EED117403</v>
      </c>
      <c r="B1498" s="45">
        <v>45864</v>
      </c>
      <c r="C1498" s="25">
        <v>406604</v>
      </c>
      <c r="D1498" s="25">
        <f t="shared" si="115"/>
        <v>12689.599999999999</v>
      </c>
      <c r="E1498" s="25">
        <f>_xlfn.XLOOKUP(C1498,MasterSheet!H:H,MasterSheet!E:E)</f>
        <v>144.19999999999999</v>
      </c>
      <c r="F1498" s="26">
        <f>SUMIFS(MasterSheet!J:J, MasterSheet!B:B, A1498, MasterSheet!D:D, B1498, MasterSheet!H:H, C1498)</f>
        <v>1</v>
      </c>
      <c r="G1498" s="26">
        <f t="shared" si="116"/>
        <v>12689.599999999999</v>
      </c>
      <c r="H1498" s="30">
        <f>SUMIFS(MasterSheet!K:K, MasterSheet!B:B, A1498, MasterSheet!D:D, B1498, MasterSheet!H:H, C1498)</f>
        <v>1</v>
      </c>
      <c r="I1498" s="30">
        <f t="shared" si="117"/>
        <v>12689.599999999999</v>
      </c>
      <c r="J1498" s="32">
        <f>SUMIFS(MasterSheet!L:L, MasterSheet!B:B, A1498, MasterSheet!D:D, B1498, MasterSheet!H:H, C1498)</f>
        <v>0</v>
      </c>
      <c r="K1498" s="32">
        <f t="shared" si="118"/>
        <v>0</v>
      </c>
      <c r="L1498" s="25" t="str">
        <f>VLOOKUP(C1498,MasterSheet!H:U,14,)</f>
        <v>BioLegend</v>
      </c>
      <c r="M1498" s="25" t="str">
        <f>VLOOKUP(L1498,'Currency Sheet'!A:C,3,)</f>
        <v>DOLLAR</v>
      </c>
      <c r="N1498" s="25">
        <f t="shared" si="119"/>
        <v>88</v>
      </c>
    </row>
    <row r="1499" spans="1:14" x14ac:dyDescent="0.25">
      <c r="A1499" s="25" t="str">
        <v>EED117403</v>
      </c>
      <c r="B1499" s="45">
        <v>45864</v>
      </c>
      <c r="C1499" s="25">
        <v>421301</v>
      </c>
      <c r="D1499" s="25">
        <f t="shared" si="115"/>
        <v>2851.2</v>
      </c>
      <c r="E1499" s="25">
        <f>_xlfn.XLOOKUP(C1499,MasterSheet!H:H,MasterSheet!E:E)</f>
        <v>32.4</v>
      </c>
      <c r="F1499" s="26">
        <f>SUMIFS(MasterSheet!J:J, MasterSheet!B:B, A1499, MasterSheet!D:D, B1499, MasterSheet!H:H, C1499)</f>
        <v>1</v>
      </c>
      <c r="G1499" s="26">
        <f t="shared" si="116"/>
        <v>2851.2</v>
      </c>
      <c r="H1499" s="30">
        <f>SUMIFS(MasterSheet!K:K, MasterSheet!B:B, A1499, MasterSheet!D:D, B1499, MasterSheet!H:H, C1499)</f>
        <v>1</v>
      </c>
      <c r="I1499" s="30">
        <f t="shared" si="117"/>
        <v>2851.2</v>
      </c>
      <c r="J1499" s="32">
        <f>SUMIFS(MasterSheet!L:L, MasterSheet!B:B, A1499, MasterSheet!D:D, B1499, MasterSheet!H:H, C1499)</f>
        <v>0</v>
      </c>
      <c r="K1499" s="32">
        <f t="shared" si="118"/>
        <v>0</v>
      </c>
      <c r="L1499" s="25" t="str">
        <f>VLOOKUP(C1499,MasterSheet!H:U,14,)</f>
        <v>BioLegend</v>
      </c>
      <c r="M1499" s="25" t="str">
        <f>VLOOKUP(L1499,'Currency Sheet'!A:C,3,)</f>
        <v>DOLLAR</v>
      </c>
      <c r="N1499" s="25">
        <f t="shared" si="119"/>
        <v>88</v>
      </c>
    </row>
    <row r="1500" spans="1:14" x14ac:dyDescent="0.25">
      <c r="A1500" s="25" t="str">
        <v>EED117403</v>
      </c>
      <c r="B1500" s="45">
        <v>45864</v>
      </c>
      <c r="C1500" s="25">
        <v>423114</v>
      </c>
      <c r="D1500" s="25">
        <f t="shared" si="115"/>
        <v>18048.8</v>
      </c>
      <c r="E1500" s="25">
        <f>_xlfn.XLOOKUP(C1500,MasterSheet!H:H,MasterSheet!E:E)</f>
        <v>205.1</v>
      </c>
      <c r="F1500" s="26">
        <f>SUMIFS(MasterSheet!J:J, MasterSheet!B:B, A1500, MasterSheet!D:D, B1500, MasterSheet!H:H, C1500)</f>
        <v>3</v>
      </c>
      <c r="G1500" s="26">
        <f t="shared" si="116"/>
        <v>54146.399999999994</v>
      </c>
      <c r="H1500" s="30">
        <f>SUMIFS(MasterSheet!K:K, MasterSheet!B:B, A1500, MasterSheet!D:D, B1500, MasterSheet!H:H, C1500)</f>
        <v>3</v>
      </c>
      <c r="I1500" s="30">
        <f t="shared" si="117"/>
        <v>54146.399999999994</v>
      </c>
      <c r="J1500" s="32">
        <f>SUMIFS(MasterSheet!L:L, MasterSheet!B:B, A1500, MasterSheet!D:D, B1500, MasterSheet!H:H, C1500)</f>
        <v>0</v>
      </c>
      <c r="K1500" s="32">
        <f t="shared" si="118"/>
        <v>0</v>
      </c>
      <c r="L1500" s="25" t="str">
        <f>VLOOKUP(C1500,MasterSheet!H:U,14,)</f>
        <v>BioLegend</v>
      </c>
      <c r="M1500" s="25" t="str">
        <f>VLOOKUP(L1500,'Currency Sheet'!A:C,3,)</f>
        <v>DOLLAR</v>
      </c>
      <c r="N1500" s="25">
        <f t="shared" si="119"/>
        <v>88</v>
      </c>
    </row>
    <row r="1501" spans="1:14" x14ac:dyDescent="0.25">
      <c r="A1501" s="25" t="str">
        <v>EED117403</v>
      </c>
      <c r="B1501" s="45">
        <v>45864</v>
      </c>
      <c r="C1501" s="25">
        <v>423125</v>
      </c>
      <c r="D1501" s="25">
        <f t="shared" si="115"/>
        <v>5482.4</v>
      </c>
      <c r="E1501" s="25">
        <f>_xlfn.XLOOKUP(C1501,MasterSheet!H:H,MasterSheet!E:E)</f>
        <v>62.3</v>
      </c>
      <c r="F1501" s="26">
        <f>SUMIFS(MasterSheet!J:J, MasterSheet!B:B, A1501, MasterSheet!D:D, B1501, MasterSheet!H:H, C1501)</f>
        <v>1</v>
      </c>
      <c r="G1501" s="26">
        <f t="shared" si="116"/>
        <v>5482.4</v>
      </c>
      <c r="H1501" s="30">
        <f>SUMIFS(MasterSheet!K:K, MasterSheet!B:B, A1501, MasterSheet!D:D, B1501, MasterSheet!H:H, C1501)</f>
        <v>1</v>
      </c>
      <c r="I1501" s="30">
        <f t="shared" si="117"/>
        <v>5482.4</v>
      </c>
      <c r="J1501" s="32">
        <f>SUMIFS(MasterSheet!L:L, MasterSheet!B:B, A1501, MasterSheet!D:D, B1501, MasterSheet!H:H, C1501)</f>
        <v>0</v>
      </c>
      <c r="K1501" s="32">
        <f t="shared" si="118"/>
        <v>0</v>
      </c>
      <c r="L1501" s="25" t="str">
        <f>VLOOKUP(C1501,MasterSheet!H:U,14,)</f>
        <v>BioLegend</v>
      </c>
      <c r="M1501" s="25" t="str">
        <f>VLOOKUP(L1501,'Currency Sheet'!A:C,3,)</f>
        <v>DOLLAR</v>
      </c>
      <c r="N1501" s="25">
        <f t="shared" si="119"/>
        <v>88</v>
      </c>
    </row>
    <row r="1502" spans="1:14" x14ac:dyDescent="0.25">
      <c r="A1502" s="25" t="str">
        <v>EED117403</v>
      </c>
      <c r="B1502" s="45">
        <v>45864</v>
      </c>
      <c r="C1502" s="25">
        <v>423501</v>
      </c>
      <c r="D1502" s="25">
        <f t="shared" si="115"/>
        <v>2587.1999999999998</v>
      </c>
      <c r="E1502" s="25">
        <f>_xlfn.XLOOKUP(C1502,MasterSheet!H:H,MasterSheet!E:E)</f>
        <v>29.4</v>
      </c>
      <c r="F1502" s="26">
        <f>SUMIFS(MasterSheet!J:J, MasterSheet!B:B, A1502, MasterSheet!D:D, B1502, MasterSheet!H:H, C1502)</f>
        <v>1</v>
      </c>
      <c r="G1502" s="26">
        <f t="shared" si="116"/>
        <v>2587.1999999999998</v>
      </c>
      <c r="H1502" s="30">
        <f>SUMIFS(MasterSheet!K:K, MasterSheet!B:B, A1502, MasterSheet!D:D, B1502, MasterSheet!H:H, C1502)</f>
        <v>1</v>
      </c>
      <c r="I1502" s="30">
        <f t="shared" si="117"/>
        <v>2587.1999999999998</v>
      </c>
      <c r="J1502" s="32">
        <f>SUMIFS(MasterSheet!L:L, MasterSheet!B:B, A1502, MasterSheet!D:D, B1502, MasterSheet!H:H, C1502)</f>
        <v>0</v>
      </c>
      <c r="K1502" s="32">
        <f t="shared" si="118"/>
        <v>0</v>
      </c>
      <c r="L1502" s="25" t="str">
        <f>VLOOKUP(C1502,MasterSheet!H:U,14,)</f>
        <v>BioLegend</v>
      </c>
      <c r="M1502" s="25" t="str">
        <f>VLOOKUP(L1502,'Currency Sheet'!A:C,3,)</f>
        <v>DOLLAR</v>
      </c>
      <c r="N1502" s="25">
        <f t="shared" si="119"/>
        <v>88</v>
      </c>
    </row>
    <row r="1503" spans="1:14" x14ac:dyDescent="0.25">
      <c r="A1503" s="25" t="str">
        <v>EED117403</v>
      </c>
      <c r="B1503" s="45">
        <v>45864</v>
      </c>
      <c r="C1503" s="25">
        <v>500302</v>
      </c>
      <c r="D1503" s="25">
        <f t="shared" si="115"/>
        <v>14476</v>
      </c>
      <c r="E1503" s="25">
        <f>_xlfn.XLOOKUP(C1503,MasterSheet!H:H,MasterSheet!E:E)</f>
        <v>164.5</v>
      </c>
      <c r="F1503" s="26">
        <f>SUMIFS(MasterSheet!J:J, MasterSheet!B:B, A1503, MasterSheet!D:D, B1503, MasterSheet!H:H, C1503)</f>
        <v>1</v>
      </c>
      <c r="G1503" s="26">
        <f t="shared" si="116"/>
        <v>14476</v>
      </c>
      <c r="H1503" s="30">
        <f>SUMIFS(MasterSheet!K:K, MasterSheet!B:B, A1503, MasterSheet!D:D, B1503, MasterSheet!H:H, C1503)</f>
        <v>1</v>
      </c>
      <c r="I1503" s="30">
        <f t="shared" si="117"/>
        <v>14476</v>
      </c>
      <c r="J1503" s="32">
        <f>SUMIFS(MasterSheet!L:L, MasterSheet!B:B, A1503, MasterSheet!D:D, B1503, MasterSheet!H:H, C1503)</f>
        <v>0</v>
      </c>
      <c r="K1503" s="32">
        <f t="shared" si="118"/>
        <v>0</v>
      </c>
      <c r="L1503" s="25" t="str">
        <f>VLOOKUP(C1503,MasterSheet!H:U,14,)</f>
        <v>BioLegend</v>
      </c>
      <c r="M1503" s="25" t="str">
        <f>VLOOKUP(L1503,'Currency Sheet'!A:C,3,)</f>
        <v>DOLLAR</v>
      </c>
      <c r="N1503" s="25">
        <f t="shared" si="119"/>
        <v>88</v>
      </c>
    </row>
    <row r="1504" spans="1:14" x14ac:dyDescent="0.25">
      <c r="A1504" s="25" t="str">
        <v>EED117403</v>
      </c>
      <c r="B1504" s="45">
        <v>45864</v>
      </c>
      <c r="C1504" s="25">
        <v>502802</v>
      </c>
      <c r="D1504" s="25">
        <f t="shared" si="115"/>
        <v>14476</v>
      </c>
      <c r="E1504" s="25">
        <f>_xlfn.XLOOKUP(C1504,MasterSheet!H:H,MasterSheet!E:E)</f>
        <v>164.5</v>
      </c>
      <c r="F1504" s="26">
        <f>SUMIFS(MasterSheet!J:J, MasterSheet!B:B, A1504, MasterSheet!D:D, B1504, MasterSheet!H:H, C1504)</f>
        <v>1</v>
      </c>
      <c r="G1504" s="26">
        <f t="shared" si="116"/>
        <v>14476</v>
      </c>
      <c r="H1504" s="30">
        <f>SUMIFS(MasterSheet!K:K, MasterSheet!B:B, A1504, MasterSheet!D:D, B1504, MasterSheet!H:H, C1504)</f>
        <v>1</v>
      </c>
      <c r="I1504" s="30">
        <f t="shared" si="117"/>
        <v>14476</v>
      </c>
      <c r="J1504" s="32">
        <f>SUMIFS(MasterSheet!L:L, MasterSheet!B:B, A1504, MasterSheet!D:D, B1504, MasterSheet!H:H, C1504)</f>
        <v>0</v>
      </c>
      <c r="K1504" s="32">
        <f t="shared" si="118"/>
        <v>0</v>
      </c>
      <c r="L1504" s="25" t="str">
        <f>VLOOKUP(C1504,MasterSheet!H:U,14,)</f>
        <v>BioLegend</v>
      </c>
      <c r="M1504" s="25" t="str">
        <f>VLOOKUP(L1504,'Currency Sheet'!A:C,3,)</f>
        <v>DOLLAR</v>
      </c>
      <c r="N1504" s="25">
        <f t="shared" si="119"/>
        <v>88</v>
      </c>
    </row>
    <row r="1505" spans="1:14" x14ac:dyDescent="0.25">
      <c r="A1505" s="25" t="str">
        <v>EED117403</v>
      </c>
      <c r="B1505" s="45">
        <v>45864</v>
      </c>
      <c r="C1505" s="25">
        <v>502912</v>
      </c>
      <c r="D1505" s="25">
        <f t="shared" si="115"/>
        <v>14731.2</v>
      </c>
      <c r="E1505" s="25">
        <f>_xlfn.XLOOKUP(C1505,MasterSheet!H:H,MasterSheet!E:E)</f>
        <v>167.4</v>
      </c>
      <c r="F1505" s="26">
        <f>SUMIFS(MasterSheet!J:J, MasterSheet!B:B, A1505, MasterSheet!D:D, B1505, MasterSheet!H:H, C1505)</f>
        <v>1</v>
      </c>
      <c r="G1505" s="26">
        <f t="shared" si="116"/>
        <v>14731.2</v>
      </c>
      <c r="H1505" s="30">
        <f>SUMIFS(MasterSheet!K:K, MasterSheet!B:B, A1505, MasterSheet!D:D, B1505, MasterSheet!H:H, C1505)</f>
        <v>1</v>
      </c>
      <c r="I1505" s="30">
        <f t="shared" si="117"/>
        <v>14731.2</v>
      </c>
      <c r="J1505" s="32">
        <f>SUMIFS(MasterSheet!L:L, MasterSheet!B:B, A1505, MasterSheet!D:D, B1505, MasterSheet!H:H, C1505)</f>
        <v>0</v>
      </c>
      <c r="K1505" s="32">
        <f t="shared" si="118"/>
        <v>0</v>
      </c>
      <c r="L1505" s="25" t="str">
        <f>VLOOKUP(C1505,MasterSheet!H:U,14,)</f>
        <v>BioLegend</v>
      </c>
      <c r="M1505" s="25" t="str">
        <f>VLOOKUP(L1505,'Currency Sheet'!A:C,3,)</f>
        <v>DOLLAR</v>
      </c>
      <c r="N1505" s="25">
        <f t="shared" si="119"/>
        <v>88</v>
      </c>
    </row>
    <row r="1506" spans="1:14" x14ac:dyDescent="0.25">
      <c r="A1506" s="25" t="str">
        <v>EED117403</v>
      </c>
      <c r="B1506" s="45">
        <v>45864</v>
      </c>
      <c r="C1506" s="25">
        <v>505806</v>
      </c>
      <c r="D1506" s="25">
        <f t="shared" si="115"/>
        <v>6098.4</v>
      </c>
      <c r="E1506" s="25">
        <f>_xlfn.XLOOKUP(C1506,MasterSheet!H:H,MasterSheet!E:E)</f>
        <v>69.3</v>
      </c>
      <c r="F1506" s="26">
        <f>SUMIFS(MasterSheet!J:J, MasterSheet!B:B, A1506, MasterSheet!D:D, B1506, MasterSheet!H:H, C1506)</f>
        <v>2</v>
      </c>
      <c r="G1506" s="26">
        <f t="shared" si="116"/>
        <v>12196.8</v>
      </c>
      <c r="H1506" s="30">
        <f>SUMIFS(MasterSheet!K:K, MasterSheet!B:B, A1506, MasterSheet!D:D, B1506, MasterSheet!H:H, C1506)</f>
        <v>2</v>
      </c>
      <c r="I1506" s="30">
        <f t="shared" si="117"/>
        <v>12196.8</v>
      </c>
      <c r="J1506" s="32">
        <f>SUMIFS(MasterSheet!L:L, MasterSheet!B:B, A1506, MasterSheet!D:D, B1506, MasterSheet!H:H, C1506)</f>
        <v>0</v>
      </c>
      <c r="K1506" s="32">
        <f t="shared" si="118"/>
        <v>0</v>
      </c>
      <c r="L1506" s="25" t="str">
        <f>VLOOKUP(C1506,MasterSheet!H:U,14,)</f>
        <v>BioLegend</v>
      </c>
      <c r="M1506" s="25" t="str">
        <f>VLOOKUP(L1506,'Currency Sheet'!A:C,3,)</f>
        <v>DOLLAR</v>
      </c>
      <c r="N1506" s="25">
        <f t="shared" si="119"/>
        <v>88</v>
      </c>
    </row>
    <row r="1507" spans="1:14" x14ac:dyDescent="0.25">
      <c r="A1507" s="25" t="str">
        <v>EED117403</v>
      </c>
      <c r="B1507" s="45">
        <v>45864</v>
      </c>
      <c r="C1507" s="25">
        <v>506515</v>
      </c>
      <c r="D1507" s="25">
        <f t="shared" si="115"/>
        <v>7761.6</v>
      </c>
      <c r="E1507" s="25">
        <f>_xlfn.XLOOKUP(C1507,MasterSheet!H:H,MasterSheet!E:E)</f>
        <v>88.2</v>
      </c>
      <c r="F1507" s="26">
        <f>SUMIFS(MasterSheet!J:J, MasterSheet!B:B, A1507, MasterSheet!D:D, B1507, MasterSheet!H:H, C1507)</f>
        <v>1</v>
      </c>
      <c r="G1507" s="26">
        <f t="shared" si="116"/>
        <v>7761.6</v>
      </c>
      <c r="H1507" s="30">
        <f>SUMIFS(MasterSheet!K:K, MasterSheet!B:B, A1507, MasterSheet!D:D, B1507, MasterSheet!H:H, C1507)</f>
        <v>1</v>
      </c>
      <c r="I1507" s="30">
        <f t="shared" si="117"/>
        <v>7761.6</v>
      </c>
      <c r="J1507" s="32">
        <f>SUMIFS(MasterSheet!L:L, MasterSheet!B:B, A1507, MasterSheet!D:D, B1507, MasterSheet!H:H, C1507)</f>
        <v>0</v>
      </c>
      <c r="K1507" s="32">
        <f t="shared" si="118"/>
        <v>0</v>
      </c>
      <c r="L1507" s="25" t="str">
        <f>VLOOKUP(C1507,MasterSheet!H:U,14,)</f>
        <v>BioLegend</v>
      </c>
      <c r="M1507" s="25" t="str">
        <f>VLOOKUP(L1507,'Currency Sheet'!A:C,3,)</f>
        <v>DOLLAR</v>
      </c>
      <c r="N1507" s="25">
        <f t="shared" si="119"/>
        <v>88</v>
      </c>
    </row>
    <row r="1508" spans="1:14" x14ac:dyDescent="0.25">
      <c r="A1508" s="25" t="str">
        <v>EED117403</v>
      </c>
      <c r="B1508" s="45">
        <v>45864</v>
      </c>
      <c r="C1508" s="25">
        <v>515406</v>
      </c>
      <c r="D1508" s="25">
        <f t="shared" si="115"/>
        <v>22422.400000000001</v>
      </c>
      <c r="E1508" s="25">
        <f>_xlfn.XLOOKUP(C1508,MasterSheet!H:H,MasterSheet!E:E)</f>
        <v>254.8</v>
      </c>
      <c r="F1508" s="26">
        <f>SUMIFS(MasterSheet!J:J, MasterSheet!B:B, A1508, MasterSheet!D:D, B1508, MasterSheet!H:H, C1508)</f>
        <v>2</v>
      </c>
      <c r="G1508" s="26">
        <f t="shared" si="116"/>
        <v>44844.800000000003</v>
      </c>
      <c r="H1508" s="30">
        <f>SUMIFS(MasterSheet!K:K, MasterSheet!B:B, A1508, MasterSheet!D:D, B1508, MasterSheet!H:H, C1508)</f>
        <v>2</v>
      </c>
      <c r="I1508" s="30">
        <f t="shared" si="117"/>
        <v>44844.800000000003</v>
      </c>
      <c r="J1508" s="32">
        <f>SUMIFS(MasterSheet!L:L, MasterSheet!B:B, A1508, MasterSheet!D:D, B1508, MasterSheet!H:H, C1508)</f>
        <v>0</v>
      </c>
      <c r="K1508" s="32">
        <f t="shared" si="118"/>
        <v>0</v>
      </c>
      <c r="L1508" s="25" t="str">
        <f>VLOOKUP(C1508,MasterSheet!H:U,14,)</f>
        <v>BioLegend</v>
      </c>
      <c r="M1508" s="25" t="str">
        <f>VLOOKUP(L1508,'Currency Sheet'!A:C,3,)</f>
        <v>DOLLAR</v>
      </c>
      <c r="N1508" s="25">
        <f t="shared" si="119"/>
        <v>88</v>
      </c>
    </row>
    <row r="1509" spans="1:14" x14ac:dyDescent="0.25">
      <c r="A1509" s="25" t="str">
        <v>EED117403</v>
      </c>
      <c r="B1509" s="45">
        <v>45864</v>
      </c>
      <c r="C1509" s="25">
        <v>519503</v>
      </c>
      <c r="D1509" s="25">
        <f t="shared" si="115"/>
        <v>9424.7999999999993</v>
      </c>
      <c r="E1509" s="25">
        <f>_xlfn.XLOOKUP(C1509,MasterSheet!H:H,MasterSheet!E:E)</f>
        <v>107.1</v>
      </c>
      <c r="F1509" s="26">
        <f>SUMIFS(MasterSheet!J:J, MasterSheet!B:B, A1509, MasterSheet!D:D, B1509, MasterSheet!H:H, C1509)</f>
        <v>1</v>
      </c>
      <c r="G1509" s="26">
        <f t="shared" si="116"/>
        <v>9424.7999999999993</v>
      </c>
      <c r="H1509" s="30">
        <f>SUMIFS(MasterSheet!K:K, MasterSheet!B:B, A1509, MasterSheet!D:D, B1509, MasterSheet!H:H, C1509)</f>
        <v>1</v>
      </c>
      <c r="I1509" s="30">
        <f t="shared" si="117"/>
        <v>9424.7999999999993</v>
      </c>
      <c r="J1509" s="32">
        <f>SUMIFS(MasterSheet!L:L, MasterSheet!B:B, A1509, MasterSheet!D:D, B1509, MasterSheet!H:H, C1509)</f>
        <v>0</v>
      </c>
      <c r="K1509" s="32">
        <f t="shared" si="118"/>
        <v>0</v>
      </c>
      <c r="L1509" s="25" t="str">
        <f>VLOOKUP(C1509,MasterSheet!H:U,14,)</f>
        <v>BioLegend</v>
      </c>
      <c r="M1509" s="25" t="str">
        <f>VLOOKUP(L1509,'Currency Sheet'!A:C,3,)</f>
        <v>DOLLAR</v>
      </c>
      <c r="N1509" s="25">
        <f t="shared" si="119"/>
        <v>88</v>
      </c>
    </row>
    <row r="1510" spans="1:14" x14ac:dyDescent="0.25">
      <c r="A1510" s="25" t="str">
        <v>EED117403</v>
      </c>
      <c r="B1510" s="45">
        <v>45864</v>
      </c>
      <c r="C1510" s="25">
        <v>572902</v>
      </c>
      <c r="D1510" s="25">
        <f t="shared" si="115"/>
        <v>9055.2000000000007</v>
      </c>
      <c r="E1510" s="25">
        <f>_xlfn.XLOOKUP(C1510,MasterSheet!H:H,MasterSheet!E:E)</f>
        <v>102.9</v>
      </c>
      <c r="F1510" s="26">
        <f>SUMIFS(MasterSheet!J:J, MasterSheet!B:B, A1510, MasterSheet!D:D, B1510, MasterSheet!H:H, C1510)</f>
        <v>4</v>
      </c>
      <c r="G1510" s="26">
        <f t="shared" si="116"/>
        <v>36220.800000000003</v>
      </c>
      <c r="H1510" s="30">
        <f>SUMIFS(MasterSheet!K:K, MasterSheet!B:B, A1510, MasterSheet!D:D, B1510, MasterSheet!H:H, C1510)</f>
        <v>4</v>
      </c>
      <c r="I1510" s="30">
        <f t="shared" si="117"/>
        <v>36220.800000000003</v>
      </c>
      <c r="J1510" s="32">
        <f>SUMIFS(MasterSheet!L:L, MasterSheet!B:B, A1510, MasterSheet!D:D, B1510, MasterSheet!H:H, C1510)</f>
        <v>0</v>
      </c>
      <c r="K1510" s="32">
        <f t="shared" si="118"/>
        <v>0</v>
      </c>
      <c r="L1510" s="25" t="str">
        <f>VLOOKUP(C1510,MasterSheet!H:U,14,)</f>
        <v>BioLegend</v>
      </c>
      <c r="M1510" s="25" t="str">
        <f>VLOOKUP(L1510,'Currency Sheet'!A:C,3,)</f>
        <v>DOLLAR</v>
      </c>
      <c r="N1510" s="25">
        <f t="shared" si="119"/>
        <v>88</v>
      </c>
    </row>
    <row r="1511" spans="1:14" x14ac:dyDescent="0.25">
      <c r="A1511" s="25" t="str">
        <v>EED117403</v>
      </c>
      <c r="B1511" s="45">
        <v>45864</v>
      </c>
      <c r="C1511" s="25">
        <v>572903</v>
      </c>
      <c r="D1511" s="25">
        <f t="shared" si="115"/>
        <v>15584.8</v>
      </c>
      <c r="E1511" s="25">
        <f>_xlfn.XLOOKUP(C1511,MasterSheet!H:H,MasterSheet!E:E)</f>
        <v>177.1</v>
      </c>
      <c r="F1511" s="26">
        <f>SUMIFS(MasterSheet!J:J, MasterSheet!B:B, A1511, MasterSheet!D:D, B1511, MasterSheet!H:H, C1511)</f>
        <v>1</v>
      </c>
      <c r="G1511" s="26">
        <f t="shared" si="116"/>
        <v>15584.8</v>
      </c>
      <c r="H1511" s="30">
        <f>SUMIFS(MasterSheet!K:K, MasterSheet!B:B, A1511, MasterSheet!D:D, B1511, MasterSheet!H:H, C1511)</f>
        <v>1</v>
      </c>
      <c r="I1511" s="30">
        <f t="shared" si="117"/>
        <v>15584.8</v>
      </c>
      <c r="J1511" s="32">
        <f>SUMIFS(MasterSheet!L:L, MasterSheet!B:B, A1511, MasterSheet!D:D, B1511, MasterSheet!H:H, C1511)</f>
        <v>0</v>
      </c>
      <c r="K1511" s="32">
        <f t="shared" si="118"/>
        <v>0</v>
      </c>
      <c r="L1511" s="25" t="str">
        <f>VLOOKUP(C1511,MasterSheet!H:U,14,)</f>
        <v>BioLegend</v>
      </c>
      <c r="M1511" s="25" t="str">
        <f>VLOOKUP(L1511,'Currency Sheet'!A:C,3,)</f>
        <v>DOLLAR</v>
      </c>
      <c r="N1511" s="25">
        <f t="shared" si="119"/>
        <v>88</v>
      </c>
    </row>
    <row r="1512" spans="1:14" x14ac:dyDescent="0.25">
      <c r="A1512" s="25" t="str">
        <v>EED117403</v>
      </c>
      <c r="B1512" s="45">
        <v>45864</v>
      </c>
      <c r="C1512" s="25">
        <v>574804</v>
      </c>
      <c r="D1512" s="25">
        <f t="shared" si="115"/>
        <v>12689.599999999999</v>
      </c>
      <c r="E1512" s="25">
        <f>_xlfn.XLOOKUP(C1512,MasterSheet!H:H,MasterSheet!E:E)</f>
        <v>144.19999999999999</v>
      </c>
      <c r="F1512" s="26">
        <f>SUMIFS(MasterSheet!J:J, MasterSheet!B:B, A1512, MasterSheet!D:D, B1512, MasterSheet!H:H, C1512)</f>
        <v>1</v>
      </c>
      <c r="G1512" s="26">
        <f t="shared" si="116"/>
        <v>12689.599999999999</v>
      </c>
      <c r="H1512" s="30">
        <f>SUMIFS(MasterSheet!K:K, MasterSheet!B:B, A1512, MasterSheet!D:D, B1512, MasterSheet!H:H, C1512)</f>
        <v>1</v>
      </c>
      <c r="I1512" s="30">
        <f t="shared" si="117"/>
        <v>12689.599999999999</v>
      </c>
      <c r="J1512" s="32">
        <f>SUMIFS(MasterSheet!L:L, MasterSheet!B:B, A1512, MasterSheet!D:D, B1512, MasterSheet!H:H, C1512)</f>
        <v>0</v>
      </c>
      <c r="K1512" s="32">
        <f t="shared" si="118"/>
        <v>0</v>
      </c>
      <c r="L1512" s="25" t="str">
        <f>VLOOKUP(C1512,MasterSheet!H:U,14,)</f>
        <v>BioLegend</v>
      </c>
      <c r="M1512" s="25" t="str">
        <f>VLOOKUP(L1512,'Currency Sheet'!A:C,3,)</f>
        <v>DOLLAR</v>
      </c>
      <c r="N1512" s="25">
        <f t="shared" si="119"/>
        <v>88</v>
      </c>
    </row>
    <row r="1513" spans="1:14" x14ac:dyDescent="0.25">
      <c r="A1513" s="25" t="str">
        <v>EED117403</v>
      </c>
      <c r="B1513" s="45">
        <v>45864</v>
      </c>
      <c r="C1513" s="25">
        <v>589002</v>
      </c>
      <c r="D1513" s="25">
        <f t="shared" si="115"/>
        <v>17054.400000000001</v>
      </c>
      <c r="E1513" s="25">
        <f>_xlfn.XLOOKUP(C1513,MasterSheet!H:H,MasterSheet!E:E)</f>
        <v>193.8</v>
      </c>
      <c r="F1513" s="26">
        <f>SUMIFS(MasterSheet!J:J, MasterSheet!B:B, A1513, MasterSheet!D:D, B1513, MasterSheet!H:H, C1513)</f>
        <v>1</v>
      </c>
      <c r="G1513" s="26">
        <f t="shared" si="116"/>
        <v>17054.400000000001</v>
      </c>
      <c r="H1513" s="30">
        <f>SUMIFS(MasterSheet!K:K, MasterSheet!B:B, A1513, MasterSheet!D:D, B1513, MasterSheet!H:H, C1513)</f>
        <v>1</v>
      </c>
      <c r="I1513" s="30">
        <f t="shared" si="117"/>
        <v>17054.400000000001</v>
      </c>
      <c r="J1513" s="32">
        <f>SUMIFS(MasterSheet!L:L, MasterSheet!B:B, A1513, MasterSheet!D:D, B1513, MasterSheet!H:H, C1513)</f>
        <v>0</v>
      </c>
      <c r="K1513" s="32">
        <f t="shared" si="118"/>
        <v>0</v>
      </c>
      <c r="L1513" s="25" t="str">
        <f>VLOOKUP(C1513,MasterSheet!H:U,14,)</f>
        <v>BioLegend</v>
      </c>
      <c r="M1513" s="25" t="str">
        <f>VLOOKUP(L1513,'Currency Sheet'!A:C,3,)</f>
        <v>DOLLAR</v>
      </c>
      <c r="N1513" s="25">
        <f t="shared" si="119"/>
        <v>88</v>
      </c>
    </row>
    <row r="1514" spans="1:14" x14ac:dyDescent="0.25">
      <c r="A1514" s="25" t="str">
        <v>EED117403</v>
      </c>
      <c r="B1514" s="45">
        <v>45864</v>
      </c>
      <c r="C1514" s="25">
        <v>740868</v>
      </c>
      <c r="D1514" s="25">
        <f t="shared" si="115"/>
        <v>18110.400000000001</v>
      </c>
      <c r="E1514" s="25">
        <f>_xlfn.XLOOKUP(C1514,MasterSheet!H:H,MasterSheet!E:E)</f>
        <v>205.8</v>
      </c>
      <c r="F1514" s="26">
        <f>SUMIFS(MasterSheet!J:J, MasterSheet!B:B, A1514, MasterSheet!D:D, B1514, MasterSheet!H:H, C1514)</f>
        <v>1</v>
      </c>
      <c r="G1514" s="26">
        <f t="shared" si="116"/>
        <v>18110.400000000001</v>
      </c>
      <c r="H1514" s="30">
        <f>SUMIFS(MasterSheet!K:K, MasterSheet!B:B, A1514, MasterSheet!D:D, B1514, MasterSheet!H:H, C1514)</f>
        <v>1</v>
      </c>
      <c r="I1514" s="30">
        <f t="shared" si="117"/>
        <v>18110.400000000001</v>
      </c>
      <c r="J1514" s="32">
        <f>SUMIFS(MasterSheet!L:L, MasterSheet!B:B, A1514, MasterSheet!D:D, B1514, MasterSheet!H:H, C1514)</f>
        <v>0</v>
      </c>
      <c r="K1514" s="32">
        <f t="shared" si="118"/>
        <v>0</v>
      </c>
      <c r="L1514" s="25" t="str">
        <f>VLOOKUP(C1514,MasterSheet!H:U,14,)</f>
        <v>BioLegend</v>
      </c>
      <c r="M1514" s="25" t="str">
        <f>VLOOKUP(L1514,'Currency Sheet'!A:C,3,)</f>
        <v>DOLLAR</v>
      </c>
      <c r="N1514" s="25">
        <f t="shared" si="119"/>
        <v>88</v>
      </c>
    </row>
    <row r="1515" spans="1:14" x14ac:dyDescent="0.25">
      <c r="A1515" s="25" t="str">
        <v>EED117403</v>
      </c>
      <c r="B1515" s="45">
        <v>45864</v>
      </c>
      <c r="C1515" s="25">
        <v>740869</v>
      </c>
      <c r="D1515" s="25">
        <f t="shared" si="115"/>
        <v>3634.3999999999996</v>
      </c>
      <c r="E1515" s="25">
        <f>_xlfn.XLOOKUP(C1515,MasterSheet!H:H,MasterSheet!E:E)</f>
        <v>41.3</v>
      </c>
      <c r="F1515" s="26">
        <f>SUMIFS(MasterSheet!J:J, MasterSheet!B:B, A1515, MasterSheet!D:D, B1515, MasterSheet!H:H, C1515)</f>
        <v>1</v>
      </c>
      <c r="G1515" s="26">
        <f t="shared" si="116"/>
        <v>3634.3999999999996</v>
      </c>
      <c r="H1515" s="30">
        <f>SUMIFS(MasterSheet!K:K, MasterSheet!B:B, A1515, MasterSheet!D:D, B1515, MasterSheet!H:H, C1515)</f>
        <v>1</v>
      </c>
      <c r="I1515" s="30">
        <f t="shared" si="117"/>
        <v>3634.3999999999996</v>
      </c>
      <c r="J1515" s="32">
        <f>SUMIFS(MasterSheet!L:L, MasterSheet!B:B, A1515, MasterSheet!D:D, B1515, MasterSheet!H:H, C1515)</f>
        <v>0</v>
      </c>
      <c r="K1515" s="32">
        <f t="shared" si="118"/>
        <v>0</v>
      </c>
      <c r="L1515" s="25" t="str">
        <f>VLOOKUP(C1515,MasterSheet!H:U,14,)</f>
        <v>BioLegend</v>
      </c>
      <c r="M1515" s="25" t="str">
        <f>VLOOKUP(L1515,'Currency Sheet'!A:C,3,)</f>
        <v>DOLLAR</v>
      </c>
      <c r="N1515" s="25">
        <f t="shared" si="119"/>
        <v>88</v>
      </c>
    </row>
    <row r="1516" spans="1:14" x14ac:dyDescent="0.25">
      <c r="A1516" s="25" t="str">
        <v>EED117403</v>
      </c>
      <c r="B1516" s="45">
        <v>45864</v>
      </c>
      <c r="C1516" s="25">
        <v>740870</v>
      </c>
      <c r="D1516" s="25">
        <f t="shared" si="115"/>
        <v>7268.7999999999993</v>
      </c>
      <c r="E1516" s="25">
        <f>_xlfn.XLOOKUP(C1516,MasterSheet!H:H,MasterSheet!E:E)</f>
        <v>82.6</v>
      </c>
      <c r="F1516" s="26">
        <f>SUMIFS(MasterSheet!J:J, MasterSheet!B:B, A1516, MasterSheet!D:D, B1516, MasterSheet!H:H, C1516)</f>
        <v>1</v>
      </c>
      <c r="G1516" s="26">
        <f t="shared" si="116"/>
        <v>7268.7999999999993</v>
      </c>
      <c r="H1516" s="30">
        <f>SUMIFS(MasterSheet!K:K, MasterSheet!B:B, A1516, MasterSheet!D:D, B1516, MasterSheet!H:H, C1516)</f>
        <v>1</v>
      </c>
      <c r="I1516" s="30">
        <f t="shared" si="117"/>
        <v>7268.7999999999993</v>
      </c>
      <c r="J1516" s="32">
        <f>SUMIFS(MasterSheet!L:L, MasterSheet!B:B, A1516, MasterSheet!D:D, B1516, MasterSheet!H:H, C1516)</f>
        <v>0</v>
      </c>
      <c r="K1516" s="32">
        <f t="shared" si="118"/>
        <v>0</v>
      </c>
      <c r="L1516" s="25" t="str">
        <f>VLOOKUP(C1516,MasterSheet!H:U,14,)</f>
        <v>BioLegend</v>
      </c>
      <c r="M1516" s="25" t="str">
        <f>VLOOKUP(L1516,'Currency Sheet'!A:C,3,)</f>
        <v>DOLLAR</v>
      </c>
      <c r="N1516" s="25">
        <f t="shared" si="119"/>
        <v>88</v>
      </c>
    </row>
    <row r="1517" spans="1:14" x14ac:dyDescent="0.25">
      <c r="A1517" s="25" t="str">
        <v>EED117403</v>
      </c>
      <c r="B1517" s="45">
        <v>45864</v>
      </c>
      <c r="C1517" s="25">
        <v>740981</v>
      </c>
      <c r="D1517" s="25">
        <f t="shared" si="115"/>
        <v>7268.7999999999993</v>
      </c>
      <c r="E1517" s="25">
        <f>_xlfn.XLOOKUP(C1517,MasterSheet!H:H,MasterSheet!E:E)</f>
        <v>82.6</v>
      </c>
      <c r="F1517" s="26">
        <f>SUMIFS(MasterSheet!J:J, MasterSheet!B:B, A1517, MasterSheet!D:D, B1517, MasterSheet!H:H, C1517)</f>
        <v>1</v>
      </c>
      <c r="G1517" s="26">
        <f t="shared" si="116"/>
        <v>7268.7999999999993</v>
      </c>
      <c r="H1517" s="30">
        <f>SUMIFS(MasterSheet!K:K, MasterSheet!B:B, A1517, MasterSheet!D:D, B1517, MasterSheet!H:H, C1517)</f>
        <v>1</v>
      </c>
      <c r="I1517" s="30">
        <f t="shared" si="117"/>
        <v>7268.7999999999993</v>
      </c>
      <c r="J1517" s="32">
        <f>SUMIFS(MasterSheet!L:L, MasterSheet!B:B, A1517, MasterSheet!D:D, B1517, MasterSheet!H:H, C1517)</f>
        <v>0</v>
      </c>
      <c r="K1517" s="32">
        <f t="shared" si="118"/>
        <v>0</v>
      </c>
      <c r="L1517" s="25" t="str">
        <f>VLOOKUP(C1517,MasterSheet!H:U,14,)</f>
        <v>BioLegend</v>
      </c>
      <c r="M1517" s="25" t="str">
        <f>VLOOKUP(L1517,'Currency Sheet'!A:C,3,)</f>
        <v>DOLLAR</v>
      </c>
      <c r="N1517" s="25">
        <f t="shared" si="119"/>
        <v>88</v>
      </c>
    </row>
    <row r="1518" spans="1:14" x14ac:dyDescent="0.25">
      <c r="A1518" s="25" t="str">
        <v>EED117403</v>
      </c>
      <c r="B1518" s="45">
        <v>45864</v>
      </c>
      <c r="C1518" s="25">
        <v>741094</v>
      </c>
      <c r="D1518" s="25">
        <f t="shared" si="115"/>
        <v>18110.400000000001</v>
      </c>
      <c r="E1518" s="25">
        <f>_xlfn.XLOOKUP(C1518,MasterSheet!H:H,MasterSheet!E:E)</f>
        <v>205.8</v>
      </c>
      <c r="F1518" s="26">
        <f>SUMIFS(MasterSheet!J:J, MasterSheet!B:B, A1518, MasterSheet!D:D, B1518, MasterSheet!H:H, C1518)</f>
        <v>1</v>
      </c>
      <c r="G1518" s="26">
        <f t="shared" si="116"/>
        <v>18110.400000000001</v>
      </c>
      <c r="H1518" s="30">
        <f>SUMIFS(MasterSheet!K:K, MasterSheet!B:B, A1518, MasterSheet!D:D, B1518, MasterSheet!H:H, C1518)</f>
        <v>1</v>
      </c>
      <c r="I1518" s="30">
        <f t="shared" si="117"/>
        <v>18110.400000000001</v>
      </c>
      <c r="J1518" s="32">
        <f>SUMIFS(MasterSheet!L:L, MasterSheet!B:B, A1518, MasterSheet!D:D, B1518, MasterSheet!H:H, C1518)</f>
        <v>0</v>
      </c>
      <c r="K1518" s="32">
        <f t="shared" si="118"/>
        <v>0</v>
      </c>
      <c r="L1518" s="25" t="str">
        <f>VLOOKUP(C1518,MasterSheet!H:U,14,)</f>
        <v>BioLegend</v>
      </c>
      <c r="M1518" s="25" t="str">
        <f>VLOOKUP(L1518,'Currency Sheet'!A:C,3,)</f>
        <v>DOLLAR</v>
      </c>
      <c r="N1518" s="25">
        <f t="shared" si="119"/>
        <v>88</v>
      </c>
    </row>
    <row r="1519" spans="1:14" x14ac:dyDescent="0.25">
      <c r="A1519" s="25" t="str">
        <v>EED117403</v>
      </c>
      <c r="B1519" s="45">
        <v>45864</v>
      </c>
      <c r="C1519" s="25">
        <v>741095</v>
      </c>
      <c r="D1519" s="25">
        <f t="shared" si="115"/>
        <v>3634.3999999999996</v>
      </c>
      <c r="E1519" s="25">
        <f>_xlfn.XLOOKUP(C1519,MasterSheet!H:H,MasterSheet!E:E)</f>
        <v>41.3</v>
      </c>
      <c r="F1519" s="26">
        <f>SUMIFS(MasterSheet!J:J, MasterSheet!B:B, A1519, MasterSheet!D:D, B1519, MasterSheet!H:H, C1519)</f>
        <v>1</v>
      </c>
      <c r="G1519" s="26">
        <f t="shared" si="116"/>
        <v>3634.3999999999996</v>
      </c>
      <c r="H1519" s="30">
        <f>SUMIFS(MasterSheet!K:K, MasterSheet!B:B, A1519, MasterSheet!D:D, B1519, MasterSheet!H:H, C1519)</f>
        <v>1</v>
      </c>
      <c r="I1519" s="30">
        <f t="shared" si="117"/>
        <v>3634.3999999999996</v>
      </c>
      <c r="J1519" s="32">
        <f>SUMIFS(MasterSheet!L:L, MasterSheet!B:B, A1519, MasterSheet!D:D, B1519, MasterSheet!H:H, C1519)</f>
        <v>0</v>
      </c>
      <c r="K1519" s="32">
        <f t="shared" si="118"/>
        <v>0</v>
      </c>
      <c r="L1519" s="25" t="str">
        <f>VLOOKUP(C1519,MasterSheet!H:U,14,)</f>
        <v>BioLegend</v>
      </c>
      <c r="M1519" s="25" t="str">
        <f>VLOOKUP(L1519,'Currency Sheet'!A:C,3,)</f>
        <v>DOLLAR</v>
      </c>
      <c r="N1519" s="25">
        <f t="shared" si="119"/>
        <v>88</v>
      </c>
    </row>
    <row r="1520" spans="1:14" x14ac:dyDescent="0.25">
      <c r="A1520" s="25" t="str">
        <v>EED117403</v>
      </c>
      <c r="B1520" s="45">
        <v>45864</v>
      </c>
      <c r="C1520" s="25">
        <v>741110</v>
      </c>
      <c r="D1520" s="25">
        <f t="shared" si="115"/>
        <v>7268.7999999999993</v>
      </c>
      <c r="E1520" s="25">
        <f>_xlfn.XLOOKUP(C1520,MasterSheet!H:H,MasterSheet!E:E)</f>
        <v>82.6</v>
      </c>
      <c r="F1520" s="26">
        <f>SUMIFS(MasterSheet!J:J, MasterSheet!B:B, A1520, MasterSheet!D:D, B1520, MasterSheet!H:H, C1520)</f>
        <v>1</v>
      </c>
      <c r="G1520" s="26">
        <f t="shared" si="116"/>
        <v>7268.7999999999993</v>
      </c>
      <c r="H1520" s="30">
        <f>SUMIFS(MasterSheet!K:K, MasterSheet!B:B, A1520, MasterSheet!D:D, B1520, MasterSheet!H:H, C1520)</f>
        <v>1</v>
      </c>
      <c r="I1520" s="30">
        <f t="shared" si="117"/>
        <v>7268.7999999999993</v>
      </c>
      <c r="J1520" s="32">
        <f>SUMIFS(MasterSheet!L:L, MasterSheet!B:B, A1520, MasterSheet!D:D, B1520, MasterSheet!H:H, C1520)</f>
        <v>0</v>
      </c>
      <c r="K1520" s="32">
        <f t="shared" si="118"/>
        <v>0</v>
      </c>
      <c r="L1520" s="25" t="str">
        <f>VLOOKUP(C1520,MasterSheet!H:U,14,)</f>
        <v>BioLegend</v>
      </c>
      <c r="M1520" s="25" t="str">
        <f>VLOOKUP(L1520,'Currency Sheet'!A:C,3,)</f>
        <v>DOLLAR</v>
      </c>
      <c r="N1520" s="25">
        <f t="shared" si="119"/>
        <v>88</v>
      </c>
    </row>
    <row r="1521" spans="1:14" x14ac:dyDescent="0.25">
      <c r="A1521" s="25" t="str">
        <v>EED117403</v>
      </c>
      <c r="B1521" s="45">
        <v>45864</v>
      </c>
      <c r="C1521" s="25">
        <v>741121</v>
      </c>
      <c r="D1521" s="25">
        <f t="shared" si="115"/>
        <v>7268.7999999999993</v>
      </c>
      <c r="E1521" s="25">
        <f>_xlfn.XLOOKUP(C1521,MasterSheet!H:H,MasterSheet!E:E)</f>
        <v>82.6</v>
      </c>
      <c r="F1521" s="26">
        <f>SUMIFS(MasterSheet!J:J, MasterSheet!B:B, A1521, MasterSheet!D:D, B1521, MasterSheet!H:H, C1521)</f>
        <v>1</v>
      </c>
      <c r="G1521" s="26">
        <f t="shared" si="116"/>
        <v>7268.7999999999993</v>
      </c>
      <c r="H1521" s="30">
        <f>SUMIFS(MasterSheet!K:K, MasterSheet!B:B, A1521, MasterSheet!D:D, B1521, MasterSheet!H:H, C1521)</f>
        <v>1</v>
      </c>
      <c r="I1521" s="30">
        <f t="shared" si="117"/>
        <v>7268.7999999999993</v>
      </c>
      <c r="J1521" s="32">
        <f>SUMIFS(MasterSheet!L:L, MasterSheet!B:B, A1521, MasterSheet!D:D, B1521, MasterSheet!H:H, C1521)</f>
        <v>0</v>
      </c>
      <c r="K1521" s="32">
        <f t="shared" si="118"/>
        <v>0</v>
      </c>
      <c r="L1521" s="25" t="str">
        <f>VLOOKUP(C1521,MasterSheet!H:U,14,)</f>
        <v>BioLegend</v>
      </c>
      <c r="M1521" s="25" t="str">
        <f>VLOOKUP(L1521,'Currency Sheet'!A:C,3,)</f>
        <v>DOLLAR</v>
      </c>
      <c r="N1521" s="25">
        <f t="shared" si="119"/>
        <v>88</v>
      </c>
    </row>
    <row r="1522" spans="1:14" x14ac:dyDescent="0.25">
      <c r="A1522" s="25">
        <v>920577</v>
      </c>
      <c r="B1522" s="45">
        <v>45866</v>
      </c>
      <c r="C1522" s="25" t="str">
        <v>MBS1602983</v>
      </c>
      <c r="D1522" s="25">
        <f t="shared" si="115"/>
        <v>47872</v>
      </c>
      <c r="E1522" s="25">
        <f>_xlfn.XLOOKUP(C1522,MasterSheet!H:H,MasterSheet!E:E)</f>
        <v>544</v>
      </c>
      <c r="F1522" s="26">
        <f>SUMIFS(MasterSheet!J:J, MasterSheet!B:B, A1522, MasterSheet!D:D, B1522, MasterSheet!H:H, C1522)</f>
        <v>1</v>
      </c>
      <c r="G1522" s="26">
        <f t="shared" si="116"/>
        <v>47872</v>
      </c>
      <c r="H1522" s="30">
        <f>SUMIFS(MasterSheet!K:K, MasterSheet!B:B, A1522, MasterSheet!D:D, B1522, MasterSheet!H:H, C1522)</f>
        <v>1</v>
      </c>
      <c r="I1522" s="30">
        <f t="shared" si="117"/>
        <v>47872</v>
      </c>
      <c r="J1522" s="32">
        <f>SUMIFS(MasterSheet!L:L, MasterSheet!B:B, A1522, MasterSheet!D:D, B1522, MasterSheet!H:H, C1522)</f>
        <v>0</v>
      </c>
      <c r="K1522" s="32">
        <f t="shared" si="118"/>
        <v>0</v>
      </c>
      <c r="L1522" s="25" t="str">
        <f>VLOOKUP(C1522,MasterSheet!H:U,14,)</f>
        <v>MyBioSource</v>
      </c>
      <c r="M1522" s="25" t="str">
        <f>VLOOKUP(L1522,'Currency Sheet'!A:C,3,)</f>
        <v>DOLLAR</v>
      </c>
      <c r="N1522" s="25">
        <f t="shared" si="119"/>
        <v>88</v>
      </c>
    </row>
    <row r="1523" spans="1:14" x14ac:dyDescent="0.25">
      <c r="A1523" s="25">
        <v>920577</v>
      </c>
      <c r="B1523" s="45">
        <v>45866</v>
      </c>
      <c r="C1523" s="25" t="str">
        <v>MBS762203</v>
      </c>
      <c r="D1523" s="25">
        <f t="shared" si="115"/>
        <v>39644</v>
      </c>
      <c r="E1523" s="25">
        <f>_xlfn.XLOOKUP(C1523,MasterSheet!H:H,MasterSheet!E:E)</f>
        <v>450.5</v>
      </c>
      <c r="F1523" s="26">
        <f>SUMIFS(MasterSheet!J:J, MasterSheet!B:B, A1523, MasterSheet!D:D, B1523, MasterSheet!H:H, C1523)</f>
        <v>1</v>
      </c>
      <c r="G1523" s="26">
        <f t="shared" si="116"/>
        <v>39644</v>
      </c>
      <c r="H1523" s="30">
        <f>SUMIFS(MasterSheet!K:K, MasterSheet!B:B, A1523, MasterSheet!D:D, B1523, MasterSheet!H:H, C1523)</f>
        <v>1</v>
      </c>
      <c r="I1523" s="30">
        <f t="shared" si="117"/>
        <v>39644</v>
      </c>
      <c r="J1523" s="32">
        <f>SUMIFS(MasterSheet!L:L, MasterSheet!B:B, A1523, MasterSheet!D:D, B1523, MasterSheet!H:H, C1523)</f>
        <v>0</v>
      </c>
      <c r="K1523" s="32">
        <f t="shared" si="118"/>
        <v>0</v>
      </c>
      <c r="L1523" s="25" t="str">
        <f>VLOOKUP(C1523,MasterSheet!H:U,14,)</f>
        <v>MyBioSource</v>
      </c>
      <c r="M1523" s="25" t="str">
        <f>VLOOKUP(L1523,'Currency Sheet'!A:C,3,)</f>
        <v>DOLLAR</v>
      </c>
      <c r="N1523" s="25">
        <f t="shared" si="119"/>
        <v>88</v>
      </c>
    </row>
    <row r="1524" spans="1:14" x14ac:dyDescent="0.25">
      <c r="A1524" s="25">
        <v>920577</v>
      </c>
      <c r="B1524" s="45">
        <v>45866</v>
      </c>
      <c r="C1524" s="25" t="str">
        <v>MBS162118</v>
      </c>
      <c r="D1524" s="25">
        <f t="shared" si="115"/>
        <v>47872</v>
      </c>
      <c r="E1524" s="25">
        <f>_xlfn.XLOOKUP(C1524,MasterSheet!H:H,MasterSheet!E:E)</f>
        <v>544</v>
      </c>
      <c r="F1524" s="26">
        <f>SUMIFS(MasterSheet!J:J, MasterSheet!B:B, A1524, MasterSheet!D:D, B1524, MasterSheet!H:H, C1524)</f>
        <v>1</v>
      </c>
      <c r="G1524" s="26">
        <f t="shared" si="116"/>
        <v>47872</v>
      </c>
      <c r="H1524" s="30">
        <f>SUMIFS(MasterSheet!K:K, MasterSheet!B:B, A1524, MasterSheet!D:D, B1524, MasterSheet!H:H, C1524)</f>
        <v>1</v>
      </c>
      <c r="I1524" s="30">
        <f t="shared" si="117"/>
        <v>47872</v>
      </c>
      <c r="J1524" s="32">
        <f>SUMIFS(MasterSheet!L:L, MasterSheet!B:B, A1524, MasterSheet!D:D, B1524, MasterSheet!H:H, C1524)</f>
        <v>0</v>
      </c>
      <c r="K1524" s="32">
        <f t="shared" si="118"/>
        <v>0</v>
      </c>
      <c r="L1524" s="25" t="str">
        <f>VLOOKUP(C1524,MasterSheet!H:U,14,)</f>
        <v>MyBioSource</v>
      </c>
      <c r="M1524" s="25" t="str">
        <f>VLOOKUP(L1524,'Currency Sheet'!A:C,3,)</f>
        <v>DOLLAR</v>
      </c>
      <c r="N1524" s="25">
        <f t="shared" si="119"/>
        <v>88</v>
      </c>
    </row>
    <row r="1525" spans="1:14" x14ac:dyDescent="0.25">
      <c r="A1525" s="25">
        <v>920577</v>
      </c>
      <c r="B1525" s="45">
        <v>45866</v>
      </c>
      <c r="C1525" s="25" t="str">
        <v>MBS7214580</v>
      </c>
      <c r="D1525" s="25">
        <f t="shared" si="115"/>
        <v>60214</v>
      </c>
      <c r="E1525" s="25">
        <f>_xlfn.XLOOKUP(C1525,MasterSheet!H:H,MasterSheet!E:E)</f>
        <v>684.25</v>
      </c>
      <c r="F1525" s="26">
        <f>SUMIFS(MasterSheet!J:J, MasterSheet!B:B, A1525, MasterSheet!D:D, B1525, MasterSheet!H:H, C1525)</f>
        <v>1</v>
      </c>
      <c r="G1525" s="26">
        <f t="shared" si="116"/>
        <v>60214</v>
      </c>
      <c r="H1525" s="30">
        <f>SUMIFS(MasterSheet!K:K, MasterSheet!B:B, A1525, MasterSheet!D:D, B1525, MasterSheet!H:H, C1525)</f>
        <v>1</v>
      </c>
      <c r="I1525" s="30">
        <f t="shared" si="117"/>
        <v>60214</v>
      </c>
      <c r="J1525" s="32">
        <f>SUMIFS(MasterSheet!L:L, MasterSheet!B:B, A1525, MasterSheet!D:D, B1525, MasterSheet!H:H, C1525)</f>
        <v>0</v>
      </c>
      <c r="K1525" s="32">
        <f t="shared" si="118"/>
        <v>0</v>
      </c>
      <c r="L1525" s="25" t="str">
        <f>VLOOKUP(C1525,MasterSheet!H:U,14,)</f>
        <v>MyBioSource</v>
      </c>
      <c r="M1525" s="25" t="str">
        <f>VLOOKUP(L1525,'Currency Sheet'!A:C,3,)</f>
        <v>DOLLAR</v>
      </c>
      <c r="N1525" s="25">
        <f t="shared" si="119"/>
        <v>88</v>
      </c>
    </row>
    <row r="1526" spans="1:14" x14ac:dyDescent="0.25">
      <c r="A1526" s="25">
        <v>920577</v>
      </c>
      <c r="B1526" s="45">
        <v>45866</v>
      </c>
      <c r="C1526" s="25" t="str">
        <v>MBS166244</v>
      </c>
      <c r="D1526" s="25">
        <f t="shared" si="115"/>
        <v>47872</v>
      </c>
      <c r="E1526" s="25">
        <f>_xlfn.XLOOKUP(C1526,MasterSheet!H:H,MasterSheet!E:E)</f>
        <v>544</v>
      </c>
      <c r="F1526" s="26">
        <f>SUMIFS(MasterSheet!J:J, MasterSheet!B:B, A1526, MasterSheet!D:D, B1526, MasterSheet!H:H, C1526)</f>
        <v>1</v>
      </c>
      <c r="G1526" s="26">
        <f t="shared" si="116"/>
        <v>47872</v>
      </c>
      <c r="H1526" s="30">
        <f>SUMIFS(MasterSheet!K:K, MasterSheet!B:B, A1526, MasterSheet!D:D, B1526, MasterSheet!H:H, C1526)</f>
        <v>1</v>
      </c>
      <c r="I1526" s="30">
        <f t="shared" si="117"/>
        <v>47872</v>
      </c>
      <c r="J1526" s="32">
        <f>SUMIFS(MasterSheet!L:L, MasterSheet!B:B, A1526, MasterSheet!D:D, B1526, MasterSheet!H:H, C1526)</f>
        <v>0</v>
      </c>
      <c r="K1526" s="32">
        <f t="shared" si="118"/>
        <v>0</v>
      </c>
      <c r="L1526" s="25" t="str">
        <f>VLOOKUP(C1526,MasterSheet!H:U,14,)</f>
        <v>MyBioSource</v>
      </c>
      <c r="M1526" s="25" t="str">
        <f>VLOOKUP(L1526,'Currency Sheet'!A:C,3,)</f>
        <v>DOLLAR</v>
      </c>
      <c r="N1526" s="25">
        <f t="shared" si="119"/>
        <v>88</v>
      </c>
    </row>
    <row r="1527" spans="1:14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 t="shared" si="115"/>
        <v>1276</v>
      </c>
      <c r="E1527" s="25">
        <f>_xlfn.XLOOKUP(C1527,MasterSheet!H:H,MasterSheet!E:E)</f>
        <v>14.5</v>
      </c>
      <c r="F1527" s="26">
        <f>SUMIFS(MasterSheet!J:J, MasterSheet!B:B, A1527, MasterSheet!D:D, B1527, MasterSheet!H:H, C1527)</f>
        <v>1</v>
      </c>
      <c r="G1527" s="26">
        <f t="shared" si="116"/>
        <v>1276</v>
      </c>
      <c r="H1527" s="30">
        <f>SUMIFS(MasterSheet!K:K, MasterSheet!B:B, A1527, MasterSheet!D:D, B1527, MasterSheet!H:H, C1527)</f>
        <v>1</v>
      </c>
      <c r="I1527" s="30">
        <f t="shared" si="117"/>
        <v>1276</v>
      </c>
      <c r="J1527" s="32">
        <f>SUMIFS(MasterSheet!L:L, MasterSheet!B:B, A1527, MasterSheet!D:D, B1527, MasterSheet!H:H, C1527)</f>
        <v>0</v>
      </c>
      <c r="K1527" s="32">
        <f t="shared" si="118"/>
        <v>0</v>
      </c>
      <c r="L1527" s="25" t="str">
        <f>VLOOKUP(C1527,MasterSheet!H:U,14,)</f>
        <v>TargetMol</v>
      </c>
      <c r="M1527" s="25" t="str">
        <f>VLOOKUP(L1527,'Currency Sheet'!A:C,3,)</f>
        <v>DOLLAR</v>
      </c>
      <c r="N1527" s="25">
        <f t="shared" si="119"/>
        <v>88</v>
      </c>
    </row>
    <row r="1528" spans="1:14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 t="shared" si="115"/>
        <v>6292</v>
      </c>
      <c r="E1528" s="25">
        <f>_xlfn.XLOOKUP(C1528,MasterSheet!H:H,MasterSheet!E:E)</f>
        <v>71.5</v>
      </c>
      <c r="F1528" s="26">
        <f>SUMIFS(MasterSheet!J:J, MasterSheet!B:B, A1528, MasterSheet!D:D, B1528, MasterSheet!H:H, C1528)</f>
        <v>1</v>
      </c>
      <c r="G1528" s="26">
        <f t="shared" si="116"/>
        <v>6292</v>
      </c>
      <c r="H1528" s="30">
        <f>SUMIFS(MasterSheet!K:K, MasterSheet!B:B, A1528, MasterSheet!D:D, B1528, MasterSheet!H:H, C1528)</f>
        <v>1</v>
      </c>
      <c r="I1528" s="30">
        <f t="shared" si="117"/>
        <v>6292</v>
      </c>
      <c r="J1528" s="32">
        <f>SUMIFS(MasterSheet!L:L, MasterSheet!B:B, A1528, MasterSheet!D:D, B1528, MasterSheet!H:H, C1528)</f>
        <v>0</v>
      </c>
      <c r="K1528" s="32">
        <f t="shared" si="118"/>
        <v>0</v>
      </c>
      <c r="L1528" s="25" t="str">
        <f>VLOOKUP(C1528,MasterSheet!H:U,14,)</f>
        <v>TargetMol</v>
      </c>
      <c r="M1528" s="25" t="str">
        <f>VLOOKUP(L1528,'Currency Sheet'!A:C,3,)</f>
        <v>DOLLAR</v>
      </c>
      <c r="N1528" s="25">
        <f t="shared" si="119"/>
        <v>88</v>
      </c>
    </row>
    <row r="1529" spans="1:14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 t="shared" si="115"/>
        <v>1276</v>
      </c>
      <c r="E1529" s="25">
        <f>_xlfn.XLOOKUP(C1529,MasterSheet!H:H,MasterSheet!E:E)</f>
        <v>14.5</v>
      </c>
      <c r="F1529" s="26">
        <f>SUMIFS(MasterSheet!J:J, MasterSheet!B:B, A1529, MasterSheet!D:D, B1529, MasterSheet!H:H, C1529)</f>
        <v>1</v>
      </c>
      <c r="G1529" s="26">
        <f t="shared" si="116"/>
        <v>1276</v>
      </c>
      <c r="H1529" s="30">
        <f>SUMIFS(MasterSheet!K:K, MasterSheet!B:B, A1529, MasterSheet!D:D, B1529, MasterSheet!H:H, C1529)</f>
        <v>1</v>
      </c>
      <c r="I1529" s="30">
        <f t="shared" si="117"/>
        <v>1276</v>
      </c>
      <c r="J1529" s="32">
        <f>SUMIFS(MasterSheet!L:L, MasterSheet!B:B, A1529, MasterSheet!D:D, B1529, MasterSheet!H:H, C1529)</f>
        <v>0</v>
      </c>
      <c r="K1529" s="32">
        <f t="shared" si="118"/>
        <v>0</v>
      </c>
      <c r="L1529" s="25" t="str">
        <f>VLOOKUP(C1529,MasterSheet!H:U,14,)</f>
        <v>TargetMol</v>
      </c>
      <c r="M1529" s="25" t="str">
        <f>VLOOKUP(L1529,'Currency Sheet'!A:C,3,)</f>
        <v>DOLLAR</v>
      </c>
      <c r="N1529" s="25">
        <f t="shared" si="119"/>
        <v>88</v>
      </c>
    </row>
    <row r="1530" spans="1:14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 t="shared" si="115"/>
        <v>2323.1999999999998</v>
      </c>
      <c r="E1530" s="25">
        <f>_xlfn.XLOOKUP(C1530,MasterSheet!H:H,MasterSheet!E:E)</f>
        <v>26.4</v>
      </c>
      <c r="F1530" s="26">
        <f>SUMIFS(MasterSheet!J:J, MasterSheet!B:B, A1530, MasterSheet!D:D, B1530, MasterSheet!H:H, C1530)</f>
        <v>1</v>
      </c>
      <c r="G1530" s="26">
        <f t="shared" si="116"/>
        <v>2323.1999999999998</v>
      </c>
      <c r="H1530" s="30">
        <f>SUMIFS(MasterSheet!K:K, MasterSheet!B:B, A1530, MasterSheet!D:D, B1530, MasterSheet!H:H, C1530)</f>
        <v>1</v>
      </c>
      <c r="I1530" s="30">
        <f t="shared" si="117"/>
        <v>2323.1999999999998</v>
      </c>
      <c r="J1530" s="32">
        <f>SUMIFS(MasterSheet!L:L, MasterSheet!B:B, A1530, MasterSheet!D:D, B1530, MasterSheet!H:H, C1530)</f>
        <v>0</v>
      </c>
      <c r="K1530" s="32">
        <f t="shared" si="118"/>
        <v>0</v>
      </c>
      <c r="L1530" s="25" t="str">
        <f>VLOOKUP(C1530,MasterSheet!H:U,14,)</f>
        <v>TargetMol</v>
      </c>
      <c r="M1530" s="25" t="str">
        <f>VLOOKUP(L1530,'Currency Sheet'!A:C,3,)</f>
        <v>DOLLAR</v>
      </c>
      <c r="N1530" s="25">
        <f t="shared" si="119"/>
        <v>88</v>
      </c>
    </row>
    <row r="1531" spans="1:14" x14ac:dyDescent="0.25">
      <c r="A1531" s="25">
        <v>176223</v>
      </c>
      <c r="B1531" s="45">
        <v>45866</v>
      </c>
      <c r="C1531" s="25" t="str">
        <v>BE0004-1</v>
      </c>
      <c r="D1531" s="25">
        <f t="shared" si="115"/>
        <v>9081.6</v>
      </c>
      <c r="E1531" s="25">
        <f>_xlfn.XLOOKUP(C1531,MasterSheet!H:H,MasterSheet!E:E)</f>
        <v>103.2</v>
      </c>
      <c r="F1531" s="26">
        <f>SUMIFS(MasterSheet!J:J, MasterSheet!B:B, A1531, MasterSheet!D:D, B1531, MasterSheet!H:H, C1531)</f>
        <v>1</v>
      </c>
      <c r="G1531" s="26">
        <f t="shared" si="116"/>
        <v>9081.6</v>
      </c>
      <c r="H1531" s="30">
        <f>SUMIFS(MasterSheet!K:K, MasterSheet!B:B, A1531, MasterSheet!D:D, B1531, MasterSheet!H:H, C1531)</f>
        <v>1</v>
      </c>
      <c r="I1531" s="30">
        <f t="shared" si="117"/>
        <v>9081.6</v>
      </c>
      <c r="J1531" s="32">
        <f>SUMIFS(MasterSheet!L:L, MasterSheet!B:B, A1531, MasterSheet!D:D, B1531, MasterSheet!H:H, C1531)</f>
        <v>0</v>
      </c>
      <c r="K1531" s="32">
        <f t="shared" si="118"/>
        <v>0</v>
      </c>
      <c r="L1531" s="25" t="str">
        <f>VLOOKUP(C1531,MasterSheet!H:U,14,)</f>
        <v>BioXcell</v>
      </c>
      <c r="M1531" s="25" t="str">
        <f>VLOOKUP(L1531,'Currency Sheet'!A:C,3,)</f>
        <v>DOLLAR</v>
      </c>
      <c r="N1531" s="25">
        <f t="shared" si="119"/>
        <v>88</v>
      </c>
    </row>
    <row r="1532" spans="1:14" x14ac:dyDescent="0.25">
      <c r="A1532" s="25">
        <v>176223</v>
      </c>
      <c r="B1532" s="45">
        <v>45866</v>
      </c>
      <c r="C1532" s="25" t="str">
        <v>BE0033-2</v>
      </c>
      <c r="D1532" s="25">
        <f t="shared" si="115"/>
        <v>35200</v>
      </c>
      <c r="E1532" s="25">
        <f>_xlfn.XLOOKUP(C1532,MasterSheet!H:H,MasterSheet!E:E)</f>
        <v>400</v>
      </c>
      <c r="F1532" s="26">
        <f>SUMIFS(MasterSheet!J:J, MasterSheet!B:B, A1532, MasterSheet!D:D, B1532, MasterSheet!H:H, C1532)</f>
        <v>1</v>
      </c>
      <c r="G1532" s="26">
        <f t="shared" si="116"/>
        <v>35200</v>
      </c>
      <c r="H1532" s="30">
        <f>SUMIFS(MasterSheet!K:K, MasterSheet!B:B, A1532, MasterSheet!D:D, B1532, MasterSheet!H:H, C1532)</f>
        <v>1</v>
      </c>
      <c r="I1532" s="30">
        <f t="shared" si="117"/>
        <v>35200</v>
      </c>
      <c r="J1532" s="32">
        <f>SUMIFS(MasterSheet!L:L, MasterSheet!B:B, A1532, MasterSheet!D:D, B1532, MasterSheet!H:H, C1532)</f>
        <v>0</v>
      </c>
      <c r="K1532" s="32">
        <f t="shared" si="118"/>
        <v>0</v>
      </c>
      <c r="L1532" s="25" t="str">
        <f>VLOOKUP(C1532,MasterSheet!H:U,14,)</f>
        <v>BioXcell</v>
      </c>
      <c r="M1532" s="25" t="str">
        <f>VLOOKUP(L1532,'Currency Sheet'!A:C,3,)</f>
        <v>DOLLAR</v>
      </c>
      <c r="N1532" s="25">
        <f t="shared" si="119"/>
        <v>88</v>
      </c>
    </row>
    <row r="1533" spans="1:14" x14ac:dyDescent="0.25">
      <c r="A1533" s="25">
        <v>176223</v>
      </c>
      <c r="B1533" s="45">
        <v>45866</v>
      </c>
      <c r="C1533" s="25" t="str">
        <v>BE0150</v>
      </c>
      <c r="D1533" s="25">
        <f t="shared" si="115"/>
        <v>9081.6</v>
      </c>
      <c r="E1533" s="25">
        <f>_xlfn.XLOOKUP(C1533,MasterSheet!H:H,MasterSheet!E:E)</f>
        <v>103.2</v>
      </c>
      <c r="F1533" s="26">
        <f>SUMIFS(MasterSheet!J:J, MasterSheet!B:B, A1533, MasterSheet!D:D, B1533, MasterSheet!H:H, C1533)</f>
        <v>1</v>
      </c>
      <c r="G1533" s="26">
        <f t="shared" si="116"/>
        <v>9081.6</v>
      </c>
      <c r="H1533" s="30">
        <f>SUMIFS(MasterSheet!K:K, MasterSheet!B:B, A1533, MasterSheet!D:D, B1533, MasterSheet!H:H, C1533)</f>
        <v>1</v>
      </c>
      <c r="I1533" s="30">
        <f t="shared" si="117"/>
        <v>9081.6</v>
      </c>
      <c r="J1533" s="32">
        <f>SUMIFS(MasterSheet!L:L, MasterSheet!B:B, A1533, MasterSheet!D:D, B1533, MasterSheet!H:H, C1533)</f>
        <v>0</v>
      </c>
      <c r="K1533" s="32">
        <f t="shared" si="118"/>
        <v>0</v>
      </c>
      <c r="L1533" s="25" t="str">
        <f>VLOOKUP(C1533,MasterSheet!H:U,14,)</f>
        <v>BioXcell</v>
      </c>
      <c r="M1533" s="25" t="str">
        <f>VLOOKUP(L1533,'Currency Sheet'!A:C,3,)</f>
        <v>DOLLAR</v>
      </c>
      <c r="N1533" s="25">
        <f t="shared" si="119"/>
        <v>88</v>
      </c>
    </row>
    <row r="1534" spans="1:14" x14ac:dyDescent="0.25">
      <c r="A1534" s="25">
        <v>176223</v>
      </c>
      <c r="B1534" s="45">
        <v>45866</v>
      </c>
      <c r="C1534" s="25" t="str">
        <v>BE0222</v>
      </c>
      <c r="D1534" s="25">
        <f t="shared" si="115"/>
        <v>39600</v>
      </c>
      <c r="E1534" s="25">
        <f>_xlfn.XLOOKUP(C1534,MasterSheet!H:H,MasterSheet!E:E)</f>
        <v>450</v>
      </c>
      <c r="F1534" s="26">
        <f>SUMIFS(MasterSheet!J:J, MasterSheet!B:B, A1534, MasterSheet!D:D, B1534, MasterSheet!H:H, C1534)</f>
        <v>1</v>
      </c>
      <c r="G1534" s="26">
        <f t="shared" si="116"/>
        <v>39600</v>
      </c>
      <c r="H1534" s="30">
        <f>SUMIFS(MasterSheet!K:K, MasterSheet!B:B, A1534, MasterSheet!D:D, B1534, MasterSheet!H:H, C1534)</f>
        <v>1</v>
      </c>
      <c r="I1534" s="30">
        <f t="shared" si="117"/>
        <v>39600</v>
      </c>
      <c r="J1534" s="32">
        <f>SUMIFS(MasterSheet!L:L, MasterSheet!B:B, A1534, MasterSheet!D:D, B1534, MasterSheet!H:H, C1534)</f>
        <v>0</v>
      </c>
      <c r="K1534" s="32">
        <f t="shared" si="118"/>
        <v>0</v>
      </c>
      <c r="L1534" s="25" t="str">
        <f>VLOOKUP(C1534,MasterSheet!H:U,14,)</f>
        <v>BioXcell</v>
      </c>
      <c r="M1534" s="25" t="str">
        <f>VLOOKUP(L1534,'Currency Sheet'!A:C,3,)</f>
        <v>DOLLAR</v>
      </c>
      <c r="N1534" s="25">
        <f t="shared" si="119"/>
        <v>88</v>
      </c>
    </row>
    <row r="1535" spans="1:14" x14ac:dyDescent="0.25">
      <c r="A1535" s="25">
        <v>176223</v>
      </c>
      <c r="B1535" s="45">
        <v>45866</v>
      </c>
      <c r="C1535" s="25" t="str">
        <v>CP174</v>
      </c>
      <c r="D1535" s="25">
        <f t="shared" si="115"/>
        <v>48100.800000000003</v>
      </c>
      <c r="E1535" s="25">
        <f>_xlfn.XLOOKUP(C1535,MasterSheet!H:H,MasterSheet!E:E)</f>
        <v>546.6</v>
      </c>
      <c r="F1535" s="26">
        <f>SUMIFS(MasterSheet!J:J, MasterSheet!B:B, A1535, MasterSheet!D:D, B1535, MasterSheet!H:H, C1535)</f>
        <v>1</v>
      </c>
      <c r="G1535" s="26">
        <f t="shared" si="116"/>
        <v>48100.800000000003</v>
      </c>
      <c r="H1535" s="30">
        <f>SUMIFS(MasterSheet!K:K, MasterSheet!B:B, A1535, MasterSheet!D:D, B1535, MasterSheet!H:H, C1535)</f>
        <v>1</v>
      </c>
      <c r="I1535" s="30">
        <f t="shared" si="117"/>
        <v>48100.800000000003</v>
      </c>
      <c r="J1535" s="32">
        <f>SUMIFS(MasterSheet!L:L, MasterSheet!B:B, A1535, MasterSheet!D:D, B1535, MasterSheet!H:H, C1535)</f>
        <v>0</v>
      </c>
      <c r="K1535" s="32">
        <f t="shared" si="118"/>
        <v>0</v>
      </c>
      <c r="L1535" s="25" t="str">
        <f>VLOOKUP(C1535,MasterSheet!H:U,14,)</f>
        <v>BioXcell</v>
      </c>
      <c r="M1535" s="25" t="str">
        <f>VLOOKUP(L1535,'Currency Sheet'!A:C,3,)</f>
        <v>DOLLAR</v>
      </c>
      <c r="N1535" s="25">
        <f t="shared" si="119"/>
        <v>88</v>
      </c>
    </row>
    <row r="1536" spans="1:14" x14ac:dyDescent="0.25">
      <c r="A1536" s="25">
        <v>176374</v>
      </c>
      <c r="B1536" s="45">
        <v>45867</v>
      </c>
      <c r="C1536" s="25" t="str">
        <v>BE0089</v>
      </c>
      <c r="D1536" s="25">
        <f t="shared" si="115"/>
        <v>89566.399999999994</v>
      </c>
      <c r="E1536" s="25">
        <f>_xlfn.XLOOKUP(C1536,MasterSheet!H:H,MasterSheet!E:E)</f>
        <v>1017.8</v>
      </c>
      <c r="F1536" s="26">
        <f>SUMIFS(MasterSheet!J:J, MasterSheet!B:B, A1536, MasterSheet!D:D, B1536, MasterSheet!H:H, C1536)</f>
        <v>1</v>
      </c>
      <c r="G1536" s="26">
        <f t="shared" si="116"/>
        <v>89566.399999999994</v>
      </c>
      <c r="H1536" s="30">
        <f>SUMIFS(MasterSheet!K:K, MasterSheet!B:B, A1536, MasterSheet!D:D, B1536, MasterSheet!H:H, C1536)</f>
        <v>1</v>
      </c>
      <c r="I1536" s="30">
        <f t="shared" si="117"/>
        <v>89566.399999999994</v>
      </c>
      <c r="J1536" s="32">
        <f>SUMIFS(MasterSheet!L:L, MasterSheet!B:B, A1536, MasterSheet!D:D, B1536, MasterSheet!H:H, C1536)</f>
        <v>0</v>
      </c>
      <c r="K1536" s="32">
        <f t="shared" si="118"/>
        <v>0</v>
      </c>
      <c r="L1536" s="25" t="str">
        <f>VLOOKUP(C1536,MasterSheet!H:U,14,)</f>
        <v>BioXcell</v>
      </c>
      <c r="M1536" s="25" t="str">
        <f>VLOOKUP(L1536,'Currency Sheet'!A:C,3,)</f>
        <v>DOLLAR</v>
      </c>
      <c r="N1536" s="25">
        <f t="shared" si="119"/>
        <v>88</v>
      </c>
    </row>
    <row r="1537" spans="1:14" x14ac:dyDescent="0.25">
      <c r="A1537" s="25">
        <v>176374</v>
      </c>
      <c r="B1537" s="45">
        <v>45867</v>
      </c>
      <c r="C1537" s="25" t="str">
        <v>BE0146</v>
      </c>
      <c r="D1537" s="25">
        <f t="shared" si="115"/>
        <v>198510.40000000002</v>
      </c>
      <c r="E1537" s="25">
        <f>_xlfn.XLOOKUP(C1537,MasterSheet!H:H,MasterSheet!E:E)</f>
        <v>2255.8000000000002</v>
      </c>
      <c r="F1537" s="26">
        <f>SUMIFS(MasterSheet!J:J, MasterSheet!B:B, A1537, MasterSheet!D:D, B1537, MasterSheet!H:H, C1537)</f>
        <v>1</v>
      </c>
      <c r="G1537" s="26">
        <f t="shared" si="116"/>
        <v>198510.40000000002</v>
      </c>
      <c r="H1537" s="30">
        <f>SUMIFS(MasterSheet!K:K, MasterSheet!B:B, A1537, MasterSheet!D:D, B1537, MasterSheet!H:H, C1537)</f>
        <v>1</v>
      </c>
      <c r="I1537" s="30">
        <f t="shared" si="117"/>
        <v>198510.40000000002</v>
      </c>
      <c r="J1537" s="32">
        <f>SUMIFS(MasterSheet!L:L, MasterSheet!B:B, A1537, MasterSheet!D:D, B1537, MasterSheet!H:H, C1537)</f>
        <v>0</v>
      </c>
      <c r="K1537" s="32">
        <f t="shared" si="118"/>
        <v>0</v>
      </c>
      <c r="L1537" s="25" t="str">
        <f>VLOOKUP(C1537,MasterSheet!H:U,14,)</f>
        <v>BioXcell</v>
      </c>
      <c r="M1537" s="25" t="str">
        <f>VLOOKUP(L1537,'Currency Sheet'!A:C,3,)</f>
        <v>DOLLAR</v>
      </c>
      <c r="N1537" s="25">
        <f t="shared" si="119"/>
        <v>88</v>
      </c>
    </row>
    <row r="1538" spans="1:14" x14ac:dyDescent="0.25">
      <c r="A1538" s="25">
        <v>65619</v>
      </c>
      <c r="B1538" s="45">
        <v>45866</v>
      </c>
      <c r="C1538" s="25" t="str">
        <v>AR1065</v>
      </c>
      <c r="D1538" s="25">
        <f t="shared" si="115"/>
        <v>1540</v>
      </c>
      <c r="E1538" s="25">
        <f>_xlfn.XLOOKUP(C1538,MasterSheet!H:H,MasterSheet!E:E)</f>
        <v>17.5</v>
      </c>
      <c r="F1538" s="26">
        <f>SUMIFS(MasterSheet!J:J, MasterSheet!B:B, A1538, MasterSheet!D:D, B1538, MasterSheet!H:H, C1538)</f>
        <v>5</v>
      </c>
      <c r="G1538" s="26">
        <f t="shared" si="116"/>
        <v>7700</v>
      </c>
      <c r="H1538" s="30">
        <f>SUMIFS(MasterSheet!K:K, MasterSheet!B:B, A1538, MasterSheet!D:D, B1538, MasterSheet!H:H, C1538)</f>
        <v>5</v>
      </c>
      <c r="I1538" s="30">
        <f t="shared" si="117"/>
        <v>7700</v>
      </c>
      <c r="J1538" s="32">
        <f>SUMIFS(MasterSheet!L:L, MasterSheet!B:B, A1538, MasterSheet!D:D, B1538, MasterSheet!H:H, C1538)</f>
        <v>0</v>
      </c>
      <c r="K1538" s="32">
        <f t="shared" si="118"/>
        <v>0</v>
      </c>
      <c r="L1538" s="25" t="str">
        <f>VLOOKUP(C1538,MasterSheet!H:U,14,)</f>
        <v>Boster</v>
      </c>
      <c r="M1538" s="25" t="str">
        <f>VLOOKUP(L1538,'Currency Sheet'!A:C,3,)</f>
        <v>DOLLAR</v>
      </c>
      <c r="N1538" s="25">
        <f t="shared" si="119"/>
        <v>88</v>
      </c>
    </row>
    <row r="1539" spans="1:14" x14ac:dyDescent="0.25">
      <c r="A1539" s="25">
        <v>83197</v>
      </c>
      <c r="B1539" s="45">
        <v>45866</v>
      </c>
      <c r="C1539" s="25" t="str">
        <v>CYT-334</v>
      </c>
      <c r="D1539" s="25">
        <f t="shared" ref="D1539:D1602" si="120">E1539*N1539</f>
        <v>3960</v>
      </c>
      <c r="E1539" s="25">
        <f>_xlfn.XLOOKUP(C1539,MasterSheet!H:H,MasterSheet!E:E)</f>
        <v>45</v>
      </c>
      <c r="F1539" s="26">
        <f>SUMIFS(MasterSheet!J:J, MasterSheet!B:B, A1539, MasterSheet!D:D, B1539, MasterSheet!H:H, C1539)</f>
        <v>1</v>
      </c>
      <c r="G1539" s="26">
        <f t="shared" ref="G1539:G1602" si="121">D1539*F1539</f>
        <v>3960</v>
      </c>
      <c r="H1539" s="30">
        <f>SUMIFS(MasterSheet!K:K, MasterSheet!B:B, A1539, MasterSheet!D:D, B1539, MasterSheet!H:H, C1539)</f>
        <v>1</v>
      </c>
      <c r="I1539" s="30">
        <f t="shared" ref="I1539:I1602" si="122">H1539*D1539</f>
        <v>3960</v>
      </c>
      <c r="J1539" s="32">
        <f>SUMIFS(MasterSheet!L:L, MasterSheet!B:B, A1539, MasterSheet!D:D, B1539, MasterSheet!H:H, C1539)</f>
        <v>0</v>
      </c>
      <c r="K1539" s="32">
        <f t="shared" ref="K1539:K1602" si="123">J1539*D1539</f>
        <v>0</v>
      </c>
      <c r="L1539" s="25" t="str">
        <f>VLOOKUP(C1539,MasterSheet!H:U,14,)</f>
        <v>Prospec</v>
      </c>
      <c r="M1539" s="25" t="str">
        <f>VLOOKUP(L1539,'Currency Sheet'!A:C,3,)</f>
        <v>DOLLAR</v>
      </c>
      <c r="N1539" s="25">
        <f t="shared" ref="N1539:N1602" si="124">IF(M1539="DOLLAR",88,1)</f>
        <v>88</v>
      </c>
    </row>
    <row r="1540" spans="1:14" x14ac:dyDescent="0.25">
      <c r="A1540" s="25">
        <v>83197</v>
      </c>
      <c r="B1540" s="45">
        <v>45866</v>
      </c>
      <c r="C1540" s="25" t="str">
        <v>CYT-308</v>
      </c>
      <c r="D1540" s="25">
        <f t="shared" si="120"/>
        <v>8800</v>
      </c>
      <c r="E1540" s="25">
        <f>_xlfn.XLOOKUP(C1540,MasterSheet!H:H,MasterSheet!E:E)</f>
        <v>100</v>
      </c>
      <c r="F1540" s="26">
        <f>SUMIFS(MasterSheet!J:J, MasterSheet!B:B, A1540, MasterSheet!D:D, B1540, MasterSheet!H:H, C1540)</f>
        <v>1</v>
      </c>
      <c r="G1540" s="26">
        <f t="shared" si="121"/>
        <v>8800</v>
      </c>
      <c r="H1540" s="30">
        <f>SUMIFS(MasterSheet!K:K, MasterSheet!B:B, A1540, MasterSheet!D:D, B1540, MasterSheet!H:H, C1540)</f>
        <v>1</v>
      </c>
      <c r="I1540" s="30">
        <f t="shared" si="122"/>
        <v>8800</v>
      </c>
      <c r="J1540" s="32">
        <f>SUMIFS(MasterSheet!L:L, MasterSheet!B:B, A1540, MasterSheet!D:D, B1540, MasterSheet!H:H, C1540)</f>
        <v>0</v>
      </c>
      <c r="K1540" s="32">
        <f t="shared" si="123"/>
        <v>0</v>
      </c>
      <c r="L1540" s="25" t="str">
        <f>VLOOKUP(C1540,MasterSheet!H:U,14,)</f>
        <v>Prospec</v>
      </c>
      <c r="M1540" s="25" t="str">
        <f>VLOOKUP(L1540,'Currency Sheet'!A:C,3,)</f>
        <v>DOLLAR</v>
      </c>
      <c r="N1540" s="25">
        <f t="shared" si="124"/>
        <v>88</v>
      </c>
    </row>
    <row r="1541" spans="1:14" x14ac:dyDescent="0.25">
      <c r="A1541" s="25">
        <v>83197</v>
      </c>
      <c r="B1541" s="45">
        <v>45866</v>
      </c>
      <c r="C1541" s="25" t="str">
        <v>CYT-223</v>
      </c>
      <c r="D1541" s="25">
        <f t="shared" si="120"/>
        <v>8800</v>
      </c>
      <c r="E1541" s="25">
        <f>_xlfn.XLOOKUP(C1541,MasterSheet!H:H,MasterSheet!E:E)</f>
        <v>100</v>
      </c>
      <c r="F1541" s="26">
        <f>SUMIFS(MasterSheet!J:J, MasterSheet!B:B, A1541, MasterSheet!D:D, B1541, MasterSheet!H:H, C1541)</f>
        <v>1</v>
      </c>
      <c r="G1541" s="26">
        <f t="shared" si="121"/>
        <v>8800</v>
      </c>
      <c r="H1541" s="30">
        <f>SUMIFS(MasterSheet!K:K, MasterSheet!B:B, A1541, MasterSheet!D:D, B1541, MasterSheet!H:H, C1541)</f>
        <v>1</v>
      </c>
      <c r="I1541" s="30">
        <f t="shared" si="122"/>
        <v>8800</v>
      </c>
      <c r="J1541" s="32">
        <f>SUMIFS(MasterSheet!L:L, MasterSheet!B:B, A1541, MasterSheet!D:D, B1541, MasterSheet!H:H, C1541)</f>
        <v>0</v>
      </c>
      <c r="K1541" s="32">
        <f t="shared" si="123"/>
        <v>0</v>
      </c>
      <c r="L1541" s="25" t="str">
        <f>VLOOKUP(C1541,MasterSheet!H:U,14,)</f>
        <v>Prospec</v>
      </c>
      <c r="M1541" s="25" t="str">
        <f>VLOOKUP(L1541,'Currency Sheet'!A:C,3,)</f>
        <v>DOLLAR</v>
      </c>
      <c r="N1541" s="25">
        <f t="shared" si="124"/>
        <v>88</v>
      </c>
    </row>
    <row r="1542" spans="1:14" x14ac:dyDescent="0.25">
      <c r="A1542" s="25">
        <v>90230165</v>
      </c>
      <c r="B1542" s="45">
        <v>45866</v>
      </c>
      <c r="C1542" s="25" t="str">
        <v>A80-104P</v>
      </c>
      <c r="D1542" s="25">
        <f t="shared" si="120"/>
        <v>10225.6</v>
      </c>
      <c r="E1542" s="25">
        <f>_xlfn.XLOOKUP(C1542,MasterSheet!H:H,MasterSheet!E:E)</f>
        <v>116.2</v>
      </c>
      <c r="F1542" s="26">
        <f>SUMIFS(MasterSheet!J:J, MasterSheet!B:B, A1542, MasterSheet!D:D, B1542, MasterSheet!H:H, C1542)</f>
        <v>2</v>
      </c>
      <c r="G1542" s="26">
        <f t="shared" si="121"/>
        <v>20451.2</v>
      </c>
      <c r="H1542" s="30">
        <f>SUMIFS(MasterSheet!K:K, MasterSheet!B:B, A1542, MasterSheet!D:D, B1542, MasterSheet!H:H, C1542)</f>
        <v>2</v>
      </c>
      <c r="I1542" s="30">
        <f t="shared" si="122"/>
        <v>20451.2</v>
      </c>
      <c r="J1542" s="32">
        <f>SUMIFS(MasterSheet!L:L, MasterSheet!B:B, A1542, MasterSheet!D:D, B1542, MasterSheet!H:H, C1542)</f>
        <v>0</v>
      </c>
      <c r="K1542" s="32">
        <f t="shared" si="123"/>
        <v>0</v>
      </c>
      <c r="L1542" s="25" t="str">
        <f>VLOOKUP(C1542,MasterSheet!H:U,14,)</f>
        <v>bethyl</v>
      </c>
      <c r="M1542" s="25" t="str">
        <f>VLOOKUP(L1542,'Currency Sheet'!A:C,3,)</f>
        <v>DOLLAR</v>
      </c>
      <c r="N1542" s="25">
        <f t="shared" si="124"/>
        <v>88</v>
      </c>
    </row>
    <row r="1543" spans="1:14" x14ac:dyDescent="0.25">
      <c r="A1543" s="25" t="str">
        <v>2-68</v>
      </c>
      <c r="B1543" s="45">
        <v>45869</v>
      </c>
      <c r="C1543" s="25" t="str">
        <v>PIC-1/5</v>
      </c>
      <c r="D1543" s="25">
        <f t="shared" si="120"/>
        <v>3960</v>
      </c>
      <c r="E1543" s="25">
        <f>_xlfn.XLOOKUP(C1543,MasterSheet!H:H,MasterSheet!E:E)</f>
        <v>3960</v>
      </c>
      <c r="F1543" s="26">
        <f>SUMIFS(MasterSheet!J:J, MasterSheet!B:B, A1543, MasterSheet!D:D, B1543, MasterSheet!H:H, C1543)</f>
        <v>1</v>
      </c>
      <c r="G1543" s="26">
        <f t="shared" si="121"/>
        <v>3960</v>
      </c>
      <c r="H1543" s="30">
        <f>SUMIFS(MasterSheet!K:K, MasterSheet!B:B, A1543, MasterSheet!D:D, B1543, MasterSheet!H:H, C1543)</f>
        <v>1</v>
      </c>
      <c r="I1543" s="30">
        <f t="shared" si="122"/>
        <v>3960</v>
      </c>
      <c r="J1543" s="32">
        <f>SUMIFS(MasterSheet!L:L, MasterSheet!B:B, A1543, MasterSheet!D:D, B1543, MasterSheet!H:H, C1543)</f>
        <v>0</v>
      </c>
      <c r="K1543" s="32">
        <f t="shared" si="123"/>
        <v>0</v>
      </c>
      <c r="L1543" s="25" t="str">
        <f>VLOOKUP(C1543,MasterSheet!H:U,14,)</f>
        <v>Edna</v>
      </c>
      <c r="M1543" s="25" t="str">
        <f>VLOOKUP(L1543,'Currency Sheet'!A:C,3,)</f>
        <v>INR</v>
      </c>
      <c r="N1543" s="25">
        <f t="shared" si="124"/>
        <v>1</v>
      </c>
    </row>
    <row r="1544" spans="1:14" x14ac:dyDescent="0.25">
      <c r="A1544" s="25" t="str">
        <v>2-68</v>
      </c>
      <c r="B1544" s="45">
        <v>45869</v>
      </c>
      <c r="C1544" s="25" t="str">
        <v>RI-(25/50/100)</v>
      </c>
      <c r="D1544" s="25">
        <f t="shared" si="120"/>
        <v>1822.5</v>
      </c>
      <c r="E1544" s="25">
        <f>_xlfn.XLOOKUP(C1544,MasterSheet!H:H,MasterSheet!E:E)</f>
        <v>1822.5</v>
      </c>
      <c r="F1544" s="26">
        <f>SUMIFS(MasterSheet!J:J, MasterSheet!B:B, A1544, MasterSheet!D:D, B1544, MasterSheet!H:H, C1544)</f>
        <v>1</v>
      </c>
      <c r="G1544" s="26">
        <f t="shared" si="121"/>
        <v>1822.5</v>
      </c>
      <c r="H1544" s="30">
        <f>SUMIFS(MasterSheet!K:K, MasterSheet!B:B, A1544, MasterSheet!D:D, B1544, MasterSheet!H:H, C1544)</f>
        <v>1</v>
      </c>
      <c r="I1544" s="30">
        <f t="shared" si="122"/>
        <v>1822.5</v>
      </c>
      <c r="J1544" s="32">
        <f>SUMIFS(MasterSheet!L:L, MasterSheet!B:B, A1544, MasterSheet!D:D, B1544, MasterSheet!H:H, C1544)</f>
        <v>0</v>
      </c>
      <c r="K1544" s="32">
        <f t="shared" si="123"/>
        <v>0</v>
      </c>
      <c r="L1544" s="25" t="str">
        <f>VLOOKUP(C1544,MasterSheet!H:U,14,)</f>
        <v>Edna</v>
      </c>
      <c r="M1544" s="25" t="str">
        <f>VLOOKUP(L1544,'Currency Sheet'!A:C,3,)</f>
        <v>INR</v>
      </c>
      <c r="N1544" s="25">
        <f t="shared" si="124"/>
        <v>1</v>
      </c>
    </row>
    <row r="1545" spans="1:14" x14ac:dyDescent="0.25">
      <c r="A1545" s="25" t="str">
        <v>2-68</v>
      </c>
      <c r="B1545" s="45">
        <v>45869</v>
      </c>
      <c r="C1545" s="25" t="str">
        <v>DTW-20</v>
      </c>
      <c r="D1545" s="25">
        <f t="shared" si="120"/>
        <v>625</v>
      </c>
      <c r="E1545" s="25">
        <f>_xlfn.XLOOKUP(C1545,MasterSheet!H:H,MasterSheet!E:E)</f>
        <v>625</v>
      </c>
      <c r="F1545" s="26">
        <f>SUMIFS(MasterSheet!J:J, MasterSheet!B:B, A1545, MasterSheet!D:D, B1545, MasterSheet!H:H, C1545)</f>
        <v>1</v>
      </c>
      <c r="G1545" s="26">
        <f t="shared" si="121"/>
        <v>625</v>
      </c>
      <c r="H1545" s="30">
        <f>SUMIFS(MasterSheet!K:K, MasterSheet!B:B, A1545, MasterSheet!D:D, B1545, MasterSheet!H:H, C1545)</f>
        <v>1</v>
      </c>
      <c r="I1545" s="30">
        <f t="shared" si="122"/>
        <v>625</v>
      </c>
      <c r="J1545" s="32">
        <f>SUMIFS(MasterSheet!L:L, MasterSheet!B:B, A1545, MasterSheet!D:D, B1545, MasterSheet!H:H, C1545)</f>
        <v>0</v>
      </c>
      <c r="K1545" s="32">
        <f t="shared" si="123"/>
        <v>0</v>
      </c>
      <c r="L1545" s="25" t="str">
        <f>VLOOKUP(C1545,MasterSheet!H:U,14,)</f>
        <v>Edna</v>
      </c>
      <c r="M1545" s="25" t="str">
        <f>VLOOKUP(L1545,'Currency Sheet'!A:C,3,)</f>
        <v>INR</v>
      </c>
      <c r="N1545" s="25">
        <f t="shared" si="124"/>
        <v>1</v>
      </c>
    </row>
    <row r="1546" spans="1:14" x14ac:dyDescent="0.25">
      <c r="A1546" s="25" t="str">
        <v>EED117596</v>
      </c>
      <c r="B1546" s="45">
        <v>45869</v>
      </c>
      <c r="C1546" s="25">
        <v>101225</v>
      </c>
      <c r="D1546" s="25">
        <f t="shared" si="120"/>
        <v>5790.4</v>
      </c>
      <c r="E1546" s="25">
        <f>_xlfn.XLOOKUP(C1546,MasterSheet!H:H,MasterSheet!E:E)</f>
        <v>65.8</v>
      </c>
      <c r="F1546" s="26">
        <f>SUMIFS(MasterSheet!J:J, MasterSheet!B:B, A1546, MasterSheet!D:D, B1546, MasterSheet!H:H, C1546)</f>
        <v>1</v>
      </c>
      <c r="G1546" s="26">
        <f t="shared" si="121"/>
        <v>5790.4</v>
      </c>
      <c r="H1546" s="30">
        <f>SUMIFS(MasterSheet!K:K, MasterSheet!B:B, A1546, MasterSheet!D:D, B1546, MasterSheet!H:H, C1546)</f>
        <v>1</v>
      </c>
      <c r="I1546" s="30">
        <f t="shared" si="122"/>
        <v>5790.4</v>
      </c>
      <c r="J1546" s="32">
        <f>SUMIFS(MasterSheet!L:L, MasterSheet!B:B, A1546, MasterSheet!D:D, B1546, MasterSheet!H:H, C1546)</f>
        <v>0</v>
      </c>
      <c r="K1546" s="32">
        <f t="shared" si="123"/>
        <v>0</v>
      </c>
      <c r="L1546" s="25" t="str">
        <f>VLOOKUP(C1546,MasterSheet!H:U,14,)</f>
        <v>BioLegend</v>
      </c>
      <c r="M1546" s="25" t="str">
        <f>VLOOKUP(L1546,'Currency Sheet'!A:C,3,)</f>
        <v>DOLLAR</v>
      </c>
      <c r="N1546" s="25">
        <f t="shared" si="124"/>
        <v>88</v>
      </c>
    </row>
    <row r="1547" spans="1:14" x14ac:dyDescent="0.25">
      <c r="A1547" s="25" t="str">
        <v>EED117596</v>
      </c>
      <c r="B1547" s="45">
        <v>45869</v>
      </c>
      <c r="C1547" s="25">
        <v>101320</v>
      </c>
      <c r="D1547" s="25">
        <f t="shared" si="120"/>
        <v>14106.400000000001</v>
      </c>
      <c r="E1547" s="25">
        <f>_xlfn.XLOOKUP(C1547,MasterSheet!H:H,MasterSheet!E:E)</f>
        <v>160.30000000000001</v>
      </c>
      <c r="F1547" s="26">
        <f>SUMIFS(MasterSheet!J:J, MasterSheet!B:B, A1547, MasterSheet!D:D, B1547, MasterSheet!H:H, C1547)</f>
        <v>1</v>
      </c>
      <c r="G1547" s="26">
        <f t="shared" si="121"/>
        <v>14106.400000000001</v>
      </c>
      <c r="H1547" s="30">
        <f>SUMIFS(MasterSheet!K:K, MasterSheet!B:B, A1547, MasterSheet!D:D, B1547, MasterSheet!H:H, C1547)</f>
        <v>1</v>
      </c>
      <c r="I1547" s="30">
        <f t="shared" si="122"/>
        <v>14106.400000000001</v>
      </c>
      <c r="J1547" s="32">
        <f>SUMIFS(MasterSheet!L:L, MasterSheet!B:B, A1547, MasterSheet!D:D, B1547, MasterSheet!H:H, C1547)</f>
        <v>0</v>
      </c>
      <c r="K1547" s="32">
        <f t="shared" si="123"/>
        <v>0</v>
      </c>
      <c r="L1547" s="25" t="str">
        <f>VLOOKUP(C1547,MasterSheet!H:U,14,)</f>
        <v>BioLegend</v>
      </c>
      <c r="M1547" s="25" t="str">
        <f>VLOOKUP(L1547,'Currency Sheet'!A:C,3,)</f>
        <v>DOLLAR</v>
      </c>
      <c r="N1547" s="25">
        <f t="shared" si="124"/>
        <v>88</v>
      </c>
    </row>
    <row r="1548" spans="1:14" x14ac:dyDescent="0.25">
      <c r="A1548" s="25" t="str">
        <v>EED117596</v>
      </c>
      <c r="B1548" s="45">
        <v>45869</v>
      </c>
      <c r="C1548" s="25">
        <v>102605</v>
      </c>
      <c r="D1548" s="25">
        <f t="shared" si="120"/>
        <v>8254.4</v>
      </c>
      <c r="E1548" s="25">
        <f>_xlfn.XLOOKUP(C1548,MasterSheet!H:H,MasterSheet!E:E)</f>
        <v>93.8</v>
      </c>
      <c r="F1548" s="26">
        <f>SUMIFS(MasterSheet!J:J, MasterSheet!B:B, A1548, MasterSheet!D:D, B1548, MasterSheet!H:H, C1548)</f>
        <v>1</v>
      </c>
      <c r="G1548" s="26">
        <f t="shared" si="121"/>
        <v>8254.4</v>
      </c>
      <c r="H1548" s="30">
        <f>SUMIFS(MasterSheet!K:K, MasterSheet!B:B, A1548, MasterSheet!D:D, B1548, MasterSheet!H:H, C1548)</f>
        <v>1</v>
      </c>
      <c r="I1548" s="30">
        <f t="shared" si="122"/>
        <v>8254.4</v>
      </c>
      <c r="J1548" s="32">
        <f>SUMIFS(MasterSheet!L:L, MasterSheet!B:B, A1548, MasterSheet!D:D, B1548, MasterSheet!H:H, C1548)</f>
        <v>0</v>
      </c>
      <c r="K1548" s="32">
        <f t="shared" si="123"/>
        <v>0</v>
      </c>
      <c r="L1548" s="25" t="str">
        <f>VLOOKUP(C1548,MasterSheet!H:U,14,)</f>
        <v>BioLegend</v>
      </c>
      <c r="M1548" s="25" t="str">
        <f>VLOOKUP(L1548,'Currency Sheet'!A:C,3,)</f>
        <v>DOLLAR</v>
      </c>
      <c r="N1548" s="25">
        <f t="shared" si="124"/>
        <v>88</v>
      </c>
    </row>
    <row r="1549" spans="1:14" x14ac:dyDescent="0.25">
      <c r="A1549" s="25" t="str">
        <v>EED117596</v>
      </c>
      <c r="B1549" s="45">
        <v>45869</v>
      </c>
      <c r="C1549" s="25">
        <v>103116</v>
      </c>
      <c r="D1549" s="25">
        <f t="shared" si="120"/>
        <v>12073.599999999999</v>
      </c>
      <c r="E1549" s="25">
        <f>_xlfn.XLOOKUP(C1549,MasterSheet!H:H,MasterSheet!E:E)</f>
        <v>137.19999999999999</v>
      </c>
      <c r="F1549" s="26">
        <f>SUMIFS(MasterSheet!J:J, MasterSheet!B:B, A1549, MasterSheet!D:D, B1549, MasterSheet!H:H, C1549)</f>
        <v>1</v>
      </c>
      <c r="G1549" s="26">
        <f t="shared" si="121"/>
        <v>12073.599999999999</v>
      </c>
      <c r="H1549" s="30">
        <f>SUMIFS(MasterSheet!K:K, MasterSheet!B:B, A1549, MasterSheet!D:D, B1549, MasterSheet!H:H, C1549)</f>
        <v>1</v>
      </c>
      <c r="I1549" s="30">
        <f t="shared" si="122"/>
        <v>12073.599999999999</v>
      </c>
      <c r="J1549" s="32">
        <f>SUMIFS(MasterSheet!L:L, MasterSheet!B:B, A1549, MasterSheet!D:D, B1549, MasterSheet!H:H, C1549)</f>
        <v>0</v>
      </c>
      <c r="K1549" s="32">
        <f t="shared" si="123"/>
        <v>0</v>
      </c>
      <c r="L1549" s="25" t="str">
        <f>VLOOKUP(C1549,MasterSheet!H:U,14,)</f>
        <v>BioLegend</v>
      </c>
      <c r="M1549" s="25" t="str">
        <f>VLOOKUP(L1549,'Currency Sheet'!A:C,3,)</f>
        <v>DOLLAR</v>
      </c>
      <c r="N1549" s="25">
        <f t="shared" si="124"/>
        <v>88</v>
      </c>
    </row>
    <row r="1550" spans="1:14" x14ac:dyDescent="0.25">
      <c r="A1550" s="25" t="str">
        <v>EED117596</v>
      </c>
      <c r="B1550" s="45">
        <v>45869</v>
      </c>
      <c r="C1550" s="25">
        <v>103227</v>
      </c>
      <c r="D1550" s="25">
        <f t="shared" si="120"/>
        <v>13244</v>
      </c>
      <c r="E1550" s="25">
        <f>_xlfn.XLOOKUP(C1550,MasterSheet!H:H,MasterSheet!E:E)</f>
        <v>150.5</v>
      </c>
      <c r="F1550" s="26">
        <f>SUMIFS(MasterSheet!J:J, MasterSheet!B:B, A1550, MasterSheet!D:D, B1550, MasterSheet!H:H, C1550)</f>
        <v>2</v>
      </c>
      <c r="G1550" s="26">
        <f t="shared" si="121"/>
        <v>26488</v>
      </c>
      <c r="H1550" s="30">
        <f>SUMIFS(MasterSheet!K:K, MasterSheet!B:B, A1550, MasterSheet!D:D, B1550, MasterSheet!H:H, C1550)</f>
        <v>2</v>
      </c>
      <c r="I1550" s="30">
        <f t="shared" si="122"/>
        <v>26488</v>
      </c>
      <c r="J1550" s="32">
        <f>SUMIFS(MasterSheet!L:L, MasterSheet!B:B, A1550, MasterSheet!D:D, B1550, MasterSheet!H:H, C1550)</f>
        <v>0</v>
      </c>
      <c r="K1550" s="32">
        <f t="shared" si="123"/>
        <v>0</v>
      </c>
      <c r="L1550" s="25" t="str">
        <f>VLOOKUP(C1550,MasterSheet!H:U,14,)</f>
        <v>BioLegend</v>
      </c>
      <c r="M1550" s="25" t="str">
        <f>VLOOKUP(L1550,'Currency Sheet'!A:C,3,)</f>
        <v>DOLLAR</v>
      </c>
      <c r="N1550" s="25">
        <f t="shared" si="124"/>
        <v>88</v>
      </c>
    </row>
    <row r="1551" spans="1:14" x14ac:dyDescent="0.25">
      <c r="A1551" s="25" t="str">
        <v>EED117596</v>
      </c>
      <c r="B1551" s="45">
        <v>45869</v>
      </c>
      <c r="C1551" s="25">
        <v>104419</v>
      </c>
      <c r="D1551" s="25">
        <f t="shared" si="120"/>
        <v>5332.8</v>
      </c>
      <c r="E1551" s="25">
        <f>_xlfn.XLOOKUP(C1551,MasterSheet!H:H,MasterSheet!E:E)</f>
        <v>60.6</v>
      </c>
      <c r="F1551" s="26">
        <f>SUMIFS(MasterSheet!J:J, MasterSheet!B:B, A1551, MasterSheet!D:D, B1551, MasterSheet!H:H, C1551)</f>
        <v>4</v>
      </c>
      <c r="G1551" s="26">
        <f t="shared" si="121"/>
        <v>21331.200000000001</v>
      </c>
      <c r="H1551" s="30">
        <f>SUMIFS(MasterSheet!K:K, MasterSheet!B:B, A1551, MasterSheet!D:D, B1551, MasterSheet!H:H, C1551)</f>
        <v>4</v>
      </c>
      <c r="I1551" s="30">
        <f t="shared" si="122"/>
        <v>21331.200000000001</v>
      </c>
      <c r="J1551" s="32">
        <f>SUMIFS(MasterSheet!L:L, MasterSheet!B:B, A1551, MasterSheet!D:D, B1551, MasterSheet!H:H, C1551)</f>
        <v>0</v>
      </c>
      <c r="K1551" s="32">
        <f t="shared" si="123"/>
        <v>0</v>
      </c>
      <c r="L1551" s="25" t="str">
        <f>VLOOKUP(C1551,MasterSheet!H:U,14,)</f>
        <v>BioLegend</v>
      </c>
      <c r="M1551" s="25" t="str">
        <f>VLOOKUP(L1551,'Currency Sheet'!A:C,3,)</f>
        <v>DOLLAR</v>
      </c>
      <c r="N1551" s="25">
        <f t="shared" si="124"/>
        <v>88</v>
      </c>
    </row>
    <row r="1552" spans="1:14" x14ac:dyDescent="0.25">
      <c r="A1552" s="25" t="str">
        <v>EED117596</v>
      </c>
      <c r="B1552" s="45">
        <v>45869</v>
      </c>
      <c r="C1552" s="25">
        <v>104518</v>
      </c>
      <c r="D1552" s="25">
        <f t="shared" si="120"/>
        <v>14106.400000000001</v>
      </c>
      <c r="E1552" s="25">
        <f>_xlfn.XLOOKUP(C1552,MasterSheet!H:H,MasterSheet!E:E)</f>
        <v>160.30000000000001</v>
      </c>
      <c r="F1552" s="26">
        <f>SUMIFS(MasterSheet!J:J, MasterSheet!B:B, A1552, MasterSheet!D:D, B1552, MasterSheet!H:H, C1552)</f>
        <v>1</v>
      </c>
      <c r="G1552" s="26">
        <f t="shared" si="121"/>
        <v>14106.400000000001</v>
      </c>
      <c r="H1552" s="30">
        <f>SUMIFS(MasterSheet!K:K, MasterSheet!B:B, A1552, MasterSheet!D:D, B1552, MasterSheet!H:H, C1552)</f>
        <v>1</v>
      </c>
      <c r="I1552" s="30">
        <f t="shared" si="122"/>
        <v>14106.400000000001</v>
      </c>
      <c r="J1552" s="32">
        <f>SUMIFS(MasterSheet!L:L, MasterSheet!B:B, A1552, MasterSheet!D:D, B1552, MasterSheet!H:H, C1552)</f>
        <v>0</v>
      </c>
      <c r="K1552" s="32">
        <f t="shared" si="123"/>
        <v>0</v>
      </c>
      <c r="L1552" s="25" t="str">
        <f>VLOOKUP(C1552,MasterSheet!H:U,14,)</f>
        <v>BioLegend</v>
      </c>
      <c r="M1552" s="25" t="str">
        <f>VLOOKUP(L1552,'Currency Sheet'!A:C,3,)</f>
        <v>DOLLAR</v>
      </c>
      <c r="N1552" s="25">
        <f t="shared" si="124"/>
        <v>88</v>
      </c>
    </row>
    <row r="1553" spans="1:14" x14ac:dyDescent="0.25">
      <c r="A1553" s="25" t="str">
        <v>EED117596</v>
      </c>
      <c r="B1553" s="45">
        <v>45869</v>
      </c>
      <c r="C1553" s="25">
        <v>108407</v>
      </c>
      <c r="D1553" s="25">
        <f t="shared" si="120"/>
        <v>3449.6000000000004</v>
      </c>
      <c r="E1553" s="25">
        <f>_xlfn.XLOOKUP(C1553,MasterSheet!H:H,MasterSheet!E:E)</f>
        <v>39.200000000000003</v>
      </c>
      <c r="F1553" s="26">
        <f>SUMIFS(MasterSheet!J:J, MasterSheet!B:B, A1553, MasterSheet!D:D, B1553, MasterSheet!H:H, C1553)</f>
        <v>1</v>
      </c>
      <c r="G1553" s="26">
        <f t="shared" si="121"/>
        <v>3449.6000000000004</v>
      </c>
      <c r="H1553" s="30">
        <f>SUMIFS(MasterSheet!K:K, MasterSheet!B:B, A1553, MasterSheet!D:D, B1553, MasterSheet!H:H, C1553)</f>
        <v>1</v>
      </c>
      <c r="I1553" s="30">
        <f t="shared" si="122"/>
        <v>3449.6000000000004</v>
      </c>
      <c r="J1553" s="32">
        <f>SUMIFS(MasterSheet!L:L, MasterSheet!B:B, A1553, MasterSheet!D:D, B1553, MasterSheet!H:H, C1553)</f>
        <v>0</v>
      </c>
      <c r="K1553" s="32">
        <f t="shared" si="123"/>
        <v>0</v>
      </c>
      <c r="L1553" s="25" t="str">
        <f>VLOOKUP(C1553,MasterSheet!H:U,14,)</f>
        <v>BioLegend</v>
      </c>
      <c r="M1553" s="25" t="str">
        <f>VLOOKUP(L1553,'Currency Sheet'!A:C,3,)</f>
        <v>DOLLAR</v>
      </c>
      <c r="N1553" s="25">
        <f t="shared" si="124"/>
        <v>88</v>
      </c>
    </row>
    <row r="1554" spans="1:14" x14ac:dyDescent="0.25">
      <c r="A1554" s="25" t="str">
        <v>EED117596</v>
      </c>
      <c r="B1554" s="45">
        <v>45869</v>
      </c>
      <c r="C1554" s="25">
        <v>118227</v>
      </c>
      <c r="D1554" s="25">
        <f t="shared" si="120"/>
        <v>19602</v>
      </c>
      <c r="E1554" s="25">
        <f>_xlfn.XLOOKUP(C1554,MasterSheet!H:H,MasterSheet!E:E)</f>
        <v>222.75</v>
      </c>
      <c r="F1554" s="26">
        <f>SUMIFS(MasterSheet!J:J, MasterSheet!B:B, A1554, MasterSheet!D:D, B1554, MasterSheet!H:H, C1554)</f>
        <v>2</v>
      </c>
      <c r="G1554" s="26">
        <f t="shared" si="121"/>
        <v>39204</v>
      </c>
      <c r="H1554" s="30">
        <f>SUMIFS(MasterSheet!K:K, MasterSheet!B:B, A1554, MasterSheet!D:D, B1554, MasterSheet!H:H, C1554)</f>
        <v>2</v>
      </c>
      <c r="I1554" s="30">
        <f t="shared" si="122"/>
        <v>39204</v>
      </c>
      <c r="J1554" s="32">
        <f>SUMIFS(MasterSheet!L:L, MasterSheet!B:B, A1554, MasterSheet!D:D, B1554, MasterSheet!H:H, C1554)</f>
        <v>0</v>
      </c>
      <c r="K1554" s="32">
        <f t="shared" si="123"/>
        <v>0</v>
      </c>
      <c r="L1554" s="25" t="str">
        <f>VLOOKUP(C1554,MasterSheet!H:U,14,)</f>
        <v>BioLegend</v>
      </c>
      <c r="M1554" s="25" t="str">
        <f>VLOOKUP(L1554,'Currency Sheet'!A:C,3,)</f>
        <v>DOLLAR</v>
      </c>
      <c r="N1554" s="25">
        <f t="shared" si="124"/>
        <v>88</v>
      </c>
    </row>
    <row r="1555" spans="1:14" x14ac:dyDescent="0.25">
      <c r="A1555" s="25" t="str">
        <v>EED117596</v>
      </c>
      <c r="B1555" s="45">
        <v>45869</v>
      </c>
      <c r="C1555" s="25">
        <v>125221</v>
      </c>
      <c r="D1555" s="25">
        <f t="shared" si="120"/>
        <v>18480</v>
      </c>
      <c r="E1555" s="25">
        <f>_xlfn.XLOOKUP(C1555,MasterSheet!H:H,MasterSheet!E:E)</f>
        <v>210</v>
      </c>
      <c r="F1555" s="26">
        <f>SUMIFS(MasterSheet!J:J, MasterSheet!B:B, A1555, MasterSheet!D:D, B1555, MasterSheet!H:H, C1555)</f>
        <v>2</v>
      </c>
      <c r="G1555" s="26">
        <f t="shared" si="121"/>
        <v>36960</v>
      </c>
      <c r="H1555" s="30">
        <f>SUMIFS(MasterSheet!K:K, MasterSheet!B:B, A1555, MasterSheet!D:D, B1555, MasterSheet!H:H, C1555)</f>
        <v>2</v>
      </c>
      <c r="I1555" s="30">
        <f t="shared" si="122"/>
        <v>36960</v>
      </c>
      <c r="J1555" s="32">
        <f>SUMIFS(MasterSheet!L:L, MasterSheet!B:B, A1555, MasterSheet!D:D, B1555, MasterSheet!H:H, C1555)</f>
        <v>0</v>
      </c>
      <c r="K1555" s="32">
        <f t="shared" si="123"/>
        <v>0</v>
      </c>
      <c r="L1555" s="25" t="str">
        <f>VLOOKUP(C1555,MasterSheet!H:U,14,)</f>
        <v>BioLegend</v>
      </c>
      <c r="M1555" s="25" t="str">
        <f>VLOOKUP(L1555,'Currency Sheet'!A:C,3,)</f>
        <v>DOLLAR</v>
      </c>
      <c r="N1555" s="25">
        <f t="shared" si="124"/>
        <v>88</v>
      </c>
    </row>
    <row r="1556" spans="1:14" x14ac:dyDescent="0.25">
      <c r="A1556" s="25" t="str">
        <v>EED117596</v>
      </c>
      <c r="B1556" s="45">
        <v>45869</v>
      </c>
      <c r="C1556" s="25">
        <v>135214</v>
      </c>
      <c r="D1556" s="25">
        <f t="shared" si="120"/>
        <v>19527.2</v>
      </c>
      <c r="E1556" s="25">
        <f>_xlfn.XLOOKUP(C1556,MasterSheet!H:H,MasterSheet!E:E)</f>
        <v>221.9</v>
      </c>
      <c r="F1556" s="26">
        <f>SUMIFS(MasterSheet!J:J, MasterSheet!B:B, A1556, MasterSheet!D:D, B1556, MasterSheet!H:H, C1556)</f>
        <v>1</v>
      </c>
      <c r="G1556" s="26">
        <f t="shared" si="121"/>
        <v>19527.2</v>
      </c>
      <c r="H1556" s="30">
        <f>SUMIFS(MasterSheet!K:K, MasterSheet!B:B, A1556, MasterSheet!D:D, B1556, MasterSheet!H:H, C1556)</f>
        <v>1</v>
      </c>
      <c r="I1556" s="30">
        <f t="shared" si="122"/>
        <v>19527.2</v>
      </c>
      <c r="J1556" s="32">
        <f>SUMIFS(MasterSheet!L:L, MasterSheet!B:B, A1556, MasterSheet!D:D, B1556, MasterSheet!H:H, C1556)</f>
        <v>0</v>
      </c>
      <c r="K1556" s="32">
        <f t="shared" si="123"/>
        <v>0</v>
      </c>
      <c r="L1556" s="25" t="str">
        <f>VLOOKUP(C1556,MasterSheet!H:U,14,)</f>
        <v>BioLegend</v>
      </c>
      <c r="M1556" s="25" t="str">
        <f>VLOOKUP(L1556,'Currency Sheet'!A:C,3,)</f>
        <v>DOLLAR</v>
      </c>
      <c r="N1556" s="25">
        <f t="shared" si="124"/>
        <v>88</v>
      </c>
    </row>
    <row r="1557" spans="1:14" x14ac:dyDescent="0.25">
      <c r="A1557" s="25" t="str">
        <v>EED117596</v>
      </c>
      <c r="B1557" s="45">
        <v>45869</v>
      </c>
      <c r="C1557" s="25">
        <v>139314</v>
      </c>
      <c r="D1557" s="25">
        <f t="shared" si="120"/>
        <v>23531.199999999997</v>
      </c>
      <c r="E1557" s="25">
        <f>_xlfn.XLOOKUP(C1557,MasterSheet!H:H,MasterSheet!E:E)</f>
        <v>267.39999999999998</v>
      </c>
      <c r="F1557" s="26">
        <f>SUMIFS(MasterSheet!J:J, MasterSheet!B:B, A1557, MasterSheet!D:D, B1557, MasterSheet!H:H, C1557)</f>
        <v>1</v>
      </c>
      <c r="G1557" s="26">
        <f t="shared" si="121"/>
        <v>23531.199999999997</v>
      </c>
      <c r="H1557" s="30">
        <f>SUMIFS(MasterSheet!K:K, MasterSheet!B:B, A1557, MasterSheet!D:D, B1557, MasterSheet!H:H, C1557)</f>
        <v>1</v>
      </c>
      <c r="I1557" s="30">
        <f t="shared" si="122"/>
        <v>23531.199999999997</v>
      </c>
      <c r="J1557" s="32">
        <f>SUMIFS(MasterSheet!L:L, MasterSheet!B:B, A1557, MasterSheet!D:D, B1557, MasterSheet!H:H, C1557)</f>
        <v>0</v>
      </c>
      <c r="K1557" s="32">
        <f t="shared" si="123"/>
        <v>0</v>
      </c>
      <c r="L1557" s="25" t="str">
        <f>VLOOKUP(C1557,MasterSheet!H:U,14,)</f>
        <v>BioLegend</v>
      </c>
      <c r="M1557" s="25" t="str">
        <f>VLOOKUP(L1557,'Currency Sheet'!A:C,3,)</f>
        <v>DOLLAR</v>
      </c>
      <c r="N1557" s="25">
        <f t="shared" si="124"/>
        <v>88</v>
      </c>
    </row>
    <row r="1558" spans="1:14" x14ac:dyDescent="0.25">
      <c r="A1558" s="25" t="str">
        <v>EED117596</v>
      </c>
      <c r="B1558" s="45">
        <v>45869</v>
      </c>
      <c r="C1558" s="25">
        <v>145513</v>
      </c>
      <c r="D1558" s="25">
        <f t="shared" si="120"/>
        <v>14190</v>
      </c>
      <c r="E1558" s="25">
        <f>_xlfn.XLOOKUP(C1558,MasterSheet!H:H,MasterSheet!E:E)</f>
        <v>161.25</v>
      </c>
      <c r="F1558" s="26">
        <f>SUMIFS(MasterSheet!J:J, MasterSheet!B:B, A1558, MasterSheet!D:D, B1558, MasterSheet!H:H, C1558)</f>
        <v>2</v>
      </c>
      <c r="G1558" s="26">
        <f t="shared" si="121"/>
        <v>28380</v>
      </c>
      <c r="H1558" s="30">
        <f>SUMIFS(MasterSheet!K:K, MasterSheet!B:B, A1558, MasterSheet!D:D, B1558, MasterSheet!H:H, C1558)</f>
        <v>2</v>
      </c>
      <c r="I1558" s="30">
        <f t="shared" si="122"/>
        <v>28380</v>
      </c>
      <c r="J1558" s="32">
        <f>SUMIFS(MasterSheet!L:L, MasterSheet!B:B, A1558, MasterSheet!D:D, B1558, MasterSheet!H:H, C1558)</f>
        <v>0</v>
      </c>
      <c r="K1558" s="32">
        <f t="shared" si="123"/>
        <v>0</v>
      </c>
      <c r="L1558" s="25" t="str">
        <f>VLOOKUP(C1558,MasterSheet!H:U,14,)</f>
        <v>BioLegend</v>
      </c>
      <c r="M1558" s="25" t="str">
        <f>VLOOKUP(L1558,'Currency Sheet'!A:C,3,)</f>
        <v>DOLLAR</v>
      </c>
      <c r="N1558" s="25">
        <f t="shared" si="124"/>
        <v>88</v>
      </c>
    </row>
    <row r="1559" spans="1:14" x14ac:dyDescent="0.25">
      <c r="A1559" s="25" t="str">
        <v>EED117596</v>
      </c>
      <c r="B1559" s="45">
        <v>45869</v>
      </c>
      <c r="C1559" s="25">
        <v>155509</v>
      </c>
      <c r="D1559" s="25">
        <f t="shared" si="120"/>
        <v>20328</v>
      </c>
      <c r="E1559" s="25">
        <f>_xlfn.XLOOKUP(C1559,MasterSheet!H:H,MasterSheet!E:E)</f>
        <v>231</v>
      </c>
      <c r="F1559" s="26">
        <f>SUMIFS(MasterSheet!J:J, MasterSheet!B:B, A1559, MasterSheet!D:D, B1559, MasterSheet!H:H, C1559)</f>
        <v>1</v>
      </c>
      <c r="G1559" s="26">
        <f t="shared" si="121"/>
        <v>20328</v>
      </c>
      <c r="H1559" s="30">
        <f>SUMIFS(MasterSheet!K:K, MasterSheet!B:B, A1559, MasterSheet!D:D, B1559, MasterSheet!H:H, C1559)</f>
        <v>1</v>
      </c>
      <c r="I1559" s="30">
        <f t="shared" si="122"/>
        <v>20328</v>
      </c>
      <c r="J1559" s="32">
        <f>SUMIFS(MasterSheet!L:L, MasterSheet!B:B, A1559, MasterSheet!D:D, B1559, MasterSheet!H:H, C1559)</f>
        <v>0</v>
      </c>
      <c r="K1559" s="32">
        <f t="shared" si="123"/>
        <v>0</v>
      </c>
      <c r="L1559" s="25" t="str">
        <f>VLOOKUP(C1559,MasterSheet!H:U,14,)</f>
        <v>BioLegend</v>
      </c>
      <c r="M1559" s="25" t="str">
        <f>VLOOKUP(L1559,'Currency Sheet'!A:C,3,)</f>
        <v>DOLLAR</v>
      </c>
      <c r="N1559" s="25">
        <f t="shared" si="124"/>
        <v>88</v>
      </c>
    </row>
    <row r="1560" spans="1:14" x14ac:dyDescent="0.25">
      <c r="A1560" s="25" t="str">
        <v>EED117596</v>
      </c>
      <c r="B1560" s="45">
        <v>45869</v>
      </c>
      <c r="C1560" s="25">
        <v>300306</v>
      </c>
      <c r="D1560" s="25">
        <f t="shared" si="120"/>
        <v>3388</v>
      </c>
      <c r="E1560" s="25">
        <f>_xlfn.XLOOKUP(C1560,MasterSheet!H:H,MasterSheet!E:E)</f>
        <v>38.5</v>
      </c>
      <c r="F1560" s="26">
        <f>SUMIFS(MasterSheet!J:J, MasterSheet!B:B, A1560, MasterSheet!D:D, B1560, MasterSheet!H:H, C1560)</f>
        <v>1</v>
      </c>
      <c r="G1560" s="26">
        <f t="shared" si="121"/>
        <v>3388</v>
      </c>
      <c r="H1560" s="30">
        <f>SUMIFS(MasterSheet!K:K, MasterSheet!B:B, A1560, MasterSheet!D:D, B1560, MasterSheet!H:H, C1560)</f>
        <v>1</v>
      </c>
      <c r="I1560" s="30">
        <f t="shared" si="122"/>
        <v>3388</v>
      </c>
      <c r="J1560" s="32">
        <f>SUMIFS(MasterSheet!L:L, MasterSheet!B:B, A1560, MasterSheet!D:D, B1560, MasterSheet!H:H, C1560)</f>
        <v>0</v>
      </c>
      <c r="K1560" s="32">
        <f t="shared" si="123"/>
        <v>0</v>
      </c>
      <c r="L1560" s="25" t="str">
        <f>VLOOKUP(C1560,MasterSheet!H:U,14,)</f>
        <v>BioLegend</v>
      </c>
      <c r="M1560" s="25" t="str">
        <f>VLOOKUP(L1560,'Currency Sheet'!A:C,3,)</f>
        <v>DOLLAR</v>
      </c>
      <c r="N1560" s="25">
        <f t="shared" si="124"/>
        <v>88</v>
      </c>
    </row>
    <row r="1561" spans="1:14" x14ac:dyDescent="0.25">
      <c r="A1561" s="25" t="str">
        <v>EED117596</v>
      </c>
      <c r="B1561" s="45">
        <v>45869</v>
      </c>
      <c r="C1561" s="25">
        <v>300406</v>
      </c>
      <c r="D1561" s="25">
        <f t="shared" si="120"/>
        <v>3080</v>
      </c>
      <c r="E1561" s="25">
        <f>_xlfn.XLOOKUP(C1561,MasterSheet!H:H,MasterSheet!E:E)</f>
        <v>35</v>
      </c>
      <c r="F1561" s="26">
        <f>SUMIFS(MasterSheet!J:J, MasterSheet!B:B, A1561, MasterSheet!D:D, B1561, MasterSheet!H:H, C1561)</f>
        <v>1</v>
      </c>
      <c r="G1561" s="26">
        <f t="shared" si="121"/>
        <v>3080</v>
      </c>
      <c r="H1561" s="30">
        <f>SUMIFS(MasterSheet!K:K, MasterSheet!B:B, A1561, MasterSheet!D:D, B1561, MasterSheet!H:H, C1561)</f>
        <v>1</v>
      </c>
      <c r="I1561" s="30">
        <f t="shared" si="122"/>
        <v>3080</v>
      </c>
      <c r="J1561" s="32">
        <f>SUMIFS(MasterSheet!L:L, MasterSheet!B:B, A1561, MasterSheet!D:D, B1561, MasterSheet!H:H, C1561)</f>
        <v>0</v>
      </c>
      <c r="K1561" s="32">
        <f t="shared" si="123"/>
        <v>0</v>
      </c>
      <c r="L1561" s="25" t="str">
        <f>VLOOKUP(C1561,MasterSheet!H:U,14,)</f>
        <v>BioLegend</v>
      </c>
      <c r="M1561" s="25" t="str">
        <f>VLOOKUP(L1561,'Currency Sheet'!A:C,3,)</f>
        <v>DOLLAR</v>
      </c>
      <c r="N1561" s="25">
        <f t="shared" si="124"/>
        <v>88</v>
      </c>
    </row>
    <row r="1562" spans="1:14" x14ac:dyDescent="0.25">
      <c r="A1562" s="25" t="str">
        <v>EED117596</v>
      </c>
      <c r="B1562" s="45">
        <v>45869</v>
      </c>
      <c r="C1562" s="25">
        <v>300922</v>
      </c>
      <c r="D1562" s="25">
        <f t="shared" si="120"/>
        <v>20636</v>
      </c>
      <c r="E1562" s="25">
        <f>_xlfn.XLOOKUP(C1562,MasterSheet!H:H,MasterSheet!E:E)</f>
        <v>234.5</v>
      </c>
      <c r="F1562" s="26">
        <f>SUMIFS(MasterSheet!J:J, MasterSheet!B:B, A1562, MasterSheet!D:D, B1562, MasterSheet!H:H, C1562)</f>
        <v>1</v>
      </c>
      <c r="G1562" s="26">
        <f t="shared" si="121"/>
        <v>20636</v>
      </c>
      <c r="H1562" s="30">
        <f>SUMIFS(MasterSheet!K:K, MasterSheet!B:B, A1562, MasterSheet!D:D, B1562, MasterSheet!H:H, C1562)</f>
        <v>1</v>
      </c>
      <c r="I1562" s="30">
        <f t="shared" si="122"/>
        <v>20636</v>
      </c>
      <c r="J1562" s="32">
        <f>SUMIFS(MasterSheet!L:L, MasterSheet!B:B, A1562, MasterSheet!D:D, B1562, MasterSheet!H:H, C1562)</f>
        <v>0</v>
      </c>
      <c r="K1562" s="32">
        <f t="shared" si="123"/>
        <v>0</v>
      </c>
      <c r="L1562" s="25" t="str">
        <f>VLOOKUP(C1562,MasterSheet!H:U,14,)</f>
        <v>BioLegend</v>
      </c>
      <c r="M1562" s="25" t="str">
        <f>VLOOKUP(L1562,'Currency Sheet'!A:C,3,)</f>
        <v>DOLLAR</v>
      </c>
      <c r="N1562" s="25">
        <f t="shared" si="124"/>
        <v>88</v>
      </c>
    </row>
    <row r="1563" spans="1:14" x14ac:dyDescent="0.25">
      <c r="A1563" s="25" t="str">
        <v>EED117596</v>
      </c>
      <c r="B1563" s="45">
        <v>45869</v>
      </c>
      <c r="C1563" s="25">
        <v>301016</v>
      </c>
      <c r="D1563" s="25">
        <f t="shared" si="120"/>
        <v>17987.2</v>
      </c>
      <c r="E1563" s="25">
        <f>_xlfn.XLOOKUP(C1563,MasterSheet!H:H,MasterSheet!E:E)</f>
        <v>204.4</v>
      </c>
      <c r="F1563" s="26">
        <f>SUMIFS(MasterSheet!J:J, MasterSheet!B:B, A1563, MasterSheet!D:D, B1563, MasterSheet!H:H, C1563)</f>
        <v>1</v>
      </c>
      <c r="G1563" s="26">
        <f t="shared" si="121"/>
        <v>17987.2</v>
      </c>
      <c r="H1563" s="30">
        <f>SUMIFS(MasterSheet!K:K, MasterSheet!B:B, A1563, MasterSheet!D:D, B1563, MasterSheet!H:H, C1563)</f>
        <v>1</v>
      </c>
      <c r="I1563" s="30">
        <f t="shared" si="122"/>
        <v>17987.2</v>
      </c>
      <c r="J1563" s="32">
        <f>SUMIFS(MasterSheet!L:L, MasterSheet!B:B, A1563, MasterSheet!D:D, B1563, MasterSheet!H:H, C1563)</f>
        <v>0</v>
      </c>
      <c r="K1563" s="32">
        <f t="shared" si="123"/>
        <v>0</v>
      </c>
      <c r="L1563" s="25" t="str">
        <f>VLOOKUP(C1563,MasterSheet!H:U,14,)</f>
        <v>BioLegend</v>
      </c>
      <c r="M1563" s="25" t="str">
        <f>VLOOKUP(L1563,'Currency Sheet'!A:C,3,)</f>
        <v>DOLLAR</v>
      </c>
      <c r="N1563" s="25">
        <f t="shared" si="124"/>
        <v>88</v>
      </c>
    </row>
    <row r="1564" spans="1:14" x14ac:dyDescent="0.25">
      <c r="A1564" s="25" t="str">
        <v>EED117596</v>
      </c>
      <c r="B1564" s="45">
        <v>45869</v>
      </c>
      <c r="C1564" s="25">
        <v>301852</v>
      </c>
      <c r="D1564" s="25">
        <f t="shared" si="120"/>
        <v>21375.200000000001</v>
      </c>
      <c r="E1564" s="25">
        <f>_xlfn.XLOOKUP(C1564,MasterSheet!H:H,MasterSheet!E:E)</f>
        <v>242.9</v>
      </c>
      <c r="F1564" s="26">
        <f>SUMIFS(MasterSheet!J:J, MasterSheet!B:B, A1564, MasterSheet!D:D, B1564, MasterSheet!H:H, C1564)</f>
        <v>2</v>
      </c>
      <c r="G1564" s="26">
        <f t="shared" si="121"/>
        <v>42750.400000000001</v>
      </c>
      <c r="H1564" s="30">
        <f>SUMIFS(MasterSheet!K:K, MasterSheet!B:B, A1564, MasterSheet!D:D, B1564, MasterSheet!H:H, C1564)</f>
        <v>2</v>
      </c>
      <c r="I1564" s="30">
        <f t="shared" si="122"/>
        <v>42750.400000000001</v>
      </c>
      <c r="J1564" s="32">
        <f>SUMIFS(MasterSheet!L:L, MasterSheet!B:B, A1564, MasterSheet!D:D, B1564, MasterSheet!H:H, C1564)</f>
        <v>0</v>
      </c>
      <c r="K1564" s="32">
        <f t="shared" si="123"/>
        <v>0</v>
      </c>
      <c r="L1564" s="25" t="str">
        <f>VLOOKUP(C1564,MasterSheet!H:U,14,)</f>
        <v>BioLegend</v>
      </c>
      <c r="M1564" s="25" t="str">
        <f>VLOOKUP(L1564,'Currency Sheet'!A:C,3,)</f>
        <v>DOLLAR</v>
      </c>
      <c r="N1564" s="25">
        <f t="shared" si="124"/>
        <v>88</v>
      </c>
    </row>
    <row r="1565" spans="1:14" x14ac:dyDescent="0.25">
      <c r="A1565" s="25" t="str">
        <v>EED117596</v>
      </c>
      <c r="B1565" s="45">
        <v>45869</v>
      </c>
      <c r="C1565" s="25">
        <v>301904</v>
      </c>
      <c r="D1565" s="25">
        <f t="shared" si="120"/>
        <v>11765.599999999999</v>
      </c>
      <c r="E1565" s="25">
        <f>_xlfn.XLOOKUP(C1565,MasterSheet!H:H,MasterSheet!E:E)</f>
        <v>133.69999999999999</v>
      </c>
      <c r="F1565" s="26">
        <f>SUMIFS(MasterSheet!J:J, MasterSheet!B:B, A1565, MasterSheet!D:D, B1565, MasterSheet!H:H, C1565)</f>
        <v>1</v>
      </c>
      <c r="G1565" s="26">
        <f t="shared" si="121"/>
        <v>11765.599999999999</v>
      </c>
      <c r="H1565" s="30">
        <f>SUMIFS(MasterSheet!K:K, MasterSheet!B:B, A1565, MasterSheet!D:D, B1565, MasterSheet!H:H, C1565)</f>
        <v>1</v>
      </c>
      <c r="I1565" s="30">
        <f t="shared" si="122"/>
        <v>11765.599999999999</v>
      </c>
      <c r="J1565" s="32">
        <f>SUMIFS(MasterSheet!L:L, MasterSheet!B:B, A1565, MasterSheet!D:D, B1565, MasterSheet!H:H, C1565)</f>
        <v>0</v>
      </c>
      <c r="K1565" s="32">
        <f t="shared" si="123"/>
        <v>0</v>
      </c>
      <c r="L1565" s="25" t="str">
        <f>VLOOKUP(C1565,MasterSheet!H:U,14,)</f>
        <v>BioLegend</v>
      </c>
      <c r="M1565" s="25" t="str">
        <f>VLOOKUP(L1565,'Currency Sheet'!A:C,3,)</f>
        <v>DOLLAR</v>
      </c>
      <c r="N1565" s="25">
        <f t="shared" si="124"/>
        <v>88</v>
      </c>
    </row>
    <row r="1566" spans="1:14" x14ac:dyDescent="0.25">
      <c r="A1566" s="25" t="str">
        <v>EED117596</v>
      </c>
      <c r="B1566" s="45">
        <v>45869</v>
      </c>
      <c r="C1566" s="25">
        <v>302048</v>
      </c>
      <c r="D1566" s="25">
        <f t="shared" si="120"/>
        <v>24816</v>
      </c>
      <c r="E1566" s="25">
        <f>_xlfn.XLOOKUP(C1566,MasterSheet!H:H,MasterSheet!E:E)</f>
        <v>282</v>
      </c>
      <c r="F1566" s="26">
        <f>SUMIFS(MasterSheet!J:J, MasterSheet!B:B, A1566, MasterSheet!D:D, B1566, MasterSheet!H:H, C1566)</f>
        <v>2</v>
      </c>
      <c r="G1566" s="26">
        <f t="shared" si="121"/>
        <v>49632</v>
      </c>
      <c r="H1566" s="30">
        <f>SUMIFS(MasterSheet!K:K, MasterSheet!B:B, A1566, MasterSheet!D:D, B1566, MasterSheet!H:H, C1566)</f>
        <v>2</v>
      </c>
      <c r="I1566" s="30">
        <f t="shared" si="122"/>
        <v>49632</v>
      </c>
      <c r="J1566" s="32">
        <f>SUMIFS(MasterSheet!L:L, MasterSheet!B:B, A1566, MasterSheet!D:D, B1566, MasterSheet!H:H, C1566)</f>
        <v>0</v>
      </c>
      <c r="K1566" s="32">
        <f t="shared" si="123"/>
        <v>0</v>
      </c>
      <c r="L1566" s="25" t="str">
        <f>VLOOKUP(C1566,MasterSheet!H:U,14,)</f>
        <v>BioLegend</v>
      </c>
      <c r="M1566" s="25" t="str">
        <f>VLOOKUP(L1566,'Currency Sheet'!A:C,3,)</f>
        <v>DOLLAR</v>
      </c>
      <c r="N1566" s="25">
        <f t="shared" si="124"/>
        <v>88</v>
      </c>
    </row>
    <row r="1567" spans="1:14" x14ac:dyDescent="0.25">
      <c r="A1567" s="25" t="str">
        <v>EED117596</v>
      </c>
      <c r="B1567" s="45">
        <v>45869</v>
      </c>
      <c r="C1567" s="25">
        <v>302336</v>
      </c>
      <c r="D1567" s="25">
        <f t="shared" si="120"/>
        <v>26136</v>
      </c>
      <c r="E1567" s="25">
        <f>_xlfn.XLOOKUP(C1567,MasterSheet!H:H,MasterSheet!E:E)</f>
        <v>297</v>
      </c>
      <c r="F1567" s="26">
        <f>SUMIFS(MasterSheet!J:J, MasterSheet!B:B, A1567, MasterSheet!D:D, B1567, MasterSheet!H:H, C1567)</f>
        <v>2</v>
      </c>
      <c r="G1567" s="26">
        <f t="shared" si="121"/>
        <v>52272</v>
      </c>
      <c r="H1567" s="30">
        <f>SUMIFS(MasterSheet!K:K, MasterSheet!B:B, A1567, MasterSheet!D:D, B1567, MasterSheet!H:H, C1567)</f>
        <v>2</v>
      </c>
      <c r="I1567" s="30">
        <f t="shared" si="122"/>
        <v>52272</v>
      </c>
      <c r="J1567" s="32">
        <f>SUMIFS(MasterSheet!L:L, MasterSheet!B:B, A1567, MasterSheet!D:D, B1567, MasterSheet!H:H, C1567)</f>
        <v>0</v>
      </c>
      <c r="K1567" s="32">
        <f t="shared" si="123"/>
        <v>0</v>
      </c>
      <c r="L1567" s="25" t="str">
        <f>VLOOKUP(C1567,MasterSheet!H:U,14,)</f>
        <v>BioLegend</v>
      </c>
      <c r="M1567" s="25" t="str">
        <f>VLOOKUP(L1567,'Currency Sheet'!A:C,3,)</f>
        <v>DOLLAR</v>
      </c>
      <c r="N1567" s="25">
        <f t="shared" si="124"/>
        <v>88</v>
      </c>
    </row>
    <row r="1568" spans="1:14" x14ac:dyDescent="0.25">
      <c r="A1568" s="25" t="str">
        <v>EED117596</v>
      </c>
      <c r="B1568" s="45">
        <v>45869</v>
      </c>
      <c r="C1568" s="25">
        <v>302828</v>
      </c>
      <c r="D1568" s="25">
        <f t="shared" si="120"/>
        <v>27984</v>
      </c>
      <c r="E1568" s="25">
        <f>_xlfn.XLOOKUP(C1568,MasterSheet!H:H,MasterSheet!E:E)</f>
        <v>318</v>
      </c>
      <c r="F1568" s="26">
        <f>SUMIFS(MasterSheet!J:J, MasterSheet!B:B, A1568, MasterSheet!D:D, B1568, MasterSheet!H:H, C1568)</f>
        <v>1</v>
      </c>
      <c r="G1568" s="26">
        <f t="shared" si="121"/>
        <v>27984</v>
      </c>
      <c r="H1568" s="30">
        <f>SUMIFS(MasterSheet!K:K, MasterSheet!B:B, A1568, MasterSheet!D:D, B1568, MasterSheet!H:H, C1568)</f>
        <v>1</v>
      </c>
      <c r="I1568" s="30">
        <f t="shared" si="122"/>
        <v>27984</v>
      </c>
      <c r="J1568" s="32">
        <f>SUMIFS(MasterSheet!L:L, MasterSheet!B:B, A1568, MasterSheet!D:D, B1568, MasterSheet!H:H, C1568)</f>
        <v>0</v>
      </c>
      <c r="K1568" s="32">
        <f t="shared" si="123"/>
        <v>0</v>
      </c>
      <c r="L1568" s="25" t="str">
        <f>VLOOKUP(C1568,MasterSheet!H:U,14,)</f>
        <v>BioLegend</v>
      </c>
      <c r="M1568" s="25" t="str">
        <f>VLOOKUP(L1568,'Currency Sheet'!A:C,3,)</f>
        <v>DOLLAR</v>
      </c>
      <c r="N1568" s="25">
        <f t="shared" si="124"/>
        <v>88</v>
      </c>
    </row>
    <row r="1569" spans="1:14" x14ac:dyDescent="0.25">
      <c r="A1569" s="25" t="str">
        <v>EED117596</v>
      </c>
      <c r="B1569" s="45">
        <v>45869</v>
      </c>
      <c r="C1569" s="25">
        <v>304024</v>
      </c>
      <c r="D1569" s="25">
        <f t="shared" si="120"/>
        <v>13992</v>
      </c>
      <c r="E1569" s="25">
        <f>_xlfn.XLOOKUP(C1569,MasterSheet!H:H,MasterSheet!E:E)</f>
        <v>159</v>
      </c>
      <c r="F1569" s="26">
        <f>SUMIFS(MasterSheet!J:J, MasterSheet!B:B, A1569, MasterSheet!D:D, B1569, MasterSheet!H:H, C1569)</f>
        <v>1</v>
      </c>
      <c r="G1569" s="26">
        <f t="shared" si="121"/>
        <v>13992</v>
      </c>
      <c r="H1569" s="30">
        <f>SUMIFS(MasterSheet!K:K, MasterSheet!B:B, A1569, MasterSheet!D:D, B1569, MasterSheet!H:H, C1569)</f>
        <v>1</v>
      </c>
      <c r="I1569" s="30">
        <f t="shared" si="122"/>
        <v>13992</v>
      </c>
      <c r="J1569" s="32">
        <f>SUMIFS(MasterSheet!L:L, MasterSheet!B:B, A1569, MasterSheet!D:D, B1569, MasterSheet!H:H, C1569)</f>
        <v>0</v>
      </c>
      <c r="K1569" s="32">
        <f t="shared" si="123"/>
        <v>0</v>
      </c>
      <c r="L1569" s="25" t="str">
        <f>VLOOKUP(C1569,MasterSheet!H:U,14,)</f>
        <v>BioLegend</v>
      </c>
      <c r="M1569" s="25" t="str">
        <f>VLOOKUP(L1569,'Currency Sheet'!A:C,3,)</f>
        <v>DOLLAR</v>
      </c>
      <c r="N1569" s="25">
        <f t="shared" si="124"/>
        <v>88</v>
      </c>
    </row>
    <row r="1570" spans="1:14" x14ac:dyDescent="0.25">
      <c r="A1570" s="25" t="str">
        <v>EED117596</v>
      </c>
      <c r="B1570" s="45">
        <v>45869</v>
      </c>
      <c r="C1570" s="25">
        <v>306742</v>
      </c>
      <c r="D1570" s="25">
        <f t="shared" si="120"/>
        <v>28710</v>
      </c>
      <c r="E1570" s="25">
        <f>_xlfn.XLOOKUP(C1570,MasterSheet!H:H,MasterSheet!E:E)</f>
        <v>326.25</v>
      </c>
      <c r="F1570" s="26">
        <f>SUMIFS(MasterSheet!J:J, MasterSheet!B:B, A1570, MasterSheet!D:D, B1570, MasterSheet!H:H, C1570)</f>
        <v>2</v>
      </c>
      <c r="G1570" s="26">
        <f t="shared" si="121"/>
        <v>57420</v>
      </c>
      <c r="H1570" s="30">
        <f>SUMIFS(MasterSheet!K:K, MasterSheet!B:B, A1570, MasterSheet!D:D, B1570, MasterSheet!H:H, C1570)</f>
        <v>2</v>
      </c>
      <c r="I1570" s="30">
        <f t="shared" si="122"/>
        <v>57420</v>
      </c>
      <c r="J1570" s="32">
        <f>SUMIFS(MasterSheet!L:L, MasterSheet!B:B, A1570, MasterSheet!D:D, B1570, MasterSheet!H:H, C1570)</f>
        <v>0</v>
      </c>
      <c r="K1570" s="32">
        <f t="shared" si="123"/>
        <v>0</v>
      </c>
      <c r="L1570" s="25" t="str">
        <f>VLOOKUP(C1570,MasterSheet!H:U,14,)</f>
        <v>BioLegend</v>
      </c>
      <c r="M1570" s="25" t="str">
        <f>VLOOKUP(L1570,'Currency Sheet'!A:C,3,)</f>
        <v>DOLLAR</v>
      </c>
      <c r="N1570" s="25">
        <f t="shared" si="124"/>
        <v>88</v>
      </c>
    </row>
    <row r="1571" spans="1:14" x14ac:dyDescent="0.25">
      <c r="A1571" s="25" t="str">
        <v>EED117596</v>
      </c>
      <c r="B1571" s="45">
        <v>45869</v>
      </c>
      <c r="C1571" s="25">
        <v>307642</v>
      </c>
      <c r="D1571" s="25">
        <f t="shared" si="120"/>
        <v>29040</v>
      </c>
      <c r="E1571" s="25">
        <f>_xlfn.XLOOKUP(C1571,MasterSheet!H:H,MasterSheet!E:E)</f>
        <v>330</v>
      </c>
      <c r="F1571" s="26">
        <f>SUMIFS(MasterSheet!J:J, MasterSheet!B:B, A1571, MasterSheet!D:D, B1571, MasterSheet!H:H, C1571)</f>
        <v>1</v>
      </c>
      <c r="G1571" s="26">
        <f t="shared" si="121"/>
        <v>29040</v>
      </c>
      <c r="H1571" s="30">
        <f>SUMIFS(MasterSheet!K:K, MasterSheet!B:B, A1571, MasterSheet!D:D, B1571, MasterSheet!H:H, C1571)</f>
        <v>1</v>
      </c>
      <c r="I1571" s="30">
        <f t="shared" si="122"/>
        <v>29040</v>
      </c>
      <c r="J1571" s="32">
        <f>SUMIFS(MasterSheet!L:L, MasterSheet!B:B, A1571, MasterSheet!D:D, B1571, MasterSheet!H:H, C1571)</f>
        <v>0</v>
      </c>
      <c r="K1571" s="32">
        <f t="shared" si="123"/>
        <v>0</v>
      </c>
      <c r="L1571" s="25" t="str">
        <f>VLOOKUP(C1571,MasterSheet!H:U,14,)</f>
        <v>BioLegend</v>
      </c>
      <c r="M1571" s="25" t="str">
        <f>VLOOKUP(L1571,'Currency Sheet'!A:C,3,)</f>
        <v>DOLLAR</v>
      </c>
      <c r="N1571" s="25">
        <f t="shared" si="124"/>
        <v>88</v>
      </c>
    </row>
    <row r="1572" spans="1:14" x14ac:dyDescent="0.25">
      <c r="A1572" s="25" t="str">
        <v>EED117596</v>
      </c>
      <c r="B1572" s="45">
        <v>45869</v>
      </c>
      <c r="C1572" s="25">
        <v>308703</v>
      </c>
      <c r="D1572" s="25">
        <f t="shared" si="120"/>
        <v>6776</v>
      </c>
      <c r="E1572" s="25">
        <f>_xlfn.XLOOKUP(C1572,MasterSheet!H:H,MasterSheet!E:E)</f>
        <v>77</v>
      </c>
      <c r="F1572" s="26">
        <f>SUMIFS(MasterSheet!J:J, MasterSheet!B:B, A1572, MasterSheet!D:D, B1572, MasterSheet!H:H, C1572)</f>
        <v>1</v>
      </c>
      <c r="G1572" s="26">
        <f t="shared" si="121"/>
        <v>6776</v>
      </c>
      <c r="H1572" s="30">
        <f>SUMIFS(MasterSheet!K:K, MasterSheet!B:B, A1572, MasterSheet!D:D, B1572, MasterSheet!H:H, C1572)</f>
        <v>1</v>
      </c>
      <c r="I1572" s="30">
        <f t="shared" si="122"/>
        <v>6776</v>
      </c>
      <c r="J1572" s="32">
        <f>SUMIFS(MasterSheet!L:L, MasterSheet!B:B, A1572, MasterSheet!D:D, B1572, MasterSheet!H:H, C1572)</f>
        <v>0</v>
      </c>
      <c r="K1572" s="32">
        <f t="shared" si="123"/>
        <v>0</v>
      </c>
      <c r="L1572" s="25" t="str">
        <f>VLOOKUP(C1572,MasterSheet!H:U,14,)</f>
        <v>BioLegend</v>
      </c>
      <c r="M1572" s="25" t="str">
        <f>VLOOKUP(L1572,'Currency Sheet'!A:C,3,)</f>
        <v>DOLLAR</v>
      </c>
      <c r="N1572" s="25">
        <f t="shared" si="124"/>
        <v>88</v>
      </c>
    </row>
    <row r="1573" spans="1:14" x14ac:dyDescent="0.25">
      <c r="A1573" s="25" t="str">
        <v>EED117596</v>
      </c>
      <c r="B1573" s="45">
        <v>45869</v>
      </c>
      <c r="C1573" s="25">
        <v>313205</v>
      </c>
      <c r="D1573" s="25">
        <f t="shared" si="120"/>
        <v>8562.4</v>
      </c>
      <c r="E1573" s="25">
        <f>_xlfn.XLOOKUP(C1573,MasterSheet!H:H,MasterSheet!E:E)</f>
        <v>97.3</v>
      </c>
      <c r="F1573" s="26">
        <f>SUMIFS(MasterSheet!J:J, MasterSheet!B:B, A1573, MasterSheet!D:D, B1573, MasterSheet!H:H, C1573)</f>
        <v>1</v>
      </c>
      <c r="G1573" s="26">
        <f t="shared" si="121"/>
        <v>8562.4</v>
      </c>
      <c r="H1573" s="30">
        <f>SUMIFS(MasterSheet!K:K, MasterSheet!B:B, A1573, MasterSheet!D:D, B1573, MasterSheet!H:H, C1573)</f>
        <v>1</v>
      </c>
      <c r="I1573" s="30">
        <f t="shared" si="122"/>
        <v>8562.4</v>
      </c>
      <c r="J1573" s="32">
        <f>SUMIFS(MasterSheet!L:L, MasterSheet!B:B, A1573, MasterSheet!D:D, B1573, MasterSheet!H:H, C1573)</f>
        <v>0</v>
      </c>
      <c r="K1573" s="32">
        <f t="shared" si="123"/>
        <v>0</v>
      </c>
      <c r="L1573" s="25" t="str">
        <f>VLOOKUP(C1573,MasterSheet!H:U,14,)</f>
        <v>BioLegend</v>
      </c>
      <c r="M1573" s="25" t="str">
        <f>VLOOKUP(L1573,'Currency Sheet'!A:C,3,)</f>
        <v>DOLLAR</v>
      </c>
      <c r="N1573" s="25">
        <f t="shared" si="124"/>
        <v>88</v>
      </c>
    </row>
    <row r="1574" spans="1:14" x14ac:dyDescent="0.25">
      <c r="A1574" s="25" t="str">
        <v>EED117596</v>
      </c>
      <c r="B1574" s="45">
        <v>45869</v>
      </c>
      <c r="C1574" s="25">
        <v>313225</v>
      </c>
      <c r="D1574" s="25">
        <f t="shared" si="120"/>
        <v>9794.4</v>
      </c>
      <c r="E1574" s="25">
        <f>_xlfn.XLOOKUP(C1574,MasterSheet!H:H,MasterSheet!E:E)</f>
        <v>111.3</v>
      </c>
      <c r="F1574" s="26">
        <f>SUMIFS(MasterSheet!J:J, MasterSheet!B:B, A1574, MasterSheet!D:D, B1574, MasterSheet!H:H, C1574)</f>
        <v>1</v>
      </c>
      <c r="G1574" s="26">
        <f t="shared" si="121"/>
        <v>9794.4</v>
      </c>
      <c r="H1574" s="30">
        <f>SUMIFS(MasterSheet!K:K, MasterSheet!B:B, A1574, MasterSheet!D:D, B1574, MasterSheet!H:H, C1574)</f>
        <v>1</v>
      </c>
      <c r="I1574" s="30">
        <f t="shared" si="122"/>
        <v>9794.4</v>
      </c>
      <c r="J1574" s="32">
        <f>SUMIFS(MasterSheet!L:L, MasterSheet!B:B, A1574, MasterSheet!D:D, B1574, MasterSheet!H:H, C1574)</f>
        <v>0</v>
      </c>
      <c r="K1574" s="32">
        <f t="shared" si="123"/>
        <v>0</v>
      </c>
      <c r="L1574" s="25" t="str">
        <f>VLOOKUP(C1574,MasterSheet!H:U,14,)</f>
        <v>BioLegend</v>
      </c>
      <c r="M1574" s="25" t="str">
        <f>VLOOKUP(L1574,'Currency Sheet'!A:C,3,)</f>
        <v>DOLLAR</v>
      </c>
      <c r="N1574" s="25">
        <f t="shared" si="124"/>
        <v>88</v>
      </c>
    </row>
    <row r="1575" spans="1:14" x14ac:dyDescent="0.25">
      <c r="A1575" s="25" t="str">
        <v>EED117596</v>
      </c>
      <c r="B1575" s="45">
        <v>45869</v>
      </c>
      <c r="C1575" s="25">
        <v>314512</v>
      </c>
      <c r="D1575" s="25">
        <f t="shared" si="120"/>
        <v>20169.599999999999</v>
      </c>
      <c r="E1575" s="25">
        <f>_xlfn.XLOOKUP(C1575,MasterSheet!H:H,MasterSheet!E:E)</f>
        <v>229.2</v>
      </c>
      <c r="F1575" s="26">
        <f>SUMIFS(MasterSheet!J:J, MasterSheet!B:B, A1575, MasterSheet!D:D, B1575, MasterSheet!H:H, C1575)</f>
        <v>1</v>
      </c>
      <c r="G1575" s="26">
        <f t="shared" si="121"/>
        <v>20169.599999999999</v>
      </c>
      <c r="H1575" s="30">
        <f>SUMIFS(MasterSheet!K:K, MasterSheet!B:B, A1575, MasterSheet!D:D, B1575, MasterSheet!H:H, C1575)</f>
        <v>1</v>
      </c>
      <c r="I1575" s="30">
        <f t="shared" si="122"/>
        <v>20169.599999999999</v>
      </c>
      <c r="J1575" s="32">
        <f>SUMIFS(MasterSheet!L:L, MasterSheet!B:B, A1575, MasterSheet!D:D, B1575, MasterSheet!H:H, C1575)</f>
        <v>0</v>
      </c>
      <c r="K1575" s="32">
        <f t="shared" si="123"/>
        <v>0</v>
      </c>
      <c r="L1575" s="25" t="str">
        <f>VLOOKUP(C1575,MasterSheet!H:U,14,)</f>
        <v>BioLegend</v>
      </c>
      <c r="M1575" s="25" t="str">
        <f>VLOOKUP(L1575,'Currency Sheet'!A:C,3,)</f>
        <v>DOLLAR</v>
      </c>
      <c r="N1575" s="25">
        <f t="shared" si="124"/>
        <v>88</v>
      </c>
    </row>
    <row r="1576" spans="1:14" x14ac:dyDescent="0.25">
      <c r="A1576" s="25" t="str">
        <v>EED117596</v>
      </c>
      <c r="B1576" s="45">
        <v>45869</v>
      </c>
      <c r="C1576" s="25">
        <v>317307</v>
      </c>
      <c r="D1576" s="25">
        <f t="shared" si="120"/>
        <v>1478.4</v>
      </c>
      <c r="E1576" s="25">
        <f>_xlfn.XLOOKUP(C1576,MasterSheet!H:H,MasterSheet!E:E)</f>
        <v>16.8</v>
      </c>
      <c r="F1576" s="26">
        <f>SUMIFS(MasterSheet!J:J, MasterSheet!B:B, A1576, MasterSheet!D:D, B1576, MasterSheet!H:H, C1576)</f>
        <v>1</v>
      </c>
      <c r="G1576" s="26">
        <f t="shared" si="121"/>
        <v>1478.4</v>
      </c>
      <c r="H1576" s="30">
        <f>SUMIFS(MasterSheet!K:K, MasterSheet!B:B, A1576, MasterSheet!D:D, B1576, MasterSheet!H:H, C1576)</f>
        <v>1</v>
      </c>
      <c r="I1576" s="30">
        <f t="shared" si="122"/>
        <v>1478.4</v>
      </c>
      <c r="J1576" s="32">
        <f>SUMIFS(MasterSheet!L:L, MasterSheet!B:B, A1576, MasterSheet!D:D, B1576, MasterSheet!H:H, C1576)</f>
        <v>0</v>
      </c>
      <c r="K1576" s="32">
        <f t="shared" si="123"/>
        <v>0</v>
      </c>
      <c r="L1576" s="25" t="str">
        <f>VLOOKUP(C1576,MasterSheet!H:U,14,)</f>
        <v>BioLegend</v>
      </c>
      <c r="M1576" s="25" t="str">
        <f>VLOOKUP(L1576,'Currency Sheet'!A:C,3,)</f>
        <v>DOLLAR</v>
      </c>
      <c r="N1576" s="25">
        <f t="shared" si="124"/>
        <v>88</v>
      </c>
    </row>
    <row r="1577" spans="1:14" x14ac:dyDescent="0.25">
      <c r="A1577" s="25" t="str">
        <v>EED117596</v>
      </c>
      <c r="B1577" s="45">
        <v>45869</v>
      </c>
      <c r="C1577" s="25">
        <v>318334</v>
      </c>
      <c r="D1577" s="25">
        <f t="shared" si="120"/>
        <v>28314</v>
      </c>
      <c r="E1577" s="25">
        <f>_xlfn.XLOOKUP(C1577,MasterSheet!H:H,MasterSheet!E:E)</f>
        <v>321.75</v>
      </c>
      <c r="F1577" s="26">
        <f>SUMIFS(MasterSheet!J:J, MasterSheet!B:B, A1577, MasterSheet!D:D, B1577, MasterSheet!H:H, C1577)</f>
        <v>2</v>
      </c>
      <c r="G1577" s="26">
        <f t="shared" si="121"/>
        <v>56628</v>
      </c>
      <c r="H1577" s="30">
        <f>SUMIFS(MasterSheet!K:K, MasterSheet!B:B, A1577, MasterSheet!D:D, B1577, MasterSheet!H:H, C1577)</f>
        <v>2</v>
      </c>
      <c r="I1577" s="30">
        <f t="shared" si="122"/>
        <v>56628</v>
      </c>
      <c r="J1577" s="32">
        <f>SUMIFS(MasterSheet!L:L, MasterSheet!B:B, A1577, MasterSheet!D:D, B1577, MasterSheet!H:H, C1577)</f>
        <v>0</v>
      </c>
      <c r="K1577" s="32">
        <f t="shared" si="123"/>
        <v>0</v>
      </c>
      <c r="L1577" s="25" t="str">
        <f>VLOOKUP(C1577,MasterSheet!H:U,14,)</f>
        <v>BioLegend</v>
      </c>
      <c r="M1577" s="25" t="str">
        <f>VLOOKUP(L1577,'Currency Sheet'!A:C,3,)</f>
        <v>DOLLAR</v>
      </c>
      <c r="N1577" s="25">
        <f t="shared" si="124"/>
        <v>88</v>
      </c>
    </row>
    <row r="1578" spans="1:14" x14ac:dyDescent="0.25">
      <c r="A1578" s="25" t="str">
        <v>EED117596</v>
      </c>
      <c r="B1578" s="45">
        <v>45869</v>
      </c>
      <c r="C1578" s="25">
        <v>321106</v>
      </c>
      <c r="D1578" s="25">
        <f t="shared" si="120"/>
        <v>15831.2</v>
      </c>
      <c r="E1578" s="25">
        <f>_xlfn.XLOOKUP(C1578,MasterSheet!H:H,MasterSheet!E:E)</f>
        <v>179.9</v>
      </c>
      <c r="F1578" s="26">
        <f>SUMIFS(MasterSheet!J:J, MasterSheet!B:B, A1578, MasterSheet!D:D, B1578, MasterSheet!H:H, C1578)</f>
        <v>1</v>
      </c>
      <c r="G1578" s="26">
        <f t="shared" si="121"/>
        <v>15831.2</v>
      </c>
      <c r="H1578" s="30">
        <f>SUMIFS(MasterSheet!K:K, MasterSheet!B:B, A1578, MasterSheet!D:D, B1578, MasterSheet!H:H, C1578)</f>
        <v>1</v>
      </c>
      <c r="I1578" s="30">
        <f t="shared" si="122"/>
        <v>15831.2</v>
      </c>
      <c r="J1578" s="32">
        <f>SUMIFS(MasterSheet!L:L, MasterSheet!B:B, A1578, MasterSheet!D:D, B1578, MasterSheet!H:H, C1578)</f>
        <v>0</v>
      </c>
      <c r="K1578" s="32">
        <f t="shared" si="123"/>
        <v>0</v>
      </c>
      <c r="L1578" s="25" t="str">
        <f>VLOOKUP(C1578,MasterSheet!H:U,14,)</f>
        <v>BioLegend</v>
      </c>
      <c r="M1578" s="25" t="str">
        <f>VLOOKUP(L1578,'Currency Sheet'!A:C,3,)</f>
        <v>DOLLAR</v>
      </c>
      <c r="N1578" s="25">
        <f t="shared" si="124"/>
        <v>88</v>
      </c>
    </row>
    <row r="1579" spans="1:14" x14ac:dyDescent="0.25">
      <c r="A1579" s="25" t="str">
        <v>EED117596</v>
      </c>
      <c r="B1579" s="45">
        <v>45869</v>
      </c>
      <c r="C1579" s="25">
        <v>328107</v>
      </c>
      <c r="D1579" s="25">
        <f t="shared" si="120"/>
        <v>6221.6</v>
      </c>
      <c r="E1579" s="25">
        <f>_xlfn.XLOOKUP(C1579,MasterSheet!H:H,MasterSheet!E:E)</f>
        <v>70.7</v>
      </c>
      <c r="F1579" s="26">
        <f>SUMIFS(MasterSheet!J:J, MasterSheet!B:B, A1579, MasterSheet!D:D, B1579, MasterSheet!H:H, C1579)</f>
        <v>1</v>
      </c>
      <c r="G1579" s="26">
        <f t="shared" si="121"/>
        <v>6221.6</v>
      </c>
      <c r="H1579" s="30">
        <f>SUMIFS(MasterSheet!K:K, MasterSheet!B:B, A1579, MasterSheet!D:D, B1579, MasterSheet!H:H, C1579)</f>
        <v>1</v>
      </c>
      <c r="I1579" s="30">
        <f t="shared" si="122"/>
        <v>6221.6</v>
      </c>
      <c r="J1579" s="32">
        <f>SUMIFS(MasterSheet!L:L, MasterSheet!B:B, A1579, MasterSheet!D:D, B1579, MasterSheet!H:H, C1579)</f>
        <v>0</v>
      </c>
      <c r="K1579" s="32">
        <f t="shared" si="123"/>
        <v>0</v>
      </c>
      <c r="L1579" s="25" t="str">
        <f>VLOOKUP(C1579,MasterSheet!H:U,14,)</f>
        <v>BioLegend</v>
      </c>
      <c r="M1579" s="25" t="str">
        <f>VLOOKUP(L1579,'Currency Sheet'!A:C,3,)</f>
        <v>DOLLAR</v>
      </c>
      <c r="N1579" s="25">
        <f t="shared" si="124"/>
        <v>88</v>
      </c>
    </row>
    <row r="1580" spans="1:14" x14ac:dyDescent="0.25">
      <c r="A1580" s="25" t="str">
        <v>EED117596</v>
      </c>
      <c r="B1580" s="45">
        <v>45869</v>
      </c>
      <c r="C1580" s="25">
        <v>329932</v>
      </c>
      <c r="D1580" s="25">
        <f t="shared" si="120"/>
        <v>26532</v>
      </c>
      <c r="E1580" s="25">
        <f>_xlfn.XLOOKUP(C1580,MasterSheet!H:H,MasterSheet!E:E)</f>
        <v>301.5</v>
      </c>
      <c r="F1580" s="26">
        <f>SUMIFS(MasterSheet!J:J, MasterSheet!B:B, A1580, MasterSheet!D:D, B1580, MasterSheet!H:H, C1580)</f>
        <v>2</v>
      </c>
      <c r="G1580" s="26">
        <f t="shared" si="121"/>
        <v>53064</v>
      </c>
      <c r="H1580" s="30">
        <f>SUMIFS(MasterSheet!K:K, MasterSheet!B:B, A1580, MasterSheet!D:D, B1580, MasterSheet!H:H, C1580)</f>
        <v>2</v>
      </c>
      <c r="I1580" s="30">
        <f t="shared" si="122"/>
        <v>53064</v>
      </c>
      <c r="J1580" s="32">
        <f>SUMIFS(MasterSheet!L:L, MasterSheet!B:B, A1580, MasterSheet!D:D, B1580, MasterSheet!H:H, C1580)</f>
        <v>0</v>
      </c>
      <c r="K1580" s="32">
        <f t="shared" si="123"/>
        <v>0</v>
      </c>
      <c r="L1580" s="25" t="str">
        <f>VLOOKUP(C1580,MasterSheet!H:U,14,)</f>
        <v>BioLegend</v>
      </c>
      <c r="M1580" s="25" t="str">
        <f>VLOOKUP(L1580,'Currency Sheet'!A:C,3,)</f>
        <v>DOLLAR</v>
      </c>
      <c r="N1580" s="25">
        <f t="shared" si="124"/>
        <v>88</v>
      </c>
    </row>
    <row r="1581" spans="1:14" x14ac:dyDescent="0.25">
      <c r="A1581" s="25" t="str">
        <v>EED117596</v>
      </c>
      <c r="B1581" s="45">
        <v>45869</v>
      </c>
      <c r="C1581" s="25">
        <v>331208</v>
      </c>
      <c r="D1581" s="25">
        <f t="shared" si="120"/>
        <v>12997.599999999999</v>
      </c>
      <c r="E1581" s="25">
        <f>_xlfn.XLOOKUP(C1581,MasterSheet!H:H,MasterSheet!E:E)</f>
        <v>147.69999999999999</v>
      </c>
      <c r="F1581" s="26">
        <f>SUMIFS(MasterSheet!J:J, MasterSheet!B:B, A1581, MasterSheet!D:D, B1581, MasterSheet!H:H, C1581)</f>
        <v>1</v>
      </c>
      <c r="G1581" s="26">
        <f t="shared" si="121"/>
        <v>12997.599999999999</v>
      </c>
      <c r="H1581" s="30">
        <f>SUMIFS(MasterSheet!K:K, MasterSheet!B:B, A1581, MasterSheet!D:D, B1581, MasterSheet!H:H, C1581)</f>
        <v>1</v>
      </c>
      <c r="I1581" s="30">
        <f t="shared" si="122"/>
        <v>12997.599999999999</v>
      </c>
      <c r="J1581" s="32">
        <f>SUMIFS(MasterSheet!L:L, MasterSheet!B:B, A1581, MasterSheet!D:D, B1581, MasterSheet!H:H, C1581)</f>
        <v>0</v>
      </c>
      <c r="K1581" s="32">
        <f t="shared" si="123"/>
        <v>0</v>
      </c>
      <c r="L1581" s="25" t="str">
        <f>VLOOKUP(C1581,MasterSheet!H:U,14,)</f>
        <v>BioLegend</v>
      </c>
      <c r="M1581" s="25" t="str">
        <f>VLOOKUP(L1581,'Currency Sheet'!A:C,3,)</f>
        <v>DOLLAR</v>
      </c>
      <c r="N1581" s="25">
        <f t="shared" si="124"/>
        <v>88</v>
      </c>
    </row>
    <row r="1582" spans="1:14" x14ac:dyDescent="0.25">
      <c r="A1582" s="25" t="str">
        <v>EED117596</v>
      </c>
      <c r="B1582" s="45">
        <v>45869</v>
      </c>
      <c r="C1582" s="25">
        <v>331210</v>
      </c>
      <c r="D1582" s="25">
        <f t="shared" si="120"/>
        <v>16508.8</v>
      </c>
      <c r="E1582" s="25">
        <f>_xlfn.XLOOKUP(C1582,MasterSheet!H:H,MasterSheet!E:E)</f>
        <v>187.6</v>
      </c>
      <c r="F1582" s="26">
        <f>SUMIFS(MasterSheet!J:J, MasterSheet!B:B, A1582, MasterSheet!D:D, B1582, MasterSheet!H:H, C1582)</f>
        <v>2</v>
      </c>
      <c r="G1582" s="26">
        <f t="shared" si="121"/>
        <v>33017.599999999999</v>
      </c>
      <c r="H1582" s="30">
        <f>SUMIFS(MasterSheet!K:K, MasterSheet!B:B, A1582, MasterSheet!D:D, B1582, MasterSheet!H:H, C1582)</f>
        <v>2</v>
      </c>
      <c r="I1582" s="30">
        <f t="shared" si="122"/>
        <v>33017.599999999999</v>
      </c>
      <c r="J1582" s="32">
        <f>SUMIFS(MasterSheet!L:L, MasterSheet!B:B, A1582, MasterSheet!D:D, B1582, MasterSheet!H:H, C1582)</f>
        <v>0</v>
      </c>
      <c r="K1582" s="32">
        <f t="shared" si="123"/>
        <v>0</v>
      </c>
      <c r="L1582" s="25" t="str">
        <f>VLOOKUP(C1582,MasterSheet!H:U,14,)</f>
        <v>BioLegend</v>
      </c>
      <c r="M1582" s="25" t="str">
        <f>VLOOKUP(L1582,'Currency Sheet'!A:C,3,)</f>
        <v>DOLLAR</v>
      </c>
      <c r="N1582" s="25">
        <f t="shared" si="124"/>
        <v>88</v>
      </c>
    </row>
    <row r="1583" spans="1:14" x14ac:dyDescent="0.25">
      <c r="A1583" s="25" t="str">
        <v>EED117596</v>
      </c>
      <c r="B1583" s="45">
        <v>45869</v>
      </c>
      <c r="C1583" s="25">
        <v>331411</v>
      </c>
      <c r="D1583" s="25">
        <f t="shared" si="120"/>
        <v>14916</v>
      </c>
      <c r="E1583" s="25">
        <f>_xlfn.XLOOKUP(C1583,MasterSheet!H:H,MasterSheet!E:E)</f>
        <v>169.5</v>
      </c>
      <c r="F1583" s="26">
        <f>SUMIFS(MasterSheet!J:J, MasterSheet!B:B, A1583, MasterSheet!D:D, B1583, MasterSheet!H:H, C1583)</f>
        <v>1</v>
      </c>
      <c r="G1583" s="26">
        <f t="shared" si="121"/>
        <v>14916</v>
      </c>
      <c r="H1583" s="30">
        <f>SUMIFS(MasterSheet!K:K, MasterSheet!B:B, A1583, MasterSheet!D:D, B1583, MasterSheet!H:H, C1583)</f>
        <v>1</v>
      </c>
      <c r="I1583" s="30">
        <f t="shared" si="122"/>
        <v>14916</v>
      </c>
      <c r="J1583" s="32">
        <f>SUMIFS(MasterSheet!L:L, MasterSheet!B:B, A1583, MasterSheet!D:D, B1583, MasterSheet!H:H, C1583)</f>
        <v>0</v>
      </c>
      <c r="K1583" s="32">
        <f t="shared" si="123"/>
        <v>0</v>
      </c>
      <c r="L1583" s="25" t="str">
        <f>VLOOKUP(C1583,MasterSheet!H:U,14,)</f>
        <v>BioLegend</v>
      </c>
      <c r="M1583" s="25" t="str">
        <f>VLOOKUP(L1583,'Currency Sheet'!A:C,3,)</f>
        <v>DOLLAR</v>
      </c>
      <c r="N1583" s="25">
        <f t="shared" si="124"/>
        <v>88</v>
      </c>
    </row>
    <row r="1584" spans="1:14" x14ac:dyDescent="0.25">
      <c r="A1584" s="25" t="str">
        <v>EED117596</v>
      </c>
      <c r="B1584" s="45">
        <v>45869</v>
      </c>
      <c r="C1584" s="25">
        <v>331430</v>
      </c>
      <c r="D1584" s="25">
        <f t="shared" si="120"/>
        <v>29040</v>
      </c>
      <c r="E1584" s="25">
        <f>_xlfn.XLOOKUP(C1584,MasterSheet!H:H,MasterSheet!E:E)</f>
        <v>330</v>
      </c>
      <c r="F1584" s="26">
        <f>SUMIFS(MasterSheet!J:J, MasterSheet!B:B, A1584, MasterSheet!D:D, B1584, MasterSheet!H:H, C1584)</f>
        <v>2</v>
      </c>
      <c r="G1584" s="26">
        <f t="shared" si="121"/>
        <v>58080</v>
      </c>
      <c r="H1584" s="30">
        <f>SUMIFS(MasterSheet!K:K, MasterSheet!B:B, A1584, MasterSheet!D:D, B1584, MasterSheet!H:H, C1584)</f>
        <v>2</v>
      </c>
      <c r="I1584" s="30">
        <f t="shared" si="122"/>
        <v>58080</v>
      </c>
      <c r="J1584" s="32">
        <f>SUMIFS(MasterSheet!L:L, MasterSheet!B:B, A1584, MasterSheet!D:D, B1584, MasterSheet!H:H, C1584)</f>
        <v>0</v>
      </c>
      <c r="K1584" s="32">
        <f t="shared" si="123"/>
        <v>0</v>
      </c>
      <c r="L1584" s="25" t="str">
        <f>VLOOKUP(C1584,MasterSheet!H:U,14,)</f>
        <v>BioLegend</v>
      </c>
      <c r="M1584" s="25" t="str">
        <f>VLOOKUP(L1584,'Currency Sheet'!A:C,3,)</f>
        <v>DOLLAR</v>
      </c>
      <c r="N1584" s="25">
        <f t="shared" si="124"/>
        <v>88</v>
      </c>
    </row>
    <row r="1585" spans="1:14" x14ac:dyDescent="0.25">
      <c r="A1585" s="25" t="str">
        <v>EED117596</v>
      </c>
      <c r="B1585" s="45">
        <v>45869</v>
      </c>
      <c r="C1585" s="25">
        <v>332706</v>
      </c>
      <c r="D1585" s="25">
        <f t="shared" si="120"/>
        <v>23346.400000000001</v>
      </c>
      <c r="E1585" s="25">
        <f>_xlfn.XLOOKUP(C1585,MasterSheet!H:H,MasterSheet!E:E)</f>
        <v>265.3</v>
      </c>
      <c r="F1585" s="26">
        <f>SUMIFS(MasterSheet!J:J, MasterSheet!B:B, A1585, MasterSheet!D:D, B1585, MasterSheet!H:H, C1585)</f>
        <v>2</v>
      </c>
      <c r="G1585" s="26">
        <f t="shared" si="121"/>
        <v>46692.800000000003</v>
      </c>
      <c r="H1585" s="30">
        <f>SUMIFS(MasterSheet!K:K, MasterSheet!B:B, A1585, MasterSheet!D:D, B1585, MasterSheet!H:H, C1585)</f>
        <v>2</v>
      </c>
      <c r="I1585" s="30">
        <f t="shared" si="122"/>
        <v>46692.800000000003</v>
      </c>
      <c r="J1585" s="32">
        <f>SUMIFS(MasterSheet!L:L, MasterSheet!B:B, A1585, MasterSheet!D:D, B1585, MasterSheet!H:H, C1585)</f>
        <v>0</v>
      </c>
      <c r="K1585" s="32">
        <f t="shared" si="123"/>
        <v>0</v>
      </c>
      <c r="L1585" s="25" t="str">
        <f>VLOOKUP(C1585,MasterSheet!H:U,14,)</f>
        <v>BioLegend</v>
      </c>
      <c r="M1585" s="25" t="str">
        <f>VLOOKUP(L1585,'Currency Sheet'!A:C,3,)</f>
        <v>DOLLAR</v>
      </c>
      <c r="N1585" s="25">
        <f t="shared" si="124"/>
        <v>88</v>
      </c>
    </row>
    <row r="1586" spans="1:14" x14ac:dyDescent="0.25">
      <c r="A1586" s="25" t="str">
        <v>EED117596</v>
      </c>
      <c r="B1586" s="45">
        <v>45869</v>
      </c>
      <c r="C1586" s="25">
        <v>341608</v>
      </c>
      <c r="D1586" s="25">
        <f t="shared" si="120"/>
        <v>19958.400000000001</v>
      </c>
      <c r="E1586" s="25">
        <f>_xlfn.XLOOKUP(C1586,MasterSheet!H:H,MasterSheet!E:E)</f>
        <v>226.8</v>
      </c>
      <c r="F1586" s="26">
        <f>SUMIFS(MasterSheet!J:J, MasterSheet!B:B, A1586, MasterSheet!D:D, B1586, MasterSheet!H:H, C1586)</f>
        <v>1</v>
      </c>
      <c r="G1586" s="26">
        <f t="shared" si="121"/>
        <v>19958.400000000001</v>
      </c>
      <c r="H1586" s="30">
        <f>SUMIFS(MasterSheet!K:K, MasterSheet!B:B, A1586, MasterSheet!D:D, B1586, MasterSheet!H:H, C1586)</f>
        <v>1</v>
      </c>
      <c r="I1586" s="30">
        <f t="shared" si="122"/>
        <v>19958.400000000001</v>
      </c>
      <c r="J1586" s="32">
        <f>SUMIFS(MasterSheet!L:L, MasterSheet!B:B, A1586, MasterSheet!D:D, B1586, MasterSheet!H:H, C1586)</f>
        <v>0</v>
      </c>
      <c r="K1586" s="32">
        <f t="shared" si="123"/>
        <v>0</v>
      </c>
      <c r="L1586" s="25" t="str">
        <f>VLOOKUP(C1586,MasterSheet!H:U,14,)</f>
        <v>BioLegend</v>
      </c>
      <c r="M1586" s="25" t="str">
        <f>VLOOKUP(L1586,'Currency Sheet'!A:C,3,)</f>
        <v>DOLLAR</v>
      </c>
      <c r="N1586" s="25">
        <f t="shared" si="124"/>
        <v>88</v>
      </c>
    </row>
    <row r="1587" spans="1:14" x14ac:dyDescent="0.25">
      <c r="A1587" s="25" t="str">
        <v>EED117596</v>
      </c>
      <c r="B1587" s="45">
        <v>45869</v>
      </c>
      <c r="C1587" s="25">
        <v>343523</v>
      </c>
      <c r="D1587" s="25">
        <f t="shared" si="120"/>
        <v>6221.6</v>
      </c>
      <c r="E1587" s="25">
        <f>_xlfn.XLOOKUP(C1587,MasterSheet!H:H,MasterSheet!E:E)</f>
        <v>70.7</v>
      </c>
      <c r="F1587" s="26">
        <f>SUMIFS(MasterSheet!J:J, MasterSheet!B:B, A1587, MasterSheet!D:D, B1587, MasterSheet!H:H, C1587)</f>
        <v>1</v>
      </c>
      <c r="G1587" s="26">
        <f t="shared" si="121"/>
        <v>6221.6</v>
      </c>
      <c r="H1587" s="30">
        <f>SUMIFS(MasterSheet!K:K, MasterSheet!B:B, A1587, MasterSheet!D:D, B1587, MasterSheet!H:H, C1587)</f>
        <v>1</v>
      </c>
      <c r="I1587" s="30">
        <f t="shared" si="122"/>
        <v>6221.6</v>
      </c>
      <c r="J1587" s="32">
        <f>SUMIFS(MasterSheet!L:L, MasterSheet!B:B, A1587, MasterSheet!D:D, B1587, MasterSheet!H:H, C1587)</f>
        <v>0</v>
      </c>
      <c r="K1587" s="32">
        <f t="shared" si="123"/>
        <v>0</v>
      </c>
      <c r="L1587" s="25" t="str">
        <f>VLOOKUP(C1587,MasterSheet!H:U,14,)</f>
        <v>BioLegend</v>
      </c>
      <c r="M1587" s="25" t="str">
        <f>VLOOKUP(L1587,'Currency Sheet'!A:C,3,)</f>
        <v>DOLLAR</v>
      </c>
      <c r="N1587" s="25">
        <f t="shared" si="124"/>
        <v>88</v>
      </c>
    </row>
    <row r="1588" spans="1:14" x14ac:dyDescent="0.25">
      <c r="A1588" s="25" t="str">
        <v>EED117596</v>
      </c>
      <c r="B1588" s="45">
        <v>45869</v>
      </c>
      <c r="C1588" s="25">
        <v>353236</v>
      </c>
      <c r="D1588" s="25">
        <f t="shared" si="120"/>
        <v>20169.599999999999</v>
      </c>
      <c r="E1588" s="25">
        <f>_xlfn.XLOOKUP(C1588,MasterSheet!H:H,MasterSheet!E:E)</f>
        <v>229.2</v>
      </c>
      <c r="F1588" s="26">
        <f>SUMIFS(MasterSheet!J:J, MasterSheet!B:B, A1588, MasterSheet!D:D, B1588, MasterSheet!H:H, C1588)</f>
        <v>1</v>
      </c>
      <c r="G1588" s="26">
        <f t="shared" si="121"/>
        <v>20169.599999999999</v>
      </c>
      <c r="H1588" s="30">
        <f>SUMIFS(MasterSheet!K:K, MasterSheet!B:B, A1588, MasterSheet!D:D, B1588, MasterSheet!H:H, C1588)</f>
        <v>1</v>
      </c>
      <c r="I1588" s="30">
        <f t="shared" si="122"/>
        <v>20169.599999999999</v>
      </c>
      <c r="J1588" s="32">
        <f>SUMIFS(MasterSheet!L:L, MasterSheet!B:B, A1588, MasterSheet!D:D, B1588, MasterSheet!H:H, C1588)</f>
        <v>0</v>
      </c>
      <c r="K1588" s="32">
        <f t="shared" si="123"/>
        <v>0</v>
      </c>
      <c r="L1588" s="25" t="str">
        <f>VLOOKUP(C1588,MasterSheet!H:U,14,)</f>
        <v>BioLegend</v>
      </c>
      <c r="M1588" s="25" t="str">
        <f>VLOOKUP(L1588,'Currency Sheet'!A:C,3,)</f>
        <v>DOLLAR</v>
      </c>
      <c r="N1588" s="25">
        <f t="shared" si="124"/>
        <v>88</v>
      </c>
    </row>
    <row r="1589" spans="1:14" x14ac:dyDescent="0.25">
      <c r="A1589" s="25" t="str">
        <v>EED117596</v>
      </c>
      <c r="B1589" s="45">
        <v>45869</v>
      </c>
      <c r="C1589" s="25">
        <v>356418</v>
      </c>
      <c r="D1589" s="25">
        <f t="shared" si="120"/>
        <v>25146</v>
      </c>
      <c r="E1589" s="25">
        <f>_xlfn.XLOOKUP(C1589,MasterSheet!H:H,MasterSheet!E:E)</f>
        <v>285.75</v>
      </c>
      <c r="F1589" s="26">
        <f>SUMIFS(MasterSheet!J:J, MasterSheet!B:B, A1589, MasterSheet!D:D, B1589, MasterSheet!H:H, C1589)</f>
        <v>2</v>
      </c>
      <c r="G1589" s="26">
        <f t="shared" si="121"/>
        <v>50292</v>
      </c>
      <c r="H1589" s="30">
        <f>SUMIFS(MasterSheet!K:K, MasterSheet!B:B, A1589, MasterSheet!D:D, B1589, MasterSheet!H:H, C1589)</f>
        <v>2</v>
      </c>
      <c r="I1589" s="30">
        <f t="shared" si="122"/>
        <v>50292</v>
      </c>
      <c r="J1589" s="32">
        <f>SUMIFS(MasterSheet!L:L, MasterSheet!B:B, A1589, MasterSheet!D:D, B1589, MasterSheet!H:H, C1589)</f>
        <v>0</v>
      </c>
      <c r="K1589" s="32">
        <f t="shared" si="123"/>
        <v>0</v>
      </c>
      <c r="L1589" s="25" t="str">
        <f>VLOOKUP(C1589,MasterSheet!H:U,14,)</f>
        <v>BioLegend</v>
      </c>
      <c r="M1589" s="25" t="str">
        <f>VLOOKUP(L1589,'Currency Sheet'!A:C,3,)</f>
        <v>DOLLAR</v>
      </c>
      <c r="N1589" s="25">
        <f t="shared" si="124"/>
        <v>88</v>
      </c>
    </row>
    <row r="1590" spans="1:14" x14ac:dyDescent="0.25">
      <c r="A1590" s="25" t="str">
        <v>EED117596</v>
      </c>
      <c r="B1590" s="45">
        <v>45869</v>
      </c>
      <c r="C1590" s="25">
        <v>357404</v>
      </c>
      <c r="D1590" s="25">
        <f t="shared" si="120"/>
        <v>9794.4</v>
      </c>
      <c r="E1590" s="25">
        <f>_xlfn.XLOOKUP(C1590,MasterSheet!H:H,MasterSheet!E:E)</f>
        <v>111.3</v>
      </c>
      <c r="F1590" s="26">
        <f>SUMIFS(MasterSheet!J:J, MasterSheet!B:B, A1590, MasterSheet!D:D, B1590, MasterSheet!H:H, C1590)</f>
        <v>1</v>
      </c>
      <c r="G1590" s="26">
        <f t="shared" si="121"/>
        <v>9794.4</v>
      </c>
      <c r="H1590" s="30">
        <f>SUMIFS(MasterSheet!K:K, MasterSheet!B:B, A1590, MasterSheet!D:D, B1590, MasterSheet!H:H, C1590)</f>
        <v>1</v>
      </c>
      <c r="I1590" s="30">
        <f t="shared" si="122"/>
        <v>9794.4</v>
      </c>
      <c r="J1590" s="32">
        <f>SUMIFS(MasterSheet!L:L, MasterSheet!B:B, A1590, MasterSheet!D:D, B1590, MasterSheet!H:H, C1590)</f>
        <v>0</v>
      </c>
      <c r="K1590" s="32">
        <f t="shared" si="123"/>
        <v>0</v>
      </c>
      <c r="L1590" s="25" t="str">
        <f>VLOOKUP(C1590,MasterSheet!H:U,14,)</f>
        <v>BioLegend</v>
      </c>
      <c r="M1590" s="25" t="str">
        <f>VLOOKUP(L1590,'Currency Sheet'!A:C,3,)</f>
        <v>DOLLAR</v>
      </c>
      <c r="N1590" s="25">
        <f t="shared" si="124"/>
        <v>88</v>
      </c>
    </row>
    <row r="1591" spans="1:14" x14ac:dyDescent="0.25">
      <c r="A1591" s="25" t="str">
        <v>EED117596</v>
      </c>
      <c r="B1591" s="45">
        <v>45869</v>
      </c>
      <c r="C1591" s="25">
        <v>362503</v>
      </c>
      <c r="D1591" s="25">
        <f t="shared" si="120"/>
        <v>6600</v>
      </c>
      <c r="E1591" s="25">
        <f>_xlfn.XLOOKUP(C1591,MasterSheet!H:H,MasterSheet!E:E)</f>
        <v>75</v>
      </c>
      <c r="F1591" s="26">
        <f>SUMIFS(MasterSheet!J:J, MasterSheet!B:B, A1591, MasterSheet!D:D, B1591, MasterSheet!H:H, C1591)</f>
        <v>1</v>
      </c>
      <c r="G1591" s="26">
        <f t="shared" si="121"/>
        <v>6600</v>
      </c>
      <c r="H1591" s="30">
        <f>SUMIFS(MasterSheet!K:K, MasterSheet!B:B, A1591, MasterSheet!D:D, B1591, MasterSheet!H:H, C1591)</f>
        <v>1</v>
      </c>
      <c r="I1591" s="30">
        <f t="shared" si="122"/>
        <v>6600</v>
      </c>
      <c r="J1591" s="32">
        <f>SUMIFS(MasterSheet!L:L, MasterSheet!B:B, A1591, MasterSheet!D:D, B1591, MasterSheet!H:H, C1591)</f>
        <v>0</v>
      </c>
      <c r="K1591" s="32">
        <f t="shared" si="123"/>
        <v>0</v>
      </c>
      <c r="L1591" s="25" t="str">
        <f>VLOOKUP(C1591,MasterSheet!H:U,14,)</f>
        <v>BioLegend</v>
      </c>
      <c r="M1591" s="25" t="str">
        <f>VLOOKUP(L1591,'Currency Sheet'!A:C,3,)</f>
        <v>DOLLAR</v>
      </c>
      <c r="N1591" s="25">
        <f t="shared" si="124"/>
        <v>88</v>
      </c>
    </row>
    <row r="1592" spans="1:14" x14ac:dyDescent="0.25">
      <c r="A1592" s="25" t="str">
        <v>EED117596</v>
      </c>
      <c r="B1592" s="45">
        <v>45869</v>
      </c>
      <c r="C1592" s="25">
        <v>364808</v>
      </c>
      <c r="D1592" s="25">
        <f t="shared" si="120"/>
        <v>26070</v>
      </c>
      <c r="E1592" s="25">
        <f>_xlfn.XLOOKUP(C1592,MasterSheet!H:H,MasterSheet!E:E)</f>
        <v>296.25</v>
      </c>
      <c r="F1592" s="26">
        <f>SUMIFS(MasterSheet!J:J, MasterSheet!B:B, A1592, MasterSheet!D:D, B1592, MasterSheet!H:H, C1592)</f>
        <v>2</v>
      </c>
      <c r="G1592" s="26">
        <f t="shared" si="121"/>
        <v>52140</v>
      </c>
      <c r="H1592" s="30">
        <f>SUMIFS(MasterSheet!K:K, MasterSheet!B:B, A1592, MasterSheet!D:D, B1592, MasterSheet!H:H, C1592)</f>
        <v>2</v>
      </c>
      <c r="I1592" s="30">
        <f t="shared" si="122"/>
        <v>52140</v>
      </c>
      <c r="J1592" s="32">
        <f>SUMIFS(MasterSheet!L:L, MasterSheet!B:B, A1592, MasterSheet!D:D, B1592, MasterSheet!H:H, C1592)</f>
        <v>0</v>
      </c>
      <c r="K1592" s="32">
        <f t="shared" si="123"/>
        <v>0</v>
      </c>
      <c r="L1592" s="25" t="str">
        <f>VLOOKUP(C1592,MasterSheet!H:U,14,)</f>
        <v>BioLegend</v>
      </c>
      <c r="M1592" s="25" t="str">
        <f>VLOOKUP(L1592,'Currency Sheet'!A:C,3,)</f>
        <v>DOLLAR</v>
      </c>
      <c r="N1592" s="25">
        <f t="shared" si="124"/>
        <v>88</v>
      </c>
    </row>
    <row r="1593" spans="1:14" x14ac:dyDescent="0.25">
      <c r="A1593" s="25" t="str">
        <v>EED117596</v>
      </c>
      <c r="B1593" s="45">
        <v>45869</v>
      </c>
      <c r="C1593" s="25">
        <v>368516</v>
      </c>
      <c r="D1593" s="25">
        <f t="shared" si="120"/>
        <v>19527.2</v>
      </c>
      <c r="E1593" s="25">
        <f>_xlfn.XLOOKUP(C1593,MasterSheet!H:H,MasterSheet!E:E)</f>
        <v>221.9</v>
      </c>
      <c r="F1593" s="26">
        <f>SUMIFS(MasterSheet!J:J, MasterSheet!B:B, A1593, MasterSheet!D:D, B1593, MasterSheet!H:H, C1593)</f>
        <v>2</v>
      </c>
      <c r="G1593" s="26">
        <f t="shared" si="121"/>
        <v>39054.400000000001</v>
      </c>
      <c r="H1593" s="30">
        <f>SUMIFS(MasterSheet!K:K, MasterSheet!B:B, A1593, MasterSheet!D:D, B1593, MasterSheet!H:H, C1593)</f>
        <v>2</v>
      </c>
      <c r="I1593" s="30">
        <f t="shared" si="122"/>
        <v>39054.400000000001</v>
      </c>
      <c r="J1593" s="32">
        <f>SUMIFS(MasterSheet!L:L, MasterSheet!B:B, A1593, MasterSheet!D:D, B1593, MasterSheet!H:H, C1593)</f>
        <v>0</v>
      </c>
      <c r="K1593" s="32">
        <f t="shared" si="123"/>
        <v>0</v>
      </c>
      <c r="L1593" s="25" t="str">
        <f>VLOOKUP(C1593,MasterSheet!H:U,14,)</f>
        <v>BioLegend</v>
      </c>
      <c r="M1593" s="25" t="str">
        <f>VLOOKUP(L1593,'Currency Sheet'!A:C,3,)</f>
        <v>DOLLAR</v>
      </c>
      <c r="N1593" s="25">
        <f t="shared" si="124"/>
        <v>88</v>
      </c>
    </row>
    <row r="1594" spans="1:14" x14ac:dyDescent="0.25">
      <c r="A1594" s="25" t="str">
        <v>EED117596</v>
      </c>
      <c r="B1594" s="45">
        <v>45869</v>
      </c>
      <c r="C1594" s="25">
        <v>368535</v>
      </c>
      <c r="D1594" s="25">
        <f t="shared" si="120"/>
        <v>6899.2000000000007</v>
      </c>
      <c r="E1594" s="25">
        <f>_xlfn.XLOOKUP(C1594,MasterSheet!H:H,MasterSheet!E:E)</f>
        <v>78.400000000000006</v>
      </c>
      <c r="F1594" s="26">
        <f>SUMIFS(MasterSheet!J:J, MasterSheet!B:B, A1594, MasterSheet!D:D, B1594, MasterSheet!H:H, C1594)</f>
        <v>1</v>
      </c>
      <c r="G1594" s="26">
        <f t="shared" si="121"/>
        <v>6899.2000000000007</v>
      </c>
      <c r="H1594" s="30">
        <f>SUMIFS(MasterSheet!K:K, MasterSheet!B:B, A1594, MasterSheet!D:D, B1594, MasterSheet!H:H, C1594)</f>
        <v>1</v>
      </c>
      <c r="I1594" s="30">
        <f t="shared" si="122"/>
        <v>6899.2000000000007</v>
      </c>
      <c r="J1594" s="32">
        <f>SUMIFS(MasterSheet!L:L, MasterSheet!B:B, A1594, MasterSheet!D:D, B1594, MasterSheet!H:H, C1594)</f>
        <v>0</v>
      </c>
      <c r="K1594" s="32">
        <f t="shared" si="123"/>
        <v>0</v>
      </c>
      <c r="L1594" s="25" t="str">
        <f>VLOOKUP(C1594,MasterSheet!H:U,14,)</f>
        <v>BioLegend</v>
      </c>
      <c r="M1594" s="25" t="str">
        <f>VLOOKUP(L1594,'Currency Sheet'!A:C,3,)</f>
        <v>DOLLAR</v>
      </c>
      <c r="N1594" s="25">
        <f t="shared" si="124"/>
        <v>88</v>
      </c>
    </row>
    <row r="1595" spans="1:14" x14ac:dyDescent="0.25">
      <c r="A1595" s="25" t="str">
        <v>EED117596</v>
      </c>
      <c r="B1595" s="45">
        <v>45869</v>
      </c>
      <c r="C1595" s="25">
        <v>369324</v>
      </c>
      <c r="D1595" s="25">
        <f t="shared" si="120"/>
        <v>27258</v>
      </c>
      <c r="E1595" s="25">
        <f>_xlfn.XLOOKUP(C1595,MasterSheet!H:H,MasterSheet!E:E)</f>
        <v>309.75</v>
      </c>
      <c r="F1595" s="26">
        <f>SUMIFS(MasterSheet!J:J, MasterSheet!B:B, A1595, MasterSheet!D:D, B1595, MasterSheet!H:H, C1595)</f>
        <v>2</v>
      </c>
      <c r="G1595" s="26">
        <f t="shared" si="121"/>
        <v>54516</v>
      </c>
      <c r="H1595" s="30">
        <f>SUMIFS(MasterSheet!K:K, MasterSheet!B:B, A1595, MasterSheet!D:D, B1595, MasterSheet!H:H, C1595)</f>
        <v>2</v>
      </c>
      <c r="I1595" s="30">
        <f t="shared" si="122"/>
        <v>54516</v>
      </c>
      <c r="J1595" s="32">
        <f>SUMIFS(MasterSheet!L:L, MasterSheet!B:B, A1595, MasterSheet!D:D, B1595, MasterSheet!H:H, C1595)</f>
        <v>0</v>
      </c>
      <c r="K1595" s="32">
        <f t="shared" si="123"/>
        <v>0</v>
      </c>
      <c r="L1595" s="25" t="str">
        <f>VLOOKUP(C1595,MasterSheet!H:U,14,)</f>
        <v>BioLegend</v>
      </c>
      <c r="M1595" s="25" t="str">
        <f>VLOOKUP(L1595,'Currency Sheet'!A:C,3,)</f>
        <v>DOLLAR</v>
      </c>
      <c r="N1595" s="25">
        <f t="shared" si="124"/>
        <v>88</v>
      </c>
    </row>
    <row r="1596" spans="1:14" x14ac:dyDescent="0.25">
      <c r="A1596" s="25" t="str">
        <v>EED117596</v>
      </c>
      <c r="B1596" s="45">
        <v>45869</v>
      </c>
      <c r="C1596" s="25">
        <v>375518</v>
      </c>
      <c r="D1596" s="25">
        <f t="shared" si="120"/>
        <v>17556</v>
      </c>
      <c r="E1596" s="25">
        <f>_xlfn.XLOOKUP(C1596,MasterSheet!H:H,MasterSheet!E:E)</f>
        <v>199.5</v>
      </c>
      <c r="F1596" s="26">
        <f>SUMIFS(MasterSheet!J:J, MasterSheet!B:B, A1596, MasterSheet!D:D, B1596, MasterSheet!H:H, C1596)</f>
        <v>1</v>
      </c>
      <c r="G1596" s="26">
        <f t="shared" si="121"/>
        <v>17556</v>
      </c>
      <c r="H1596" s="30">
        <f>SUMIFS(MasterSheet!K:K, MasterSheet!B:B, A1596, MasterSheet!D:D, B1596, MasterSheet!H:H, C1596)</f>
        <v>1</v>
      </c>
      <c r="I1596" s="30">
        <f t="shared" si="122"/>
        <v>17556</v>
      </c>
      <c r="J1596" s="32">
        <f>SUMIFS(MasterSheet!L:L, MasterSheet!B:B, A1596, MasterSheet!D:D, B1596, MasterSheet!H:H, C1596)</f>
        <v>0</v>
      </c>
      <c r="K1596" s="32">
        <f t="shared" si="123"/>
        <v>0</v>
      </c>
      <c r="L1596" s="25" t="str">
        <f>VLOOKUP(C1596,MasterSheet!H:U,14,)</f>
        <v>BioLegend</v>
      </c>
      <c r="M1596" s="25" t="str">
        <f>VLOOKUP(L1596,'Currency Sheet'!A:C,3,)</f>
        <v>DOLLAR</v>
      </c>
      <c r="N1596" s="25">
        <f t="shared" si="124"/>
        <v>88</v>
      </c>
    </row>
    <row r="1597" spans="1:14" x14ac:dyDescent="0.25">
      <c r="A1597" s="25" t="str">
        <v>EED117596</v>
      </c>
      <c r="B1597" s="45">
        <v>45869</v>
      </c>
      <c r="C1597" s="25">
        <v>400128</v>
      </c>
      <c r="D1597" s="25">
        <f t="shared" si="120"/>
        <v>11026.4</v>
      </c>
      <c r="E1597" s="25">
        <f>_xlfn.XLOOKUP(C1597,MasterSheet!H:H,MasterSheet!E:E)</f>
        <v>125.3</v>
      </c>
      <c r="F1597" s="26">
        <f>SUMIFS(MasterSheet!J:J, MasterSheet!B:B, A1597, MasterSheet!D:D, B1597, MasterSheet!H:H, C1597)</f>
        <v>1</v>
      </c>
      <c r="G1597" s="26">
        <f t="shared" si="121"/>
        <v>11026.4</v>
      </c>
      <c r="H1597" s="30">
        <f>SUMIFS(MasterSheet!K:K, MasterSheet!B:B, A1597, MasterSheet!D:D, B1597, MasterSheet!H:H, C1597)</f>
        <v>1</v>
      </c>
      <c r="I1597" s="30">
        <f t="shared" si="122"/>
        <v>11026.4</v>
      </c>
      <c r="J1597" s="32">
        <f>SUMIFS(MasterSheet!L:L, MasterSheet!B:B, A1597, MasterSheet!D:D, B1597, MasterSheet!H:H, C1597)</f>
        <v>0</v>
      </c>
      <c r="K1597" s="32">
        <f t="shared" si="123"/>
        <v>0</v>
      </c>
      <c r="L1597" s="25" t="str">
        <f>VLOOKUP(C1597,MasterSheet!H:U,14,)</f>
        <v>BioLegend</v>
      </c>
      <c r="M1597" s="25" t="str">
        <f>VLOOKUP(L1597,'Currency Sheet'!A:C,3,)</f>
        <v>DOLLAR</v>
      </c>
      <c r="N1597" s="25">
        <f t="shared" si="124"/>
        <v>88</v>
      </c>
    </row>
    <row r="1598" spans="1:14" x14ac:dyDescent="0.25">
      <c r="A1598" s="25" t="str">
        <v>EED117596</v>
      </c>
      <c r="B1598" s="45">
        <v>45869</v>
      </c>
      <c r="C1598" s="25">
        <v>400158</v>
      </c>
      <c r="D1598" s="25">
        <f t="shared" si="120"/>
        <v>23628</v>
      </c>
      <c r="E1598" s="25">
        <f>_xlfn.XLOOKUP(C1598,MasterSheet!H:H,MasterSheet!E:E)</f>
        <v>268.5</v>
      </c>
      <c r="F1598" s="26">
        <f>SUMIFS(MasterSheet!J:J, MasterSheet!B:B, A1598, MasterSheet!D:D, B1598, MasterSheet!H:H, C1598)</f>
        <v>1</v>
      </c>
      <c r="G1598" s="26">
        <f t="shared" si="121"/>
        <v>23628</v>
      </c>
      <c r="H1598" s="30">
        <f>SUMIFS(MasterSheet!K:K, MasterSheet!B:B, A1598, MasterSheet!D:D, B1598, MasterSheet!H:H, C1598)</f>
        <v>1</v>
      </c>
      <c r="I1598" s="30">
        <f t="shared" si="122"/>
        <v>23628</v>
      </c>
      <c r="J1598" s="32">
        <f>SUMIFS(MasterSheet!L:L, MasterSheet!B:B, A1598, MasterSheet!D:D, B1598, MasterSheet!H:H, C1598)</f>
        <v>0</v>
      </c>
      <c r="K1598" s="32">
        <f t="shared" si="123"/>
        <v>0</v>
      </c>
      <c r="L1598" s="25" t="str">
        <f>VLOOKUP(C1598,MasterSheet!H:U,14,)</f>
        <v>BioLegend</v>
      </c>
      <c r="M1598" s="25" t="str">
        <f>VLOOKUP(L1598,'Currency Sheet'!A:C,3,)</f>
        <v>DOLLAR</v>
      </c>
      <c r="N1598" s="25">
        <f t="shared" si="124"/>
        <v>88</v>
      </c>
    </row>
    <row r="1599" spans="1:14" x14ac:dyDescent="0.25">
      <c r="A1599" s="25" t="str">
        <v>EED117596</v>
      </c>
      <c r="B1599" s="45">
        <v>45869</v>
      </c>
      <c r="C1599" s="25">
        <v>400164</v>
      </c>
      <c r="D1599" s="25">
        <f t="shared" si="120"/>
        <v>27258</v>
      </c>
      <c r="E1599" s="25">
        <f>_xlfn.XLOOKUP(C1599,MasterSheet!H:H,MasterSheet!E:E)</f>
        <v>309.75</v>
      </c>
      <c r="F1599" s="26">
        <f>SUMIFS(MasterSheet!J:J, MasterSheet!B:B, A1599, MasterSheet!D:D, B1599, MasterSheet!H:H, C1599)</f>
        <v>1</v>
      </c>
      <c r="G1599" s="26">
        <f t="shared" si="121"/>
        <v>27258</v>
      </c>
      <c r="H1599" s="30">
        <f>SUMIFS(MasterSheet!K:K, MasterSheet!B:B, A1599, MasterSheet!D:D, B1599, MasterSheet!H:H, C1599)</f>
        <v>1</v>
      </c>
      <c r="I1599" s="30">
        <f t="shared" si="122"/>
        <v>27258</v>
      </c>
      <c r="J1599" s="32">
        <f>SUMIFS(MasterSheet!L:L, MasterSheet!B:B, A1599, MasterSheet!D:D, B1599, MasterSheet!H:H, C1599)</f>
        <v>0</v>
      </c>
      <c r="K1599" s="32">
        <f t="shared" si="123"/>
        <v>0</v>
      </c>
      <c r="L1599" s="25" t="str">
        <f>VLOOKUP(C1599,MasterSheet!H:U,14,)</f>
        <v>BioLegend</v>
      </c>
      <c r="M1599" s="25" t="str">
        <f>VLOOKUP(L1599,'Currency Sheet'!A:C,3,)</f>
        <v>DOLLAR</v>
      </c>
      <c r="N1599" s="25">
        <f t="shared" si="124"/>
        <v>88</v>
      </c>
    </row>
    <row r="1600" spans="1:14" x14ac:dyDescent="0.25">
      <c r="A1600" s="25" t="str">
        <v>EED117596</v>
      </c>
      <c r="B1600" s="45">
        <v>45869</v>
      </c>
      <c r="C1600" s="25">
        <v>400247</v>
      </c>
      <c r="D1600" s="25">
        <f t="shared" si="120"/>
        <v>4382.3999999999996</v>
      </c>
      <c r="E1600" s="25">
        <f>_xlfn.XLOOKUP(C1600,MasterSheet!H:H,MasterSheet!E:E)</f>
        <v>49.8</v>
      </c>
      <c r="F1600" s="26">
        <f>SUMIFS(MasterSheet!J:J, MasterSheet!B:B, A1600, MasterSheet!D:D, B1600, MasterSheet!H:H, C1600)</f>
        <v>1</v>
      </c>
      <c r="G1600" s="26">
        <f t="shared" si="121"/>
        <v>4382.3999999999996</v>
      </c>
      <c r="H1600" s="30">
        <f>SUMIFS(MasterSheet!K:K, MasterSheet!B:B, A1600, MasterSheet!D:D, B1600, MasterSheet!H:H, C1600)</f>
        <v>1</v>
      </c>
      <c r="I1600" s="30">
        <f t="shared" si="122"/>
        <v>4382.3999999999996</v>
      </c>
      <c r="J1600" s="32">
        <f>SUMIFS(MasterSheet!L:L, MasterSheet!B:B, A1600, MasterSheet!D:D, B1600, MasterSheet!H:H, C1600)</f>
        <v>0</v>
      </c>
      <c r="K1600" s="32">
        <f t="shared" si="123"/>
        <v>0</v>
      </c>
      <c r="L1600" s="25" t="str">
        <f>VLOOKUP(C1600,MasterSheet!H:U,14,)</f>
        <v>BioLegend</v>
      </c>
      <c r="M1600" s="25" t="str">
        <f>VLOOKUP(L1600,'Currency Sheet'!A:C,3,)</f>
        <v>DOLLAR</v>
      </c>
      <c r="N1600" s="25">
        <f t="shared" si="124"/>
        <v>88</v>
      </c>
    </row>
    <row r="1601" spans="1:14" x14ac:dyDescent="0.25">
      <c r="A1601" s="25" t="str">
        <v>EED117596</v>
      </c>
      <c r="B1601" s="45">
        <v>45869</v>
      </c>
      <c r="C1601" s="25">
        <v>400907</v>
      </c>
      <c r="D1601" s="25">
        <f t="shared" si="120"/>
        <v>5297.6</v>
      </c>
      <c r="E1601" s="25">
        <f>_xlfn.XLOOKUP(C1601,MasterSheet!H:H,MasterSheet!E:E)</f>
        <v>60.2</v>
      </c>
      <c r="F1601" s="26">
        <f>SUMIFS(MasterSheet!J:J, MasterSheet!B:B, A1601, MasterSheet!D:D, B1601, MasterSheet!H:H, C1601)</f>
        <v>1</v>
      </c>
      <c r="G1601" s="26">
        <f t="shared" si="121"/>
        <v>5297.6</v>
      </c>
      <c r="H1601" s="30">
        <f>SUMIFS(MasterSheet!K:K, MasterSheet!B:B, A1601, MasterSheet!D:D, B1601, MasterSheet!H:H, C1601)</f>
        <v>1</v>
      </c>
      <c r="I1601" s="30">
        <f t="shared" si="122"/>
        <v>5297.6</v>
      </c>
      <c r="J1601" s="32">
        <f>SUMIFS(MasterSheet!L:L, MasterSheet!B:B, A1601, MasterSheet!D:D, B1601, MasterSheet!H:H, C1601)</f>
        <v>0</v>
      </c>
      <c r="K1601" s="32">
        <f t="shared" si="123"/>
        <v>0</v>
      </c>
      <c r="L1601" s="25" t="str">
        <f>VLOOKUP(C1601,MasterSheet!H:U,14,)</f>
        <v>BioLegend</v>
      </c>
      <c r="M1601" s="25" t="str">
        <f>VLOOKUP(L1601,'Currency Sheet'!A:C,3,)</f>
        <v>DOLLAR</v>
      </c>
      <c r="N1601" s="25">
        <f t="shared" si="124"/>
        <v>88</v>
      </c>
    </row>
    <row r="1602" spans="1:14" x14ac:dyDescent="0.25">
      <c r="A1602" s="25" t="str">
        <v>EED117596</v>
      </c>
      <c r="B1602" s="45">
        <v>45869</v>
      </c>
      <c r="C1602" s="25">
        <v>401605</v>
      </c>
      <c r="D1602" s="25">
        <f t="shared" si="120"/>
        <v>3326.3999999999996</v>
      </c>
      <c r="E1602" s="25">
        <f>_xlfn.XLOOKUP(C1602,MasterSheet!H:H,MasterSheet!E:E)</f>
        <v>37.799999999999997</v>
      </c>
      <c r="F1602" s="26">
        <f>SUMIFS(MasterSheet!J:J, MasterSheet!B:B, A1602, MasterSheet!D:D, B1602, MasterSheet!H:H, C1602)</f>
        <v>1</v>
      </c>
      <c r="G1602" s="26">
        <f t="shared" si="121"/>
        <v>3326.3999999999996</v>
      </c>
      <c r="H1602" s="30">
        <f>SUMIFS(MasterSheet!K:K, MasterSheet!B:B, A1602, MasterSheet!D:D, B1602, MasterSheet!H:H, C1602)</f>
        <v>1</v>
      </c>
      <c r="I1602" s="30">
        <f t="shared" si="122"/>
        <v>3326.3999999999996</v>
      </c>
      <c r="J1602" s="32">
        <f>SUMIFS(MasterSheet!L:L, MasterSheet!B:B, A1602, MasterSheet!D:D, B1602, MasterSheet!H:H, C1602)</f>
        <v>0</v>
      </c>
      <c r="K1602" s="32">
        <f t="shared" si="123"/>
        <v>0</v>
      </c>
      <c r="L1602" s="25" t="str">
        <f>VLOOKUP(C1602,MasterSheet!H:U,14,)</f>
        <v>BioLegend</v>
      </c>
      <c r="M1602" s="25" t="str">
        <f>VLOOKUP(L1602,'Currency Sheet'!A:C,3,)</f>
        <v>DOLLAR</v>
      </c>
      <c r="N1602" s="25">
        <f t="shared" si="124"/>
        <v>88</v>
      </c>
    </row>
    <row r="1603" spans="1:14" x14ac:dyDescent="0.25">
      <c r="A1603" s="25" t="str">
        <v>EED117596</v>
      </c>
      <c r="B1603" s="45">
        <v>45869</v>
      </c>
      <c r="C1603" s="25">
        <v>405207</v>
      </c>
      <c r="D1603" s="25">
        <f t="shared" ref="D1603:D1666" si="125">E1603*N1603</f>
        <v>6283.2000000000007</v>
      </c>
      <c r="E1603" s="25">
        <f>_xlfn.XLOOKUP(C1603,MasterSheet!H:H,MasterSheet!E:E)</f>
        <v>71.400000000000006</v>
      </c>
      <c r="F1603" s="26">
        <f>SUMIFS(MasterSheet!J:J, MasterSheet!B:B, A1603, MasterSheet!D:D, B1603, MasterSheet!H:H, C1603)</f>
        <v>2</v>
      </c>
      <c r="G1603" s="26">
        <f t="shared" ref="G1603:G1666" si="126">D1603*F1603</f>
        <v>12566.400000000001</v>
      </c>
      <c r="H1603" s="30">
        <f>SUMIFS(MasterSheet!K:K, MasterSheet!B:B, A1603, MasterSheet!D:D, B1603, MasterSheet!H:H, C1603)</f>
        <v>2</v>
      </c>
      <c r="I1603" s="30">
        <f t="shared" ref="I1603:I1666" si="127">H1603*D1603</f>
        <v>12566.400000000001</v>
      </c>
      <c r="J1603" s="32">
        <f>SUMIFS(MasterSheet!L:L, MasterSheet!B:B, A1603, MasterSheet!D:D, B1603, MasterSheet!H:H, C1603)</f>
        <v>0</v>
      </c>
      <c r="K1603" s="32">
        <f t="shared" ref="K1603:K1666" si="128">J1603*D1603</f>
        <v>0</v>
      </c>
      <c r="L1603" s="25" t="str">
        <f>VLOOKUP(C1603,MasterSheet!H:U,14,)</f>
        <v>BioLegend</v>
      </c>
      <c r="M1603" s="25" t="str">
        <f>VLOOKUP(L1603,'Currency Sheet'!A:C,3,)</f>
        <v>DOLLAR</v>
      </c>
      <c r="N1603" s="25">
        <f t="shared" ref="N1603:N1666" si="129">IF(M1603="DOLLAR",88,1)</f>
        <v>88</v>
      </c>
    </row>
    <row r="1604" spans="1:14" x14ac:dyDescent="0.25">
      <c r="A1604" s="25" t="str">
        <v>EED117596</v>
      </c>
      <c r="B1604" s="45">
        <v>45869</v>
      </c>
      <c r="C1604" s="25">
        <v>405330</v>
      </c>
      <c r="D1604" s="25">
        <f t="shared" si="125"/>
        <v>16324</v>
      </c>
      <c r="E1604" s="25">
        <f>_xlfn.XLOOKUP(C1604,MasterSheet!H:H,MasterSheet!E:E)</f>
        <v>185.5</v>
      </c>
      <c r="F1604" s="26">
        <f>SUMIFS(MasterSheet!J:J, MasterSheet!B:B, A1604, MasterSheet!D:D, B1604, MasterSheet!H:H, C1604)</f>
        <v>1</v>
      </c>
      <c r="G1604" s="26">
        <f t="shared" si="126"/>
        <v>16324</v>
      </c>
      <c r="H1604" s="30">
        <f>SUMIFS(MasterSheet!K:K, MasterSheet!B:B, A1604, MasterSheet!D:D, B1604, MasterSheet!H:H, C1604)</f>
        <v>1</v>
      </c>
      <c r="I1604" s="30">
        <f t="shared" si="127"/>
        <v>16324</v>
      </c>
      <c r="J1604" s="32">
        <f>SUMIFS(MasterSheet!L:L, MasterSheet!B:B, A1604, MasterSheet!D:D, B1604, MasterSheet!H:H, C1604)</f>
        <v>0</v>
      </c>
      <c r="K1604" s="32">
        <f t="shared" si="128"/>
        <v>0</v>
      </c>
      <c r="L1604" s="25" t="str">
        <f>VLOOKUP(C1604,MasterSheet!H:U,14,)</f>
        <v>BioLegend</v>
      </c>
      <c r="M1604" s="25" t="str">
        <f>VLOOKUP(L1604,'Currency Sheet'!A:C,3,)</f>
        <v>DOLLAR</v>
      </c>
      <c r="N1604" s="25">
        <f t="shared" si="129"/>
        <v>88</v>
      </c>
    </row>
    <row r="1605" spans="1:14" x14ac:dyDescent="0.25">
      <c r="A1605" s="25" t="str">
        <v>EED117596</v>
      </c>
      <c r="B1605" s="45">
        <v>45869</v>
      </c>
      <c r="C1605" s="25">
        <v>405717</v>
      </c>
      <c r="D1605" s="25">
        <f t="shared" si="125"/>
        <v>6899.2000000000007</v>
      </c>
      <c r="E1605" s="25">
        <f>_xlfn.XLOOKUP(C1605,MasterSheet!H:H,MasterSheet!E:E)</f>
        <v>78.400000000000006</v>
      </c>
      <c r="F1605" s="26">
        <f>SUMIFS(MasterSheet!J:J, MasterSheet!B:B, A1605, MasterSheet!D:D, B1605, MasterSheet!H:H, C1605)</f>
        <v>1</v>
      </c>
      <c r="G1605" s="26">
        <f t="shared" si="126"/>
        <v>6899.2000000000007</v>
      </c>
      <c r="H1605" s="30">
        <f>SUMIFS(MasterSheet!K:K, MasterSheet!B:B, A1605, MasterSheet!D:D, B1605, MasterSheet!H:H, C1605)</f>
        <v>1</v>
      </c>
      <c r="I1605" s="30">
        <f t="shared" si="127"/>
        <v>6899.2000000000007</v>
      </c>
      <c r="J1605" s="32">
        <f>SUMIFS(MasterSheet!L:L, MasterSheet!B:B, A1605, MasterSheet!D:D, B1605, MasterSheet!H:H, C1605)</f>
        <v>0</v>
      </c>
      <c r="K1605" s="32">
        <f t="shared" si="128"/>
        <v>0</v>
      </c>
      <c r="L1605" s="25" t="str">
        <f>VLOOKUP(C1605,MasterSheet!H:U,14,)</f>
        <v>BioLegend</v>
      </c>
      <c r="M1605" s="25" t="str">
        <f>VLOOKUP(L1605,'Currency Sheet'!A:C,3,)</f>
        <v>DOLLAR</v>
      </c>
      <c r="N1605" s="25">
        <f t="shared" si="129"/>
        <v>88</v>
      </c>
    </row>
    <row r="1606" spans="1:14" x14ac:dyDescent="0.25">
      <c r="A1606" s="25" t="str">
        <v>EED117596</v>
      </c>
      <c r="B1606" s="45">
        <v>45869</v>
      </c>
      <c r="C1606" s="25">
        <v>406515</v>
      </c>
      <c r="D1606" s="25">
        <f t="shared" si="125"/>
        <v>6221.6</v>
      </c>
      <c r="E1606" s="25">
        <f>_xlfn.XLOOKUP(C1606,MasterSheet!H:H,MasterSheet!E:E)</f>
        <v>70.7</v>
      </c>
      <c r="F1606" s="26">
        <f>SUMIFS(MasterSheet!J:J, MasterSheet!B:B, A1606, MasterSheet!D:D, B1606, MasterSheet!H:H, C1606)</f>
        <v>1</v>
      </c>
      <c r="G1606" s="26">
        <f t="shared" si="126"/>
        <v>6221.6</v>
      </c>
      <c r="H1606" s="30">
        <f>SUMIFS(MasterSheet!K:K, MasterSheet!B:B, A1606, MasterSheet!D:D, B1606, MasterSheet!H:H, C1606)</f>
        <v>1</v>
      </c>
      <c r="I1606" s="30">
        <f t="shared" si="127"/>
        <v>6221.6</v>
      </c>
      <c r="J1606" s="32">
        <f>SUMIFS(MasterSheet!L:L, MasterSheet!B:B, A1606, MasterSheet!D:D, B1606, MasterSheet!H:H, C1606)</f>
        <v>0</v>
      </c>
      <c r="K1606" s="32">
        <f t="shared" si="128"/>
        <v>0</v>
      </c>
      <c r="L1606" s="25" t="str">
        <f>VLOOKUP(C1606,MasterSheet!H:U,14,)</f>
        <v>BioLegend</v>
      </c>
      <c r="M1606" s="25" t="str">
        <f>VLOOKUP(L1606,'Currency Sheet'!A:C,3,)</f>
        <v>DOLLAR</v>
      </c>
      <c r="N1606" s="25">
        <f t="shared" si="129"/>
        <v>88</v>
      </c>
    </row>
    <row r="1607" spans="1:14" x14ac:dyDescent="0.25">
      <c r="A1607" s="25" t="str">
        <v>EED117596</v>
      </c>
      <c r="B1607" s="45">
        <v>45869</v>
      </c>
      <c r="C1607" s="25">
        <v>420403</v>
      </c>
      <c r="D1607" s="25">
        <f t="shared" si="125"/>
        <v>1848</v>
      </c>
      <c r="E1607" s="25">
        <f>_xlfn.XLOOKUP(C1607,MasterSheet!H:H,MasterSheet!E:E)</f>
        <v>21</v>
      </c>
      <c r="F1607" s="26">
        <f>SUMIFS(MasterSheet!J:J, MasterSheet!B:B, A1607, MasterSheet!D:D, B1607, MasterSheet!H:H, C1607)</f>
        <v>10</v>
      </c>
      <c r="G1607" s="26">
        <f t="shared" si="126"/>
        <v>18480</v>
      </c>
      <c r="H1607" s="30">
        <f>SUMIFS(MasterSheet!K:K, MasterSheet!B:B, A1607, MasterSheet!D:D, B1607, MasterSheet!H:H, C1607)</f>
        <v>10</v>
      </c>
      <c r="I1607" s="30">
        <f t="shared" si="127"/>
        <v>18480</v>
      </c>
      <c r="J1607" s="32">
        <f>SUMIFS(MasterSheet!L:L, MasterSheet!B:B, A1607, MasterSheet!D:D, B1607, MasterSheet!H:H, C1607)</f>
        <v>0</v>
      </c>
      <c r="K1607" s="32">
        <f t="shared" si="128"/>
        <v>0</v>
      </c>
      <c r="L1607" s="25" t="str">
        <f>VLOOKUP(C1607,MasterSheet!H:U,14,)</f>
        <v>BioLegend</v>
      </c>
      <c r="M1607" s="25" t="str">
        <f>VLOOKUP(L1607,'Currency Sheet'!A:C,3,)</f>
        <v>DOLLAR</v>
      </c>
      <c r="N1607" s="25">
        <f t="shared" si="129"/>
        <v>88</v>
      </c>
    </row>
    <row r="1608" spans="1:14" x14ac:dyDescent="0.25">
      <c r="A1608" s="25" t="str">
        <v>EED117596</v>
      </c>
      <c r="B1608" s="45">
        <v>45869</v>
      </c>
      <c r="C1608" s="25">
        <v>420404</v>
      </c>
      <c r="D1608" s="25">
        <f t="shared" si="125"/>
        <v>3115.2</v>
      </c>
      <c r="E1608" s="25">
        <f>_xlfn.XLOOKUP(C1608,MasterSheet!H:H,MasterSheet!E:E)</f>
        <v>35.4</v>
      </c>
      <c r="F1608" s="26">
        <f>SUMIFS(MasterSheet!J:J, MasterSheet!B:B, A1608, MasterSheet!D:D, B1608, MasterSheet!H:H, C1608)</f>
        <v>2</v>
      </c>
      <c r="G1608" s="26">
        <f t="shared" si="126"/>
        <v>6230.4</v>
      </c>
      <c r="H1608" s="30">
        <f>SUMIFS(MasterSheet!K:K, MasterSheet!B:B, A1608, MasterSheet!D:D, B1608, MasterSheet!H:H, C1608)</f>
        <v>2</v>
      </c>
      <c r="I1608" s="30">
        <f t="shared" si="127"/>
        <v>6230.4</v>
      </c>
      <c r="J1608" s="32">
        <f>SUMIFS(MasterSheet!L:L, MasterSheet!B:B, A1608, MasterSheet!D:D, B1608, MasterSheet!H:H, C1608)</f>
        <v>0</v>
      </c>
      <c r="K1608" s="32">
        <f t="shared" si="128"/>
        <v>0</v>
      </c>
      <c r="L1608" s="25" t="str">
        <f>VLOOKUP(C1608,MasterSheet!H:U,14,)</f>
        <v>BioLegend</v>
      </c>
      <c r="M1608" s="25" t="str">
        <f>VLOOKUP(L1608,'Currency Sheet'!A:C,3,)</f>
        <v>DOLLAR</v>
      </c>
      <c r="N1608" s="25">
        <f t="shared" si="129"/>
        <v>88</v>
      </c>
    </row>
    <row r="1609" spans="1:14" x14ac:dyDescent="0.25">
      <c r="A1609" s="25" t="str">
        <v>EED117596</v>
      </c>
      <c r="B1609" s="45">
        <v>45869</v>
      </c>
      <c r="C1609" s="25">
        <v>421601</v>
      </c>
      <c r="D1609" s="25">
        <f t="shared" si="125"/>
        <v>7444.7999999999993</v>
      </c>
      <c r="E1609" s="25">
        <f>_xlfn.XLOOKUP(C1609,MasterSheet!H:H,MasterSheet!E:E)</f>
        <v>84.6</v>
      </c>
      <c r="F1609" s="26">
        <f>SUMIFS(MasterSheet!J:J, MasterSheet!B:B, A1609, MasterSheet!D:D, B1609, MasterSheet!H:H, C1609)</f>
        <v>3</v>
      </c>
      <c r="G1609" s="26">
        <f t="shared" si="126"/>
        <v>22334.399999999998</v>
      </c>
      <c r="H1609" s="30">
        <f>SUMIFS(MasterSheet!K:K, MasterSheet!B:B, A1609, MasterSheet!D:D, B1609, MasterSheet!H:H, C1609)</f>
        <v>3</v>
      </c>
      <c r="I1609" s="30">
        <f t="shared" si="127"/>
        <v>22334.399999999998</v>
      </c>
      <c r="J1609" s="32">
        <f>SUMIFS(MasterSheet!L:L, MasterSheet!B:B, A1609, MasterSheet!D:D, B1609, MasterSheet!H:H, C1609)</f>
        <v>0</v>
      </c>
      <c r="K1609" s="32">
        <f t="shared" si="128"/>
        <v>0</v>
      </c>
      <c r="L1609" s="25" t="str">
        <f>VLOOKUP(C1609,MasterSheet!H:U,14,)</f>
        <v>BioLegend</v>
      </c>
      <c r="M1609" s="25" t="str">
        <f>VLOOKUP(L1609,'Currency Sheet'!A:C,3,)</f>
        <v>DOLLAR</v>
      </c>
      <c r="N1609" s="25">
        <f t="shared" si="129"/>
        <v>88</v>
      </c>
    </row>
    <row r="1610" spans="1:14" x14ac:dyDescent="0.25">
      <c r="A1610" s="25" t="str">
        <v>EED117596</v>
      </c>
      <c r="B1610" s="45">
        <v>45869</v>
      </c>
      <c r="C1610" s="25">
        <v>422302</v>
      </c>
      <c r="D1610" s="25">
        <f t="shared" si="125"/>
        <v>14106.400000000001</v>
      </c>
      <c r="E1610" s="25">
        <f>_xlfn.XLOOKUP(C1610,MasterSheet!H:H,MasterSheet!E:E)</f>
        <v>160.30000000000001</v>
      </c>
      <c r="F1610" s="26">
        <f>SUMIFS(MasterSheet!J:J, MasterSheet!B:B, A1610, MasterSheet!D:D, B1610, MasterSheet!H:H, C1610)</f>
        <v>3</v>
      </c>
      <c r="G1610" s="26">
        <f t="shared" si="126"/>
        <v>42319.200000000004</v>
      </c>
      <c r="H1610" s="30">
        <f>SUMIFS(MasterSheet!K:K, MasterSheet!B:B, A1610, MasterSheet!D:D, B1610, MasterSheet!H:H, C1610)</f>
        <v>3</v>
      </c>
      <c r="I1610" s="30">
        <f t="shared" si="127"/>
        <v>42319.200000000004</v>
      </c>
      <c r="J1610" s="32">
        <f>SUMIFS(MasterSheet!L:L, MasterSheet!B:B, A1610, MasterSheet!D:D, B1610, MasterSheet!H:H, C1610)</f>
        <v>0</v>
      </c>
      <c r="K1610" s="32">
        <f t="shared" si="128"/>
        <v>0</v>
      </c>
      <c r="L1610" s="25" t="str">
        <f>VLOOKUP(C1610,MasterSheet!H:U,14,)</f>
        <v>BioLegend</v>
      </c>
      <c r="M1610" s="25" t="str">
        <f>VLOOKUP(L1610,'Currency Sheet'!A:C,3,)</f>
        <v>DOLLAR</v>
      </c>
      <c r="N1610" s="25">
        <f t="shared" si="129"/>
        <v>88</v>
      </c>
    </row>
    <row r="1611" spans="1:14" x14ac:dyDescent="0.25">
      <c r="A1611" s="25" t="str">
        <v>EED117596</v>
      </c>
      <c r="B1611" s="45">
        <v>45869</v>
      </c>
      <c r="C1611" s="25">
        <v>423601</v>
      </c>
      <c r="D1611" s="25">
        <f t="shared" si="125"/>
        <v>4065.6000000000004</v>
      </c>
      <c r="E1611" s="25">
        <f>_xlfn.XLOOKUP(C1611,MasterSheet!H:H,MasterSheet!E:E)</f>
        <v>46.2</v>
      </c>
      <c r="F1611" s="26">
        <f>SUMIFS(MasterSheet!J:J, MasterSheet!B:B, A1611, MasterSheet!D:D, B1611, MasterSheet!H:H, C1611)</f>
        <v>5</v>
      </c>
      <c r="G1611" s="26">
        <f t="shared" si="126"/>
        <v>20328</v>
      </c>
      <c r="H1611" s="30">
        <f>SUMIFS(MasterSheet!K:K, MasterSheet!B:B, A1611, MasterSheet!D:D, B1611, MasterSheet!H:H, C1611)</f>
        <v>5</v>
      </c>
      <c r="I1611" s="30">
        <f t="shared" si="127"/>
        <v>20328</v>
      </c>
      <c r="J1611" s="32">
        <f>SUMIFS(MasterSheet!L:L, MasterSheet!B:B, A1611, MasterSheet!D:D, B1611, MasterSheet!H:H, C1611)</f>
        <v>0</v>
      </c>
      <c r="K1611" s="32">
        <f t="shared" si="128"/>
        <v>0</v>
      </c>
      <c r="L1611" s="25" t="str">
        <f>VLOOKUP(C1611,MasterSheet!H:U,14,)</f>
        <v>BioLegend</v>
      </c>
      <c r="M1611" s="25" t="str">
        <f>VLOOKUP(L1611,'Currency Sheet'!A:C,3,)</f>
        <v>DOLLAR</v>
      </c>
      <c r="N1611" s="25">
        <f t="shared" si="129"/>
        <v>88</v>
      </c>
    </row>
    <row r="1612" spans="1:14" x14ac:dyDescent="0.25">
      <c r="A1612" s="25" t="str">
        <v>EED117596</v>
      </c>
      <c r="B1612" s="45">
        <v>45869</v>
      </c>
      <c r="C1612" s="25">
        <v>424807</v>
      </c>
      <c r="D1612" s="25">
        <f t="shared" si="125"/>
        <v>3634.3999999999996</v>
      </c>
      <c r="E1612" s="25">
        <f>_xlfn.XLOOKUP(C1612,MasterSheet!H:H,MasterSheet!E:E)</f>
        <v>41.3</v>
      </c>
      <c r="F1612" s="26">
        <f>SUMIFS(MasterSheet!J:J, MasterSheet!B:B, A1612, MasterSheet!D:D, B1612, MasterSheet!H:H, C1612)</f>
        <v>1</v>
      </c>
      <c r="G1612" s="26">
        <f t="shared" si="126"/>
        <v>3634.3999999999996</v>
      </c>
      <c r="H1612" s="30">
        <f>SUMIFS(MasterSheet!K:K, MasterSheet!B:B, A1612, MasterSheet!D:D, B1612, MasterSheet!H:H, C1612)</f>
        <v>1</v>
      </c>
      <c r="I1612" s="30">
        <f t="shared" si="127"/>
        <v>3634.3999999999996</v>
      </c>
      <c r="J1612" s="32">
        <f>SUMIFS(MasterSheet!L:L, MasterSheet!B:B, A1612, MasterSheet!D:D, B1612, MasterSheet!H:H, C1612)</f>
        <v>0</v>
      </c>
      <c r="K1612" s="32">
        <f t="shared" si="128"/>
        <v>0</v>
      </c>
      <c r="L1612" s="25" t="str">
        <f>VLOOKUP(C1612,MasterSheet!H:U,14,)</f>
        <v>BioLegend</v>
      </c>
      <c r="M1612" s="25" t="str">
        <f>VLOOKUP(L1612,'Currency Sheet'!A:C,3,)</f>
        <v>DOLLAR</v>
      </c>
      <c r="N1612" s="25">
        <f t="shared" si="129"/>
        <v>88</v>
      </c>
    </row>
    <row r="1613" spans="1:14" x14ac:dyDescent="0.25">
      <c r="A1613" s="25" t="str">
        <v>EED117596</v>
      </c>
      <c r="B1613" s="45">
        <v>45869</v>
      </c>
      <c r="C1613" s="25">
        <v>425401</v>
      </c>
      <c r="D1613" s="25">
        <f t="shared" si="125"/>
        <v>9794.4</v>
      </c>
      <c r="E1613" s="25">
        <f>_xlfn.XLOOKUP(C1613,MasterSheet!H:H,MasterSheet!E:E)</f>
        <v>111.3</v>
      </c>
      <c r="F1613" s="26">
        <f>SUMIFS(MasterSheet!J:J, MasterSheet!B:B, A1613, MasterSheet!D:D, B1613, MasterSheet!H:H, C1613)</f>
        <v>1</v>
      </c>
      <c r="G1613" s="26">
        <f t="shared" si="126"/>
        <v>9794.4</v>
      </c>
      <c r="H1613" s="30">
        <f>SUMIFS(MasterSheet!K:K, MasterSheet!B:B, A1613, MasterSheet!D:D, B1613, MasterSheet!H:H, C1613)</f>
        <v>1</v>
      </c>
      <c r="I1613" s="30">
        <f t="shared" si="127"/>
        <v>9794.4</v>
      </c>
      <c r="J1613" s="32">
        <f>SUMIFS(MasterSheet!L:L, MasterSheet!B:B, A1613, MasterSheet!D:D, B1613, MasterSheet!H:H, C1613)</f>
        <v>0</v>
      </c>
      <c r="K1613" s="32">
        <f t="shared" si="128"/>
        <v>0</v>
      </c>
      <c r="L1613" s="25" t="str">
        <f>VLOOKUP(C1613,MasterSheet!H:U,14,)</f>
        <v>BioLegend</v>
      </c>
      <c r="M1613" s="25" t="str">
        <f>VLOOKUP(L1613,'Currency Sheet'!A:C,3,)</f>
        <v>DOLLAR</v>
      </c>
      <c r="N1613" s="25">
        <f t="shared" si="129"/>
        <v>88</v>
      </c>
    </row>
    <row r="1614" spans="1:14" x14ac:dyDescent="0.25">
      <c r="A1614" s="25" t="str">
        <v>EED117596</v>
      </c>
      <c r="B1614" s="45">
        <v>45869</v>
      </c>
      <c r="C1614" s="25">
        <v>640945</v>
      </c>
      <c r="D1614" s="25">
        <f t="shared" si="125"/>
        <v>24948</v>
      </c>
      <c r="E1614" s="25">
        <f>_xlfn.XLOOKUP(C1614,MasterSheet!H:H,MasterSheet!E:E)</f>
        <v>283.5</v>
      </c>
      <c r="F1614" s="26">
        <f>SUMIFS(MasterSheet!J:J, MasterSheet!B:B, A1614, MasterSheet!D:D, B1614, MasterSheet!H:H, C1614)</f>
        <v>1</v>
      </c>
      <c r="G1614" s="26">
        <f t="shared" si="126"/>
        <v>24948</v>
      </c>
      <c r="H1614" s="30">
        <f>SUMIFS(MasterSheet!K:K, MasterSheet!B:B, A1614, MasterSheet!D:D, B1614, MasterSheet!H:H, C1614)</f>
        <v>1</v>
      </c>
      <c r="I1614" s="30">
        <f t="shared" si="127"/>
        <v>24948</v>
      </c>
      <c r="J1614" s="32">
        <f>SUMIFS(MasterSheet!L:L, MasterSheet!B:B, A1614, MasterSheet!D:D, B1614, MasterSheet!H:H, C1614)</f>
        <v>0</v>
      </c>
      <c r="K1614" s="32">
        <f t="shared" si="128"/>
        <v>0</v>
      </c>
      <c r="L1614" s="25" t="str">
        <f>VLOOKUP(C1614,MasterSheet!H:U,14,)</f>
        <v>BioLegend</v>
      </c>
      <c r="M1614" s="25" t="str">
        <f>VLOOKUP(L1614,'Currency Sheet'!A:C,3,)</f>
        <v>DOLLAR</v>
      </c>
      <c r="N1614" s="25">
        <f t="shared" si="129"/>
        <v>88</v>
      </c>
    </row>
    <row r="1615" spans="1:14" x14ac:dyDescent="0.25">
      <c r="A1615" s="25" t="str">
        <v>EED117596</v>
      </c>
      <c r="B1615" s="45">
        <v>45869</v>
      </c>
      <c r="C1615" s="25">
        <v>693504</v>
      </c>
      <c r="D1615" s="25">
        <f t="shared" si="125"/>
        <v>17679.2</v>
      </c>
      <c r="E1615" s="25">
        <f>_xlfn.XLOOKUP(C1615,MasterSheet!H:H,MasterSheet!E:E)</f>
        <v>200.9</v>
      </c>
      <c r="F1615" s="26">
        <f>SUMIFS(MasterSheet!J:J, MasterSheet!B:B, A1615, MasterSheet!D:D, B1615, MasterSheet!H:H, C1615)</f>
        <v>1</v>
      </c>
      <c r="G1615" s="26">
        <f t="shared" si="126"/>
        <v>17679.2</v>
      </c>
      <c r="H1615" s="30">
        <f>SUMIFS(MasterSheet!K:K, MasterSheet!B:B, A1615, MasterSheet!D:D, B1615, MasterSheet!H:H, C1615)</f>
        <v>1</v>
      </c>
      <c r="I1615" s="30">
        <f t="shared" si="127"/>
        <v>17679.2</v>
      </c>
      <c r="J1615" s="32">
        <f>SUMIFS(MasterSheet!L:L, MasterSheet!B:B, A1615, MasterSheet!D:D, B1615, MasterSheet!H:H, C1615)</f>
        <v>0</v>
      </c>
      <c r="K1615" s="32">
        <f t="shared" si="128"/>
        <v>0</v>
      </c>
      <c r="L1615" s="25" t="str">
        <f>VLOOKUP(C1615,MasterSheet!H:U,14,)</f>
        <v>BioLegend</v>
      </c>
      <c r="M1615" s="25" t="str">
        <f>VLOOKUP(L1615,'Currency Sheet'!A:C,3,)</f>
        <v>DOLLAR</v>
      </c>
      <c r="N1615" s="25">
        <f t="shared" si="129"/>
        <v>88</v>
      </c>
    </row>
    <row r="1616" spans="1:14" x14ac:dyDescent="0.25">
      <c r="A1616" s="25" t="str">
        <v>EED117596</v>
      </c>
      <c r="B1616" s="45">
        <v>45869</v>
      </c>
      <c r="C1616" s="25">
        <v>781802</v>
      </c>
      <c r="D1616" s="25">
        <f t="shared" si="125"/>
        <v>11774.400000000001</v>
      </c>
      <c r="E1616" s="25">
        <f>_xlfn.XLOOKUP(C1616,MasterSheet!H:H,MasterSheet!E:E)</f>
        <v>133.80000000000001</v>
      </c>
      <c r="F1616" s="26">
        <f>SUMIFS(MasterSheet!J:J, MasterSheet!B:B, A1616, MasterSheet!D:D, B1616, MasterSheet!H:H, C1616)</f>
        <v>1</v>
      </c>
      <c r="G1616" s="26">
        <f t="shared" si="126"/>
        <v>11774.400000000001</v>
      </c>
      <c r="H1616" s="30">
        <f>SUMIFS(MasterSheet!K:K, MasterSheet!B:B, A1616, MasterSheet!D:D, B1616, MasterSheet!H:H, C1616)</f>
        <v>1</v>
      </c>
      <c r="I1616" s="30">
        <f t="shared" si="127"/>
        <v>11774.400000000001</v>
      </c>
      <c r="J1616" s="32">
        <f>SUMIFS(MasterSheet!L:L, MasterSheet!B:B, A1616, MasterSheet!D:D, B1616, MasterSheet!H:H, C1616)</f>
        <v>0</v>
      </c>
      <c r="K1616" s="32">
        <f t="shared" si="128"/>
        <v>0</v>
      </c>
      <c r="L1616" s="25" t="str">
        <f>VLOOKUP(C1616,MasterSheet!H:U,14,)</f>
        <v>BioLegend</v>
      </c>
      <c r="M1616" s="25" t="str">
        <f>VLOOKUP(L1616,'Currency Sheet'!A:C,3,)</f>
        <v>DOLLAR</v>
      </c>
      <c r="N1616" s="25">
        <f t="shared" si="129"/>
        <v>88</v>
      </c>
    </row>
    <row r="1617" spans="1:14" x14ac:dyDescent="0.25">
      <c r="A1617" s="25" t="str">
        <v>EED117596</v>
      </c>
      <c r="B1617" s="45">
        <v>45869</v>
      </c>
      <c r="C1617" s="25">
        <v>783904</v>
      </c>
      <c r="D1617" s="25">
        <f t="shared" si="125"/>
        <v>15584.8</v>
      </c>
      <c r="E1617" s="25">
        <f>_xlfn.XLOOKUP(C1617,MasterSheet!H:H,MasterSheet!E:E)</f>
        <v>177.1</v>
      </c>
      <c r="F1617" s="26">
        <f>SUMIFS(MasterSheet!J:J, MasterSheet!B:B, A1617, MasterSheet!D:D, B1617, MasterSheet!H:H, C1617)</f>
        <v>2</v>
      </c>
      <c r="G1617" s="26">
        <f t="shared" si="126"/>
        <v>31169.599999999999</v>
      </c>
      <c r="H1617" s="30">
        <f>SUMIFS(MasterSheet!K:K, MasterSheet!B:B, A1617, MasterSheet!D:D, B1617, MasterSheet!H:H, C1617)</f>
        <v>2</v>
      </c>
      <c r="I1617" s="30">
        <f t="shared" si="127"/>
        <v>31169.599999999999</v>
      </c>
      <c r="J1617" s="32">
        <f>SUMIFS(MasterSheet!L:L, MasterSheet!B:B, A1617, MasterSheet!D:D, B1617, MasterSheet!H:H, C1617)</f>
        <v>0</v>
      </c>
      <c r="K1617" s="32">
        <f t="shared" si="128"/>
        <v>0</v>
      </c>
      <c r="L1617" s="25" t="str">
        <f>VLOOKUP(C1617,MasterSheet!H:U,14,)</f>
        <v>BioLegend</v>
      </c>
      <c r="M1617" s="25" t="str">
        <f>VLOOKUP(L1617,'Currency Sheet'!A:C,3,)</f>
        <v>DOLLAR</v>
      </c>
      <c r="N1617" s="25">
        <f t="shared" si="129"/>
        <v>88</v>
      </c>
    </row>
    <row r="1618" spans="1:14" x14ac:dyDescent="0.25">
      <c r="A1618" s="25" t="str">
        <v>EED117596</v>
      </c>
      <c r="B1618" s="45">
        <v>45869</v>
      </c>
      <c r="C1618" s="25">
        <v>784002</v>
      </c>
      <c r="D1618" s="25">
        <f t="shared" si="125"/>
        <v>3326.3999999999996</v>
      </c>
      <c r="E1618" s="25">
        <f>_xlfn.XLOOKUP(C1618,MasterSheet!H:H,MasterSheet!E:E)</f>
        <v>37.799999999999997</v>
      </c>
      <c r="F1618" s="26">
        <f>SUMIFS(MasterSheet!J:J, MasterSheet!B:B, A1618, MasterSheet!D:D, B1618, MasterSheet!H:H, C1618)</f>
        <v>1</v>
      </c>
      <c r="G1618" s="26">
        <f t="shared" si="126"/>
        <v>3326.3999999999996</v>
      </c>
      <c r="H1618" s="30">
        <f>SUMIFS(MasterSheet!K:K, MasterSheet!B:B, A1618, MasterSheet!D:D, B1618, MasterSheet!H:H, C1618)</f>
        <v>1</v>
      </c>
      <c r="I1618" s="30">
        <f t="shared" si="127"/>
        <v>3326.3999999999996</v>
      </c>
      <c r="J1618" s="32">
        <f>SUMIFS(MasterSheet!L:L, MasterSheet!B:B, A1618, MasterSheet!D:D, B1618, MasterSheet!H:H, C1618)</f>
        <v>0</v>
      </c>
      <c r="K1618" s="32">
        <f t="shared" si="128"/>
        <v>0</v>
      </c>
      <c r="L1618" s="25" t="str">
        <f>VLOOKUP(C1618,MasterSheet!H:U,14,)</f>
        <v>BioLegend</v>
      </c>
      <c r="M1618" s="25" t="str">
        <f>VLOOKUP(L1618,'Currency Sheet'!A:C,3,)</f>
        <v>DOLLAR</v>
      </c>
      <c r="N1618" s="25">
        <f t="shared" si="129"/>
        <v>88</v>
      </c>
    </row>
    <row r="1619" spans="1:14" x14ac:dyDescent="0.25">
      <c r="A1619" s="25" t="str">
        <v>EED117596</v>
      </c>
      <c r="B1619" s="45">
        <v>45869</v>
      </c>
      <c r="C1619" s="25">
        <v>788902</v>
      </c>
      <c r="D1619" s="25">
        <f t="shared" si="125"/>
        <v>13428.8</v>
      </c>
      <c r="E1619" s="25">
        <f>_xlfn.XLOOKUP(C1619,MasterSheet!H:H,MasterSheet!E:E)</f>
        <v>152.6</v>
      </c>
      <c r="F1619" s="26">
        <f>SUMIFS(MasterSheet!J:J, MasterSheet!B:B, A1619, MasterSheet!D:D, B1619, MasterSheet!H:H, C1619)</f>
        <v>1</v>
      </c>
      <c r="G1619" s="26">
        <f t="shared" si="126"/>
        <v>13428.8</v>
      </c>
      <c r="H1619" s="30">
        <f>SUMIFS(MasterSheet!K:K, MasterSheet!B:B, A1619, MasterSheet!D:D, B1619, MasterSheet!H:H, C1619)</f>
        <v>1</v>
      </c>
      <c r="I1619" s="30">
        <f t="shared" si="127"/>
        <v>13428.8</v>
      </c>
      <c r="J1619" s="32">
        <f>SUMIFS(MasterSheet!L:L, MasterSheet!B:B, A1619, MasterSheet!D:D, B1619, MasterSheet!H:H, C1619)</f>
        <v>0</v>
      </c>
      <c r="K1619" s="32">
        <f t="shared" si="128"/>
        <v>0</v>
      </c>
      <c r="L1619" s="25" t="str">
        <f>VLOOKUP(C1619,MasterSheet!H:U,14,)</f>
        <v>BioLegend</v>
      </c>
      <c r="M1619" s="25" t="str">
        <f>VLOOKUP(L1619,'Currency Sheet'!A:C,3,)</f>
        <v>DOLLAR</v>
      </c>
      <c r="N1619" s="25">
        <f t="shared" si="129"/>
        <v>88</v>
      </c>
    </row>
    <row r="1620" spans="1:14" x14ac:dyDescent="0.25">
      <c r="A1620" s="25" t="str">
        <v>EED117596</v>
      </c>
      <c r="B1620" s="45">
        <v>45869</v>
      </c>
      <c r="C1620" s="25">
        <v>914204</v>
      </c>
      <c r="D1620" s="25">
        <f t="shared" si="125"/>
        <v>14106.400000000001</v>
      </c>
      <c r="E1620" s="25">
        <f>_xlfn.XLOOKUP(C1620,MasterSheet!H:H,MasterSheet!E:E)</f>
        <v>160.30000000000001</v>
      </c>
      <c r="F1620" s="26">
        <f>SUMIFS(MasterSheet!J:J, MasterSheet!B:B, A1620, MasterSheet!D:D, B1620, MasterSheet!H:H, C1620)</f>
        <v>1</v>
      </c>
      <c r="G1620" s="26">
        <f t="shared" si="126"/>
        <v>14106.400000000001</v>
      </c>
      <c r="H1620" s="30">
        <f>SUMIFS(MasterSheet!K:K, MasterSheet!B:B, A1620, MasterSheet!D:D, B1620, MasterSheet!H:H, C1620)</f>
        <v>1</v>
      </c>
      <c r="I1620" s="30">
        <f t="shared" si="127"/>
        <v>14106.400000000001</v>
      </c>
      <c r="J1620" s="32">
        <f>SUMIFS(MasterSheet!L:L, MasterSheet!B:B, A1620, MasterSheet!D:D, B1620, MasterSheet!H:H, C1620)</f>
        <v>0</v>
      </c>
      <c r="K1620" s="32">
        <f t="shared" si="128"/>
        <v>0</v>
      </c>
      <c r="L1620" s="25" t="str">
        <f>VLOOKUP(C1620,MasterSheet!H:U,14,)</f>
        <v>BioLegend</v>
      </c>
      <c r="M1620" s="25" t="str">
        <f>VLOOKUP(L1620,'Currency Sheet'!A:C,3,)</f>
        <v>DOLLAR</v>
      </c>
      <c r="N1620" s="25">
        <f t="shared" si="129"/>
        <v>88</v>
      </c>
    </row>
    <row r="1621" spans="1:14" x14ac:dyDescent="0.25">
      <c r="A1621" s="25" t="str">
        <v>O071825IN3302886G</v>
      </c>
      <c r="B1621" s="45">
        <v>45869</v>
      </c>
      <c r="C1621" s="25" t="str">
        <v>M-007612-01-0005</v>
      </c>
      <c r="D1621" s="25">
        <f t="shared" si="125"/>
        <v>25608</v>
      </c>
      <c r="E1621" s="25">
        <f>_xlfn.XLOOKUP(C1621,MasterSheet!H:H,MasterSheet!E:E)</f>
        <v>291</v>
      </c>
      <c r="F1621" s="26">
        <f>SUMIFS(MasterSheet!J:J, MasterSheet!B:B, A1621, MasterSheet!D:D, B1621, MasterSheet!H:H, C1621)</f>
        <v>1</v>
      </c>
      <c r="G1621" s="26">
        <f t="shared" si="126"/>
        <v>25608</v>
      </c>
      <c r="H1621" s="30">
        <f>SUMIFS(MasterSheet!K:K, MasterSheet!B:B, A1621, MasterSheet!D:D, B1621, MasterSheet!H:H, C1621)</f>
        <v>1</v>
      </c>
      <c r="I1621" s="30">
        <f t="shared" si="127"/>
        <v>25608</v>
      </c>
      <c r="J1621" s="32">
        <f>SUMIFS(MasterSheet!L:L, MasterSheet!B:B, A1621, MasterSheet!D:D, B1621, MasterSheet!H:H, C1621)</f>
        <v>0</v>
      </c>
      <c r="K1621" s="32">
        <f t="shared" si="128"/>
        <v>0</v>
      </c>
      <c r="L1621" s="25" t="str">
        <f>VLOOKUP(C1621,MasterSheet!H:U,14,)</f>
        <v>Dharmacon</v>
      </c>
      <c r="M1621" s="25" t="str">
        <f>VLOOKUP(L1621,'Currency Sheet'!A:C,3,)</f>
        <v>DOLLAR</v>
      </c>
      <c r="N1621" s="25">
        <f t="shared" si="129"/>
        <v>88</v>
      </c>
    </row>
    <row r="1622" spans="1:14" x14ac:dyDescent="0.25">
      <c r="A1622" s="25" t="str">
        <v>O071825IN3302886G</v>
      </c>
      <c r="B1622" s="45">
        <v>45869</v>
      </c>
      <c r="C1622" s="25" t="str">
        <v>L-095518-02-0005</v>
      </c>
      <c r="D1622" s="25">
        <f t="shared" si="125"/>
        <v>32912</v>
      </c>
      <c r="E1622" s="25">
        <f>_xlfn.XLOOKUP(C1622,MasterSheet!H:H,MasterSheet!E:E)</f>
        <v>374</v>
      </c>
      <c r="F1622" s="26">
        <f>SUMIFS(MasterSheet!J:J, MasterSheet!B:B, A1622, MasterSheet!D:D, B1622, MasterSheet!H:H, C1622)</f>
        <v>1</v>
      </c>
      <c r="G1622" s="26">
        <f t="shared" si="126"/>
        <v>32912</v>
      </c>
      <c r="H1622" s="30">
        <f>SUMIFS(MasterSheet!K:K, MasterSheet!B:B, A1622, MasterSheet!D:D, B1622, MasterSheet!H:H, C1622)</f>
        <v>1</v>
      </c>
      <c r="I1622" s="30">
        <f t="shared" si="127"/>
        <v>32912</v>
      </c>
      <c r="J1622" s="32">
        <f>SUMIFS(MasterSheet!L:L, MasterSheet!B:B, A1622, MasterSheet!D:D, B1622, MasterSheet!H:H, C1622)</f>
        <v>0</v>
      </c>
      <c r="K1622" s="32">
        <f t="shared" si="128"/>
        <v>0</v>
      </c>
      <c r="L1622" s="25" t="str">
        <f>VLOOKUP(C1622,MasterSheet!H:U,14,)</f>
        <v>Dharmacon</v>
      </c>
      <c r="M1622" s="25" t="str">
        <f>VLOOKUP(L1622,'Currency Sheet'!A:C,3,)</f>
        <v>DOLLAR</v>
      </c>
      <c r="N1622" s="25">
        <f t="shared" si="129"/>
        <v>88</v>
      </c>
    </row>
    <row r="1623" spans="1:14" x14ac:dyDescent="0.25">
      <c r="A1623" s="25" t="str">
        <v>O071825IN3302886G</v>
      </c>
      <c r="B1623" s="45">
        <v>45869</v>
      </c>
      <c r="C1623" s="25" t="str">
        <v>L-097263-02-0005</v>
      </c>
      <c r="D1623" s="25">
        <f t="shared" si="125"/>
        <v>32912</v>
      </c>
      <c r="E1623" s="25">
        <f>_xlfn.XLOOKUP(C1623,MasterSheet!H:H,MasterSheet!E:E)</f>
        <v>374</v>
      </c>
      <c r="F1623" s="26">
        <f>SUMIFS(MasterSheet!J:J, MasterSheet!B:B, A1623, MasterSheet!D:D, B1623, MasterSheet!H:H, C1623)</f>
        <v>1</v>
      </c>
      <c r="G1623" s="26">
        <f t="shared" si="126"/>
        <v>32912</v>
      </c>
      <c r="H1623" s="30">
        <f>SUMIFS(MasterSheet!K:K, MasterSheet!B:B, A1623, MasterSheet!D:D, B1623, MasterSheet!H:H, C1623)</f>
        <v>1</v>
      </c>
      <c r="I1623" s="30">
        <f t="shared" si="127"/>
        <v>32912</v>
      </c>
      <c r="J1623" s="32">
        <f>SUMIFS(MasterSheet!L:L, MasterSheet!B:B, A1623, MasterSheet!D:D, B1623, MasterSheet!H:H, C1623)</f>
        <v>0</v>
      </c>
      <c r="K1623" s="32">
        <f t="shared" si="128"/>
        <v>0</v>
      </c>
      <c r="L1623" s="25" t="str">
        <f>VLOOKUP(C1623,MasterSheet!H:U,14,)</f>
        <v>Dharmacon</v>
      </c>
      <c r="M1623" s="25" t="str">
        <f>VLOOKUP(L1623,'Currency Sheet'!A:C,3,)</f>
        <v>DOLLAR</v>
      </c>
      <c r="N1623" s="25">
        <f t="shared" si="129"/>
        <v>88</v>
      </c>
    </row>
    <row r="1624" spans="1:14" x14ac:dyDescent="0.25">
      <c r="A1624" s="25" t="str">
        <v>O071825IN3302886G</v>
      </c>
      <c r="B1624" s="45">
        <v>45869</v>
      </c>
      <c r="C1624" s="25" t="str">
        <v>IN-001005-01-05</v>
      </c>
      <c r="D1624" s="25">
        <f t="shared" si="125"/>
        <v>17688</v>
      </c>
      <c r="E1624" s="25">
        <f>_xlfn.XLOOKUP(C1624,MasterSheet!H:H,MasterSheet!E:E)</f>
        <v>201</v>
      </c>
      <c r="F1624" s="26">
        <f>SUMIFS(MasterSheet!J:J, MasterSheet!B:B, A1624, MasterSheet!D:D, B1624, MasterSheet!H:H, C1624)</f>
        <v>1</v>
      </c>
      <c r="G1624" s="26">
        <f t="shared" si="126"/>
        <v>17688</v>
      </c>
      <c r="H1624" s="30">
        <f>SUMIFS(MasterSheet!K:K, MasterSheet!B:B, A1624, MasterSheet!D:D, B1624, MasterSheet!H:H, C1624)</f>
        <v>1</v>
      </c>
      <c r="I1624" s="30">
        <f t="shared" si="127"/>
        <v>17688</v>
      </c>
      <c r="J1624" s="32">
        <f>SUMIFS(MasterSheet!L:L, MasterSheet!B:B, A1624, MasterSheet!D:D, B1624, MasterSheet!H:H, C1624)</f>
        <v>0</v>
      </c>
      <c r="K1624" s="32">
        <f t="shared" si="128"/>
        <v>0</v>
      </c>
      <c r="L1624" s="25" t="str">
        <f>VLOOKUP(C1624,MasterSheet!H:U,14,)</f>
        <v>Dharmacon</v>
      </c>
      <c r="M1624" s="25" t="str">
        <f>VLOOKUP(L1624,'Currency Sheet'!A:C,3,)</f>
        <v>DOLLAR</v>
      </c>
      <c r="N1624" s="25">
        <f t="shared" si="129"/>
        <v>88</v>
      </c>
    </row>
    <row r="1625" spans="1:14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 t="shared" si="125"/>
        <v>17688</v>
      </c>
      <c r="E1625" s="25">
        <f>_xlfn.XLOOKUP(C1625,MasterSheet!H:H,MasterSheet!E:E)</f>
        <v>201</v>
      </c>
      <c r="F1625" s="26">
        <f>SUMIFS(MasterSheet!J:J, MasterSheet!B:B, A1625, MasterSheet!D:D, B1625, MasterSheet!H:H, C1625)</f>
        <v>1</v>
      </c>
      <c r="G1625" s="26">
        <f t="shared" si="126"/>
        <v>17688</v>
      </c>
      <c r="H1625" s="30">
        <f>SUMIFS(MasterSheet!K:K, MasterSheet!B:B, A1625, MasterSheet!D:D, B1625, MasterSheet!H:H, C1625)</f>
        <v>1</v>
      </c>
      <c r="I1625" s="30">
        <f t="shared" si="127"/>
        <v>17688</v>
      </c>
      <c r="J1625" s="32">
        <f>SUMIFS(MasterSheet!L:L, MasterSheet!B:B, A1625, MasterSheet!D:D, B1625, MasterSheet!H:H, C1625)</f>
        <v>0</v>
      </c>
      <c r="K1625" s="32">
        <f t="shared" si="128"/>
        <v>0</v>
      </c>
      <c r="L1625" s="25" t="str">
        <f>VLOOKUP(C1625,MasterSheet!H:U,14,)</f>
        <v>Dharmacon</v>
      </c>
      <c r="M1625" s="25" t="str">
        <f>VLOOKUP(L1625,'Currency Sheet'!A:C,3,)</f>
        <v>DOLLAR</v>
      </c>
      <c r="N1625" s="25">
        <f t="shared" si="129"/>
        <v>88</v>
      </c>
    </row>
    <row r="1626" spans="1:14" x14ac:dyDescent="0.25">
      <c r="A1626" s="25" t="str">
        <v>O071825IN3302886G</v>
      </c>
      <c r="B1626" s="45">
        <v>45869</v>
      </c>
      <c r="C1626" s="25" t="str">
        <v>C-300834-05-0005</v>
      </c>
      <c r="D1626" s="25">
        <f t="shared" si="125"/>
        <v>17688</v>
      </c>
      <c r="E1626" s="25">
        <f>_xlfn.XLOOKUP(C1626,MasterSheet!H:H,MasterSheet!E:E)</f>
        <v>201</v>
      </c>
      <c r="F1626" s="26">
        <f>SUMIFS(MasterSheet!J:J, MasterSheet!B:B, A1626, MasterSheet!D:D, B1626, MasterSheet!H:H, C1626)</f>
        <v>1</v>
      </c>
      <c r="G1626" s="26">
        <f t="shared" si="126"/>
        <v>17688</v>
      </c>
      <c r="H1626" s="30">
        <f>SUMIFS(MasterSheet!K:K, MasterSheet!B:B, A1626, MasterSheet!D:D, B1626, MasterSheet!H:H, C1626)</f>
        <v>1</v>
      </c>
      <c r="I1626" s="30">
        <f t="shared" si="127"/>
        <v>17688</v>
      </c>
      <c r="J1626" s="32">
        <f>SUMIFS(MasterSheet!L:L, MasterSheet!B:B, A1626, MasterSheet!D:D, B1626, MasterSheet!H:H, C1626)</f>
        <v>0</v>
      </c>
      <c r="K1626" s="32">
        <f t="shared" si="128"/>
        <v>0</v>
      </c>
      <c r="L1626" s="25" t="str">
        <f>VLOOKUP(C1626,MasterSheet!H:U,14,)</f>
        <v>Dharmacon</v>
      </c>
      <c r="M1626" s="25" t="str">
        <f>VLOOKUP(L1626,'Currency Sheet'!A:C,3,)</f>
        <v>DOLLAR</v>
      </c>
      <c r="N1626" s="25">
        <f t="shared" si="129"/>
        <v>88</v>
      </c>
    </row>
    <row r="1627" spans="1:14" x14ac:dyDescent="0.25">
      <c r="A1627" s="25" t="str">
        <v>O071825IN3302886G</v>
      </c>
      <c r="B1627" s="45">
        <v>45869</v>
      </c>
      <c r="C1627" s="25" t="str">
        <v>CN-001000-01-05</v>
      </c>
      <c r="D1627" s="25">
        <f t="shared" si="125"/>
        <v>17688</v>
      </c>
      <c r="E1627" s="25">
        <f>_xlfn.XLOOKUP(C1627,MasterSheet!H:H,MasterSheet!E:E)</f>
        <v>201</v>
      </c>
      <c r="F1627" s="26">
        <f>SUMIFS(MasterSheet!J:J, MasterSheet!B:B, A1627, MasterSheet!D:D, B1627, MasterSheet!H:H, C1627)</f>
        <v>1</v>
      </c>
      <c r="G1627" s="26">
        <f t="shared" si="126"/>
        <v>17688</v>
      </c>
      <c r="H1627" s="30">
        <f>SUMIFS(MasterSheet!K:K, MasterSheet!B:B, A1627, MasterSheet!D:D, B1627, MasterSheet!H:H, C1627)</f>
        <v>1</v>
      </c>
      <c r="I1627" s="30">
        <f t="shared" si="127"/>
        <v>17688</v>
      </c>
      <c r="J1627" s="32">
        <f>SUMIFS(MasterSheet!L:L, MasterSheet!B:B, A1627, MasterSheet!D:D, B1627, MasterSheet!H:H, C1627)</f>
        <v>0</v>
      </c>
      <c r="K1627" s="32">
        <f t="shared" si="128"/>
        <v>0</v>
      </c>
      <c r="L1627" s="25" t="str">
        <f>VLOOKUP(C1627,MasterSheet!H:U,14,)</f>
        <v>Dharmacon</v>
      </c>
      <c r="M1627" s="25" t="str">
        <f>VLOOKUP(L1627,'Currency Sheet'!A:C,3,)</f>
        <v>DOLLAR</v>
      </c>
      <c r="N1627" s="25">
        <f t="shared" si="129"/>
        <v>88</v>
      </c>
    </row>
    <row r="1628" spans="1:14" x14ac:dyDescent="0.25">
      <c r="A1628" s="25" t="str">
        <v>O071825IN3302886G</v>
      </c>
      <c r="B1628" s="45">
        <v>45869</v>
      </c>
      <c r="C1628" s="25" t="str">
        <v>VSC10698</v>
      </c>
      <c r="D1628" s="25">
        <f t="shared" si="125"/>
        <v>51216</v>
      </c>
      <c r="E1628" s="25">
        <f>_xlfn.XLOOKUP(C1628,MasterSheet!H:H,MasterSheet!E:E)</f>
        <v>582</v>
      </c>
      <c r="F1628" s="26">
        <f>SUMIFS(MasterSheet!J:J, MasterSheet!B:B, A1628, MasterSheet!D:D, B1628, MasterSheet!H:H, C1628)</f>
        <v>1</v>
      </c>
      <c r="G1628" s="26">
        <f t="shared" si="126"/>
        <v>51216</v>
      </c>
      <c r="H1628" s="30">
        <f>SUMIFS(MasterSheet!K:K, MasterSheet!B:B, A1628, MasterSheet!D:D, B1628, MasterSheet!H:H, C1628)</f>
        <v>1</v>
      </c>
      <c r="I1628" s="30">
        <f t="shared" si="127"/>
        <v>51216</v>
      </c>
      <c r="J1628" s="32">
        <f>SUMIFS(MasterSheet!L:L, MasterSheet!B:B, A1628, MasterSheet!D:D, B1628, MasterSheet!H:H, C1628)</f>
        <v>0</v>
      </c>
      <c r="K1628" s="32">
        <f t="shared" si="128"/>
        <v>0</v>
      </c>
      <c r="L1628" s="25" t="str">
        <f>VLOOKUP(C1628,MasterSheet!H:U,14,)</f>
        <v>Dharmacon</v>
      </c>
      <c r="M1628" s="25" t="str">
        <f>VLOOKUP(L1628,'Currency Sheet'!A:C,3,)</f>
        <v>DOLLAR</v>
      </c>
      <c r="N1628" s="25">
        <f t="shared" si="129"/>
        <v>88</v>
      </c>
    </row>
    <row r="1629" spans="1:14" x14ac:dyDescent="0.25">
      <c r="A1629" s="25" t="str">
        <v>O071825IN3302886G</v>
      </c>
      <c r="B1629" s="45">
        <v>45869</v>
      </c>
      <c r="C1629" s="25" t="str">
        <v>VSC6570</v>
      </c>
      <c r="D1629" s="25">
        <f t="shared" si="125"/>
        <v>51216</v>
      </c>
      <c r="E1629" s="25">
        <f>_xlfn.XLOOKUP(C1629,MasterSheet!H:H,MasterSheet!E:E)</f>
        <v>582</v>
      </c>
      <c r="F1629" s="26">
        <f>SUMIFS(MasterSheet!J:J, MasterSheet!B:B, A1629, MasterSheet!D:D, B1629, MasterSheet!H:H, C1629)</f>
        <v>1</v>
      </c>
      <c r="G1629" s="26">
        <f t="shared" si="126"/>
        <v>51216</v>
      </c>
      <c r="H1629" s="30">
        <f>SUMIFS(MasterSheet!K:K, MasterSheet!B:B, A1629, MasterSheet!D:D, B1629, MasterSheet!H:H, C1629)</f>
        <v>1</v>
      </c>
      <c r="I1629" s="30">
        <f t="shared" si="127"/>
        <v>51216</v>
      </c>
      <c r="J1629" s="32">
        <f>SUMIFS(MasterSheet!L:L, MasterSheet!B:B, A1629, MasterSheet!D:D, B1629, MasterSheet!H:H, C1629)</f>
        <v>0</v>
      </c>
      <c r="K1629" s="32">
        <f t="shared" si="128"/>
        <v>0</v>
      </c>
      <c r="L1629" s="25" t="str">
        <f>VLOOKUP(C1629,MasterSheet!H:U,14,)</f>
        <v>Dharmacon</v>
      </c>
      <c r="M1629" s="25" t="str">
        <f>VLOOKUP(L1629,'Currency Sheet'!A:C,3,)</f>
        <v>DOLLAR</v>
      </c>
      <c r="N1629" s="25">
        <f t="shared" si="129"/>
        <v>88</v>
      </c>
    </row>
    <row r="1630" spans="1:14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 t="shared" si="125"/>
        <v>145112</v>
      </c>
      <c r="E1630" s="25">
        <f>_xlfn.XLOOKUP(C1630,MasterSheet!H:H,MasterSheet!E:E)</f>
        <v>1649</v>
      </c>
      <c r="F1630" s="26">
        <f>SUMIFS(MasterSheet!J:J, MasterSheet!B:B, A1630, MasterSheet!D:D, B1630, MasterSheet!H:H, C1630)</f>
        <v>1</v>
      </c>
      <c r="G1630" s="26">
        <f t="shared" si="126"/>
        <v>145112</v>
      </c>
      <c r="H1630" s="30">
        <f>SUMIFS(MasterSheet!K:K, MasterSheet!B:B, A1630, MasterSheet!D:D, B1630, MasterSheet!H:H, C1630)</f>
        <v>1</v>
      </c>
      <c r="I1630" s="30">
        <f t="shared" si="127"/>
        <v>145112</v>
      </c>
      <c r="J1630" s="32">
        <f>SUMIFS(MasterSheet!L:L, MasterSheet!B:B, A1630, MasterSheet!D:D, B1630, MasterSheet!H:H, C1630)</f>
        <v>0</v>
      </c>
      <c r="K1630" s="32">
        <f t="shared" si="128"/>
        <v>0</v>
      </c>
      <c r="L1630" s="25" t="str">
        <f>VLOOKUP(C1630,MasterSheet!H:U,14,)</f>
        <v>Dharmacon</v>
      </c>
      <c r="M1630" s="25" t="str">
        <f>VLOOKUP(L1630,'Currency Sheet'!A:C,3,)</f>
        <v>DOLLAR</v>
      </c>
      <c r="N1630" s="25">
        <f t="shared" si="129"/>
        <v>88</v>
      </c>
    </row>
    <row r="1631" spans="1:14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 t="shared" si="125"/>
        <v>145112</v>
      </c>
      <c r="E1631" s="25">
        <f>_xlfn.XLOOKUP(C1631,MasterSheet!H:H,MasterSheet!E:E)</f>
        <v>1649</v>
      </c>
      <c r="F1631" s="26">
        <f>SUMIFS(MasterSheet!J:J, MasterSheet!B:B, A1631, MasterSheet!D:D, B1631, MasterSheet!H:H, C1631)</f>
        <v>1</v>
      </c>
      <c r="G1631" s="26">
        <f t="shared" si="126"/>
        <v>145112</v>
      </c>
      <c r="H1631" s="30">
        <f>SUMIFS(MasterSheet!K:K, MasterSheet!B:B, A1631, MasterSheet!D:D, B1631, MasterSheet!H:H, C1631)</f>
        <v>1</v>
      </c>
      <c r="I1631" s="30">
        <f t="shared" si="127"/>
        <v>145112</v>
      </c>
      <c r="J1631" s="32">
        <f>SUMIFS(MasterSheet!L:L, MasterSheet!B:B, A1631, MasterSheet!D:D, B1631, MasterSheet!H:H, C1631)</f>
        <v>0</v>
      </c>
      <c r="K1631" s="32">
        <f t="shared" si="128"/>
        <v>0</v>
      </c>
      <c r="L1631" s="25" t="str">
        <f>VLOOKUP(C1631,MasterSheet!H:U,14,)</f>
        <v>Dharmacon</v>
      </c>
      <c r="M1631" s="25" t="str">
        <f>VLOOKUP(L1631,'Currency Sheet'!A:C,3,)</f>
        <v>DOLLAR</v>
      </c>
      <c r="N1631" s="25">
        <f t="shared" si="129"/>
        <v>88</v>
      </c>
    </row>
    <row r="1632" spans="1:14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 t="shared" si="125"/>
        <v>4840</v>
      </c>
      <c r="E1632" s="25">
        <f>_xlfn.XLOOKUP(C1632,MasterSheet!H:H,MasterSheet!E:E)</f>
        <v>55</v>
      </c>
      <c r="F1632" s="26">
        <f>SUMIFS(MasterSheet!J:J, MasterSheet!B:B, A1632, MasterSheet!D:D, B1632, MasterSheet!H:H, C1632)</f>
        <v>1</v>
      </c>
      <c r="G1632" s="26">
        <f t="shared" si="126"/>
        <v>4840</v>
      </c>
      <c r="H1632" s="30">
        <f>SUMIFS(MasterSheet!K:K, MasterSheet!B:B, A1632, MasterSheet!D:D, B1632, MasterSheet!H:H, C1632)</f>
        <v>1</v>
      </c>
      <c r="I1632" s="30">
        <f t="shared" si="127"/>
        <v>4840</v>
      </c>
      <c r="J1632" s="32">
        <f>SUMIFS(MasterSheet!L:L, MasterSheet!B:B, A1632, MasterSheet!D:D, B1632, MasterSheet!H:H, C1632)</f>
        <v>0</v>
      </c>
      <c r="K1632" s="32">
        <f t="shared" si="128"/>
        <v>0</v>
      </c>
      <c r="L1632" s="25" t="str">
        <f>VLOOKUP(C1632,MasterSheet!H:U,14,)</f>
        <v>Dharmacon</v>
      </c>
      <c r="M1632" s="25" t="str">
        <f>VLOOKUP(L1632,'Currency Sheet'!A:C,3,)</f>
        <v>DOLLAR</v>
      </c>
      <c r="N1632" s="25">
        <f t="shared" si="129"/>
        <v>88</v>
      </c>
    </row>
    <row r="1633" spans="1:14" x14ac:dyDescent="0.25">
      <c r="A1633" s="25" t="str">
        <v>O071825IN3302886G</v>
      </c>
      <c r="B1633" s="45">
        <v>45869</v>
      </c>
      <c r="C1633" s="25" t="str">
        <v>T-2004-03</v>
      </c>
      <c r="D1633" s="25">
        <f t="shared" si="125"/>
        <v>34584</v>
      </c>
      <c r="E1633" s="25">
        <f>_xlfn.XLOOKUP(C1633,MasterSheet!H:H,MasterSheet!E:E)</f>
        <v>393</v>
      </c>
      <c r="F1633" s="26">
        <f>SUMIFS(MasterSheet!J:J, MasterSheet!B:B, A1633, MasterSheet!D:D, B1633, MasterSheet!H:H, C1633)</f>
        <v>1</v>
      </c>
      <c r="G1633" s="26">
        <f t="shared" si="126"/>
        <v>34584</v>
      </c>
      <c r="H1633" s="30">
        <f>SUMIFS(MasterSheet!K:K, MasterSheet!B:B, A1633, MasterSheet!D:D, B1633, MasterSheet!H:H, C1633)</f>
        <v>1</v>
      </c>
      <c r="I1633" s="30">
        <f t="shared" si="127"/>
        <v>34584</v>
      </c>
      <c r="J1633" s="32">
        <f>SUMIFS(MasterSheet!L:L, MasterSheet!B:B, A1633, MasterSheet!D:D, B1633, MasterSheet!H:H, C1633)</f>
        <v>0</v>
      </c>
      <c r="K1633" s="32">
        <f t="shared" si="128"/>
        <v>0</v>
      </c>
      <c r="L1633" s="25" t="str">
        <f>VLOOKUP(C1633,MasterSheet!H:U,14,)</f>
        <v>Dharmacon</v>
      </c>
      <c r="M1633" s="25" t="str">
        <f>VLOOKUP(L1633,'Currency Sheet'!A:C,3,)</f>
        <v>DOLLAR</v>
      </c>
      <c r="N1633" s="25">
        <f t="shared" si="129"/>
        <v>88</v>
      </c>
    </row>
    <row r="1634" spans="1:14" x14ac:dyDescent="0.25">
      <c r="A1634" s="25">
        <v>194911</v>
      </c>
      <c r="B1634" s="45">
        <v>45870</v>
      </c>
      <c r="C1634" s="25" t="str">
        <v>Z1004</v>
      </c>
      <c r="D1634" s="25">
        <f t="shared" si="125"/>
        <v>25080</v>
      </c>
      <c r="E1634" s="25">
        <f>_xlfn.XLOOKUP(C1634,MasterSheet!H:H,MasterSheet!E:E)</f>
        <v>285</v>
      </c>
      <c r="F1634" s="26">
        <f>SUMIFS(MasterSheet!J:J, MasterSheet!B:B, A1634, MasterSheet!D:D, B1634, MasterSheet!H:H, C1634)</f>
        <v>1</v>
      </c>
      <c r="G1634" s="26">
        <f t="shared" si="126"/>
        <v>25080</v>
      </c>
      <c r="H1634" s="30">
        <f>SUMIFS(MasterSheet!K:K, MasterSheet!B:B, A1634, MasterSheet!D:D, B1634, MasterSheet!H:H, C1634)</f>
        <v>1</v>
      </c>
      <c r="I1634" s="30">
        <f t="shared" si="127"/>
        <v>25080</v>
      </c>
      <c r="J1634" s="32">
        <f>SUMIFS(MasterSheet!L:L, MasterSheet!B:B, A1634, MasterSheet!D:D, B1634, MasterSheet!H:H, C1634)</f>
        <v>0</v>
      </c>
      <c r="K1634" s="32">
        <f t="shared" si="128"/>
        <v>0</v>
      </c>
      <c r="L1634" s="25" t="str">
        <f>VLOOKUP(C1634,MasterSheet!H:U,14,)</f>
        <v>Us Biological</v>
      </c>
      <c r="M1634" s="25" t="str">
        <f>VLOOKUP(L1634,'Currency Sheet'!A:C,3,)</f>
        <v>DOLLAR</v>
      </c>
      <c r="N1634" s="25">
        <f t="shared" si="129"/>
        <v>88</v>
      </c>
    </row>
    <row r="1635" spans="1:14" x14ac:dyDescent="0.25">
      <c r="A1635" s="25">
        <v>194911</v>
      </c>
      <c r="B1635" s="45">
        <v>45870</v>
      </c>
      <c r="C1635" s="25" t="str">
        <v>F5050</v>
      </c>
      <c r="D1635" s="25">
        <f t="shared" si="125"/>
        <v>34408</v>
      </c>
      <c r="E1635" s="25">
        <f>_xlfn.XLOOKUP(C1635,MasterSheet!H:H,MasterSheet!E:E)</f>
        <v>391</v>
      </c>
      <c r="F1635" s="26">
        <f>SUMIFS(MasterSheet!J:J, MasterSheet!B:B, A1635, MasterSheet!D:D, B1635, MasterSheet!H:H, C1635)</f>
        <v>1</v>
      </c>
      <c r="G1635" s="26">
        <f t="shared" si="126"/>
        <v>34408</v>
      </c>
      <c r="H1635" s="30">
        <f>SUMIFS(MasterSheet!K:K, MasterSheet!B:B, A1635, MasterSheet!D:D, B1635, MasterSheet!H:H, C1635)</f>
        <v>1</v>
      </c>
      <c r="I1635" s="30">
        <f t="shared" si="127"/>
        <v>34408</v>
      </c>
      <c r="J1635" s="32">
        <f>SUMIFS(MasterSheet!L:L, MasterSheet!B:B, A1635, MasterSheet!D:D, B1635, MasterSheet!H:H, C1635)</f>
        <v>0</v>
      </c>
      <c r="K1635" s="32">
        <f t="shared" si="128"/>
        <v>0</v>
      </c>
      <c r="L1635" s="25" t="str">
        <f>VLOOKUP(C1635,MasterSheet!H:U,14,)</f>
        <v>Us Biological</v>
      </c>
      <c r="M1635" s="25" t="str">
        <f>VLOOKUP(L1635,'Currency Sheet'!A:C,3,)</f>
        <v>DOLLAR</v>
      </c>
      <c r="N1635" s="25">
        <f t="shared" si="129"/>
        <v>88</v>
      </c>
    </row>
    <row r="1636" spans="1:14" x14ac:dyDescent="0.25">
      <c r="A1636" s="25" t="str">
        <v>Opening Stock</v>
      </c>
      <c r="B1636" s="45">
        <v>45870</v>
      </c>
      <c r="C1636" s="25">
        <v>41003</v>
      </c>
      <c r="D1636" s="25">
        <f t="shared" si="125"/>
        <v>9926.4</v>
      </c>
      <c r="E1636" s="25">
        <f>_xlfn.XLOOKUP(C1636,MasterSheet!H:H,MasterSheet!E:E)</f>
        <v>112.8</v>
      </c>
      <c r="F1636" s="26">
        <f>SUMIFS(MasterSheet!J:J, MasterSheet!B:B, A1636, MasterSheet!D:D, B1636, MasterSheet!H:H, C1636)</f>
        <v>5</v>
      </c>
      <c r="G1636" s="26">
        <f t="shared" si="126"/>
        <v>49632</v>
      </c>
      <c r="H1636" s="30">
        <f>SUMIFS(MasterSheet!K:K, MasterSheet!B:B, A1636, MasterSheet!D:D, B1636, MasterSheet!H:H, C1636)</f>
        <v>4</v>
      </c>
      <c r="I1636" s="30">
        <f t="shared" si="127"/>
        <v>39705.599999999999</v>
      </c>
      <c r="J1636" s="32">
        <f>SUMIFS(MasterSheet!L:L, MasterSheet!B:B, A1636, MasterSheet!D:D, B1636, MasterSheet!H:H, C1636)</f>
        <v>1</v>
      </c>
      <c r="K1636" s="32">
        <f t="shared" si="128"/>
        <v>9926.4</v>
      </c>
      <c r="L1636" s="25" t="str">
        <f>VLOOKUP(C1636,MasterSheet!H:U,14,)</f>
        <v>Biotium</v>
      </c>
      <c r="M1636" s="25" t="str">
        <f>VLOOKUP(L1636,'Currency Sheet'!A:C,3,)</f>
        <v>DOLLAR</v>
      </c>
      <c r="N1636" s="25">
        <f t="shared" si="129"/>
        <v>88</v>
      </c>
    </row>
    <row r="1637" spans="1:14" x14ac:dyDescent="0.25">
      <c r="A1637" s="25" t="str">
        <v>Opening Stock</v>
      </c>
      <c r="B1637" s="45">
        <v>45870</v>
      </c>
      <c r="C1637" s="25" t="str">
        <v>41003-T</v>
      </c>
      <c r="D1637" s="25">
        <f t="shared" si="125"/>
        <v>2393.6</v>
      </c>
      <c r="E1637" s="25">
        <f>_xlfn.XLOOKUP(C1637,MasterSheet!H:H,MasterSheet!E:E)</f>
        <v>27.2</v>
      </c>
      <c r="F1637" s="26">
        <f>SUMIFS(MasterSheet!J:J, MasterSheet!B:B, A1637, MasterSheet!D:D, B1637, MasterSheet!H:H, C1637)</f>
        <v>1</v>
      </c>
      <c r="G1637" s="26">
        <f t="shared" si="126"/>
        <v>2393.6</v>
      </c>
      <c r="H1637" s="30">
        <f>SUMIFS(MasterSheet!K:K, MasterSheet!B:B, A1637, MasterSheet!D:D, B1637, MasterSheet!H:H, C1637)</f>
        <v>1</v>
      </c>
      <c r="I1637" s="30">
        <f t="shared" si="127"/>
        <v>2393.6</v>
      </c>
      <c r="J1637" s="32">
        <f>SUMIFS(MasterSheet!L:L, MasterSheet!B:B, A1637, MasterSheet!D:D, B1637, MasterSheet!H:H, C1637)</f>
        <v>0</v>
      </c>
      <c r="K1637" s="32">
        <f t="shared" si="128"/>
        <v>0</v>
      </c>
      <c r="L1637" s="25" t="str">
        <f>VLOOKUP(C1637,MasterSheet!H:U,14,)</f>
        <v>Biotium</v>
      </c>
      <c r="M1637" s="25" t="str">
        <f>VLOOKUP(L1637,'Currency Sheet'!A:C,3,)</f>
        <v>DOLLAR</v>
      </c>
      <c r="N1637" s="25">
        <f t="shared" si="129"/>
        <v>88</v>
      </c>
    </row>
    <row r="1638" spans="1:14" x14ac:dyDescent="0.25">
      <c r="A1638" s="25" t="str">
        <v>INV250730-073</v>
      </c>
      <c r="B1638" s="45">
        <v>45873</v>
      </c>
      <c r="C1638" s="25" t="str">
        <v>T21675</v>
      </c>
      <c r="D1638" s="25">
        <f t="shared" si="125"/>
        <v>2851.2</v>
      </c>
      <c r="E1638" s="25">
        <f>_xlfn.XLOOKUP(C1638,MasterSheet!H:H,MasterSheet!E:E)</f>
        <v>32.4</v>
      </c>
      <c r="F1638" s="26">
        <f>SUMIFS(MasterSheet!J:J, MasterSheet!B:B, A1638, MasterSheet!D:D, B1638, MasterSheet!H:H, C1638)</f>
        <v>1</v>
      </c>
      <c r="G1638" s="26">
        <f t="shared" si="126"/>
        <v>2851.2</v>
      </c>
      <c r="H1638" s="30">
        <f>SUMIFS(MasterSheet!K:K, MasterSheet!B:B, A1638, MasterSheet!D:D, B1638, MasterSheet!H:H, C1638)</f>
        <v>1</v>
      </c>
      <c r="I1638" s="30">
        <f t="shared" si="127"/>
        <v>2851.2</v>
      </c>
      <c r="J1638" s="32">
        <f>SUMIFS(MasterSheet!L:L, MasterSheet!B:B, A1638, MasterSheet!D:D, B1638, MasterSheet!H:H, C1638)</f>
        <v>0</v>
      </c>
      <c r="K1638" s="32">
        <f t="shared" si="128"/>
        <v>0</v>
      </c>
      <c r="L1638" s="25" t="str">
        <f>VLOOKUP(C1638,MasterSheet!H:U,14,)</f>
        <v>TargetMol</v>
      </c>
      <c r="M1638" s="25" t="str">
        <f>VLOOKUP(L1638,'Currency Sheet'!A:C,3,)</f>
        <v>DOLLAR</v>
      </c>
      <c r="N1638" s="25">
        <f t="shared" si="129"/>
        <v>88</v>
      </c>
    </row>
    <row r="1639" spans="1:14" x14ac:dyDescent="0.25">
      <c r="A1639" s="25" t="str">
        <v>INV250730-073</v>
      </c>
      <c r="B1639" s="45">
        <v>45873</v>
      </c>
      <c r="C1639" s="25" t="str">
        <v>TN6772</v>
      </c>
      <c r="D1639" s="25">
        <f t="shared" si="125"/>
        <v>2640</v>
      </c>
      <c r="E1639" s="25">
        <f>_xlfn.XLOOKUP(C1639,MasterSheet!H:H,MasterSheet!E:E)</f>
        <v>30</v>
      </c>
      <c r="F1639" s="26">
        <f>SUMIFS(MasterSheet!J:J, MasterSheet!B:B, A1639, MasterSheet!D:D, B1639, MasterSheet!H:H, C1639)</f>
        <v>2</v>
      </c>
      <c r="G1639" s="26">
        <f t="shared" si="126"/>
        <v>5280</v>
      </c>
      <c r="H1639" s="30">
        <f>SUMIFS(MasterSheet!K:K, MasterSheet!B:B, A1639, MasterSheet!D:D, B1639, MasterSheet!H:H, C1639)</f>
        <v>2</v>
      </c>
      <c r="I1639" s="30">
        <f t="shared" si="127"/>
        <v>5280</v>
      </c>
      <c r="J1639" s="32">
        <f>SUMIFS(MasterSheet!L:L, MasterSheet!B:B, A1639, MasterSheet!D:D, B1639, MasterSheet!H:H, C1639)</f>
        <v>0</v>
      </c>
      <c r="K1639" s="32">
        <f t="shared" si="128"/>
        <v>0</v>
      </c>
      <c r="L1639" s="25" t="str">
        <f>VLOOKUP(C1639,MasterSheet!H:U,14,)</f>
        <v>TargetMol</v>
      </c>
      <c r="M1639" s="25" t="str">
        <f>VLOOKUP(L1639,'Currency Sheet'!A:C,3,)</f>
        <v>DOLLAR</v>
      </c>
      <c r="N1639" s="25">
        <f t="shared" si="129"/>
        <v>88</v>
      </c>
    </row>
    <row r="1640" spans="1:14" x14ac:dyDescent="0.25">
      <c r="A1640" s="25" t="str">
        <v>INV250730-075</v>
      </c>
      <c r="B1640" s="45">
        <v>45873</v>
      </c>
      <c r="C1640" s="25" t="str">
        <v>T1130</v>
      </c>
      <c r="D1640" s="25">
        <f t="shared" si="125"/>
        <v>2024</v>
      </c>
      <c r="E1640" s="25">
        <f>_xlfn.XLOOKUP(C1640,MasterSheet!H:H,MasterSheet!E:E)</f>
        <v>23</v>
      </c>
      <c r="F1640" s="26">
        <f>SUMIFS(MasterSheet!J:J, MasterSheet!B:B, A1640, MasterSheet!D:D, B1640, MasterSheet!H:H, C1640)</f>
        <v>1</v>
      </c>
      <c r="G1640" s="26">
        <f t="shared" si="126"/>
        <v>2024</v>
      </c>
      <c r="H1640" s="30">
        <f>SUMIFS(MasterSheet!K:K, MasterSheet!B:B, A1640, MasterSheet!D:D, B1640, MasterSheet!H:H, C1640)</f>
        <v>1</v>
      </c>
      <c r="I1640" s="30">
        <f t="shared" si="127"/>
        <v>2024</v>
      </c>
      <c r="J1640" s="32">
        <f>SUMIFS(MasterSheet!L:L, MasterSheet!B:B, A1640, MasterSheet!D:D, B1640, MasterSheet!H:H, C1640)</f>
        <v>0</v>
      </c>
      <c r="K1640" s="32">
        <f t="shared" si="128"/>
        <v>0</v>
      </c>
      <c r="L1640" s="25" t="str">
        <f>VLOOKUP(C1640,MasterSheet!H:U,14,)</f>
        <v>TargetMol</v>
      </c>
      <c r="M1640" s="25" t="str">
        <f>VLOOKUP(L1640,'Currency Sheet'!A:C,3,)</f>
        <v>DOLLAR</v>
      </c>
      <c r="N1640" s="25">
        <f t="shared" si="129"/>
        <v>88</v>
      </c>
    </row>
    <row r="1641" spans="1:14" x14ac:dyDescent="0.25">
      <c r="A1641" s="25" t="str">
        <v>INV250730-076</v>
      </c>
      <c r="B1641" s="45">
        <v>45873</v>
      </c>
      <c r="C1641" s="25" t="str">
        <v>TN1729</v>
      </c>
      <c r="D1641" s="25">
        <f t="shared" si="125"/>
        <v>21014.400000000001</v>
      </c>
      <c r="E1641" s="25">
        <f>_xlfn.XLOOKUP(C1641,MasterSheet!H:H,MasterSheet!E:E)</f>
        <v>238.8</v>
      </c>
      <c r="F1641" s="26">
        <f>SUMIFS(MasterSheet!J:J, MasterSheet!B:B, A1641, MasterSheet!D:D, B1641, MasterSheet!H:H, C1641)</f>
        <v>2</v>
      </c>
      <c r="G1641" s="26">
        <f t="shared" si="126"/>
        <v>42028.800000000003</v>
      </c>
      <c r="H1641" s="30">
        <f>SUMIFS(MasterSheet!K:K, MasterSheet!B:B, A1641, MasterSheet!D:D, B1641, MasterSheet!H:H, C1641)</f>
        <v>2</v>
      </c>
      <c r="I1641" s="30">
        <f t="shared" si="127"/>
        <v>42028.800000000003</v>
      </c>
      <c r="J1641" s="32">
        <f>SUMIFS(MasterSheet!L:L, MasterSheet!B:B, A1641, MasterSheet!D:D, B1641, MasterSheet!H:H, C1641)</f>
        <v>0</v>
      </c>
      <c r="K1641" s="32">
        <f t="shared" si="128"/>
        <v>0</v>
      </c>
      <c r="L1641" s="25" t="str">
        <f>VLOOKUP(C1641,MasterSheet!H:U,14,)</f>
        <v>TargetMol</v>
      </c>
      <c r="M1641" s="25" t="str">
        <f>VLOOKUP(L1641,'Currency Sheet'!A:C,3,)</f>
        <v>DOLLAR</v>
      </c>
      <c r="N1641" s="25">
        <f t="shared" si="129"/>
        <v>88</v>
      </c>
    </row>
    <row r="1642" spans="1:14" x14ac:dyDescent="0.25">
      <c r="A1642" s="25" t="str">
        <v>INV250730-077</v>
      </c>
      <c r="B1642" s="45">
        <v>45873</v>
      </c>
      <c r="C1642" s="25" t="str">
        <v>T6568</v>
      </c>
      <c r="D1642" s="25">
        <f t="shared" si="125"/>
        <v>2059.1999999999998</v>
      </c>
      <c r="E1642" s="25">
        <f>_xlfn.XLOOKUP(C1642,MasterSheet!H:H,MasterSheet!E:E)</f>
        <v>23.4</v>
      </c>
      <c r="F1642" s="26">
        <f>SUMIFS(MasterSheet!J:J, MasterSheet!B:B, A1642, MasterSheet!D:D, B1642, MasterSheet!H:H, C1642)</f>
        <v>1</v>
      </c>
      <c r="G1642" s="26">
        <f t="shared" si="126"/>
        <v>2059.1999999999998</v>
      </c>
      <c r="H1642" s="30">
        <f>SUMIFS(MasterSheet!K:K, MasterSheet!B:B, A1642, MasterSheet!D:D, B1642, MasterSheet!H:H, C1642)</f>
        <v>1</v>
      </c>
      <c r="I1642" s="30">
        <f t="shared" si="127"/>
        <v>2059.1999999999998</v>
      </c>
      <c r="J1642" s="32">
        <f>SUMIFS(MasterSheet!L:L, MasterSheet!B:B, A1642, MasterSheet!D:D, B1642, MasterSheet!H:H, C1642)</f>
        <v>0</v>
      </c>
      <c r="K1642" s="32">
        <f t="shared" si="128"/>
        <v>0</v>
      </c>
      <c r="L1642" s="25" t="str">
        <f>VLOOKUP(C1642,MasterSheet!H:U,14,)</f>
        <v>TargetMol</v>
      </c>
      <c r="M1642" s="25" t="str">
        <f>VLOOKUP(L1642,'Currency Sheet'!A:C,3,)</f>
        <v>DOLLAR</v>
      </c>
      <c r="N1642" s="25">
        <f t="shared" si="129"/>
        <v>88</v>
      </c>
    </row>
    <row r="1643" spans="1:14" x14ac:dyDescent="0.25">
      <c r="A1643" s="25" t="str">
        <v>INV250730-078</v>
      </c>
      <c r="B1643" s="45">
        <v>45873</v>
      </c>
      <c r="C1643" s="25" t="str">
        <v>T13018</v>
      </c>
      <c r="D1643" s="25">
        <f t="shared" si="125"/>
        <v>5121.6000000000004</v>
      </c>
      <c r="E1643" s="25">
        <f>_xlfn.XLOOKUP(C1643,MasterSheet!H:H,MasterSheet!E:E)</f>
        <v>58.2</v>
      </c>
      <c r="F1643" s="26">
        <f>SUMIFS(MasterSheet!J:J, MasterSheet!B:B, A1643, MasterSheet!D:D, B1643, MasterSheet!H:H, C1643)</f>
        <v>1</v>
      </c>
      <c r="G1643" s="26">
        <f t="shared" si="126"/>
        <v>5121.6000000000004</v>
      </c>
      <c r="H1643" s="30">
        <f>SUMIFS(MasterSheet!K:K, MasterSheet!B:B, A1643, MasterSheet!D:D, B1643, MasterSheet!H:H, C1643)</f>
        <v>1</v>
      </c>
      <c r="I1643" s="30">
        <f t="shared" si="127"/>
        <v>5121.6000000000004</v>
      </c>
      <c r="J1643" s="32">
        <f>SUMIFS(MasterSheet!L:L, MasterSheet!B:B, A1643, MasterSheet!D:D, B1643, MasterSheet!H:H, C1643)</f>
        <v>0</v>
      </c>
      <c r="K1643" s="32">
        <f t="shared" si="128"/>
        <v>0</v>
      </c>
      <c r="L1643" s="25" t="str">
        <f>VLOOKUP(C1643,MasterSheet!H:U,14,)</f>
        <v>TargetMol</v>
      </c>
      <c r="M1643" s="25" t="str">
        <f>VLOOKUP(L1643,'Currency Sheet'!A:C,3,)</f>
        <v>DOLLAR</v>
      </c>
      <c r="N1643" s="25">
        <f t="shared" si="129"/>
        <v>88</v>
      </c>
    </row>
    <row r="1644" spans="1:14" x14ac:dyDescent="0.25">
      <c r="A1644" s="25" t="str">
        <v>INV250730-078</v>
      </c>
      <c r="B1644" s="45">
        <v>45873</v>
      </c>
      <c r="C1644" s="25" t="str">
        <v>T1614</v>
      </c>
      <c r="D1644" s="25">
        <f t="shared" si="125"/>
        <v>2640</v>
      </c>
      <c r="E1644" s="25">
        <f>_xlfn.XLOOKUP(C1644,MasterSheet!H:H,MasterSheet!E:E)</f>
        <v>30</v>
      </c>
      <c r="F1644" s="26">
        <f>SUMIFS(MasterSheet!J:J, MasterSheet!B:B, A1644, MasterSheet!D:D, B1644, MasterSheet!H:H, C1644)</f>
        <v>1</v>
      </c>
      <c r="G1644" s="26">
        <f t="shared" si="126"/>
        <v>2640</v>
      </c>
      <c r="H1644" s="30">
        <f>SUMIFS(MasterSheet!K:K, MasterSheet!B:B, A1644, MasterSheet!D:D, B1644, MasterSheet!H:H, C1644)</f>
        <v>1</v>
      </c>
      <c r="I1644" s="30">
        <f t="shared" si="127"/>
        <v>2640</v>
      </c>
      <c r="J1644" s="32">
        <f>SUMIFS(MasterSheet!L:L, MasterSheet!B:B, A1644, MasterSheet!D:D, B1644, MasterSheet!H:H, C1644)</f>
        <v>0</v>
      </c>
      <c r="K1644" s="32">
        <f t="shared" si="128"/>
        <v>0</v>
      </c>
      <c r="L1644" s="25" t="str">
        <f>VLOOKUP(C1644,MasterSheet!H:U,14,)</f>
        <v>TargetMol</v>
      </c>
      <c r="M1644" s="25" t="str">
        <f>VLOOKUP(L1644,'Currency Sheet'!A:C,3,)</f>
        <v>DOLLAR</v>
      </c>
      <c r="N1644" s="25">
        <f t="shared" si="129"/>
        <v>88</v>
      </c>
    </row>
    <row r="1645" spans="1:14" x14ac:dyDescent="0.25">
      <c r="A1645" s="25" t="str">
        <v>INV250730-078</v>
      </c>
      <c r="B1645" s="45">
        <v>45873</v>
      </c>
      <c r="C1645" s="25" t="str">
        <v>T0450L</v>
      </c>
      <c r="D1645" s="25">
        <f t="shared" si="125"/>
        <v>3326.3999999999996</v>
      </c>
      <c r="E1645" s="25">
        <f>_xlfn.XLOOKUP(C1645,MasterSheet!H:H,MasterSheet!E:E)</f>
        <v>37.799999999999997</v>
      </c>
      <c r="F1645" s="26">
        <f>SUMIFS(MasterSheet!J:J, MasterSheet!B:B, A1645, MasterSheet!D:D, B1645, MasterSheet!H:H, C1645)</f>
        <v>1</v>
      </c>
      <c r="G1645" s="26">
        <f t="shared" si="126"/>
        <v>3326.3999999999996</v>
      </c>
      <c r="H1645" s="30">
        <f>SUMIFS(MasterSheet!K:K, MasterSheet!B:B, A1645, MasterSheet!D:D, B1645, MasterSheet!H:H, C1645)</f>
        <v>1</v>
      </c>
      <c r="I1645" s="30">
        <f t="shared" si="127"/>
        <v>3326.3999999999996</v>
      </c>
      <c r="J1645" s="32">
        <f>SUMIFS(MasterSheet!L:L, MasterSheet!B:B, A1645, MasterSheet!D:D, B1645, MasterSheet!H:H, C1645)</f>
        <v>0</v>
      </c>
      <c r="K1645" s="32">
        <f t="shared" si="128"/>
        <v>0</v>
      </c>
      <c r="L1645" s="25" t="str">
        <f>VLOOKUP(C1645,MasterSheet!H:U,14,)</f>
        <v>TargetMol</v>
      </c>
      <c r="M1645" s="25" t="str">
        <f>VLOOKUP(L1645,'Currency Sheet'!A:C,3,)</f>
        <v>DOLLAR</v>
      </c>
      <c r="N1645" s="25">
        <f t="shared" si="129"/>
        <v>88</v>
      </c>
    </row>
    <row r="1646" spans="1:14" x14ac:dyDescent="0.25">
      <c r="A1646" s="25" t="str">
        <v>INV250730-079</v>
      </c>
      <c r="B1646" s="45">
        <v>45873</v>
      </c>
      <c r="C1646" s="25" t="str">
        <v>T5144</v>
      </c>
      <c r="D1646" s="25">
        <f t="shared" si="125"/>
        <v>3273.6000000000004</v>
      </c>
      <c r="E1646" s="25">
        <f>_xlfn.XLOOKUP(C1646,MasterSheet!H:H,MasterSheet!E:E)</f>
        <v>37.200000000000003</v>
      </c>
      <c r="F1646" s="26">
        <f>SUMIFS(MasterSheet!J:J, MasterSheet!B:B, A1646, MasterSheet!D:D, B1646, MasterSheet!H:H, C1646)</f>
        <v>1</v>
      </c>
      <c r="G1646" s="26">
        <f t="shared" si="126"/>
        <v>3273.6000000000004</v>
      </c>
      <c r="H1646" s="30">
        <f>SUMIFS(MasterSheet!K:K, MasterSheet!B:B, A1646, MasterSheet!D:D, B1646, MasterSheet!H:H, C1646)</f>
        <v>1</v>
      </c>
      <c r="I1646" s="30">
        <f t="shared" si="127"/>
        <v>3273.6000000000004</v>
      </c>
      <c r="J1646" s="32">
        <f>SUMIFS(MasterSheet!L:L, MasterSheet!B:B, A1646, MasterSheet!D:D, B1646, MasterSheet!H:H, C1646)</f>
        <v>0</v>
      </c>
      <c r="K1646" s="32">
        <f t="shared" si="128"/>
        <v>0</v>
      </c>
      <c r="L1646" s="25" t="str">
        <f>VLOOKUP(C1646,MasterSheet!H:U,14,)</f>
        <v>TargetMol</v>
      </c>
      <c r="M1646" s="25" t="str">
        <f>VLOOKUP(L1646,'Currency Sheet'!A:C,3,)</f>
        <v>DOLLAR</v>
      </c>
      <c r="N1646" s="25">
        <f t="shared" si="129"/>
        <v>88</v>
      </c>
    </row>
    <row r="1647" spans="1:14" x14ac:dyDescent="0.25">
      <c r="A1647" s="25" t="str">
        <v>INV250730-079</v>
      </c>
      <c r="B1647" s="45">
        <v>45873</v>
      </c>
      <c r="C1647" s="25" t="str">
        <v>T19029</v>
      </c>
      <c r="D1647" s="25">
        <f t="shared" si="125"/>
        <v>2323.1999999999998</v>
      </c>
      <c r="E1647" s="25">
        <f>_xlfn.XLOOKUP(C1647,MasterSheet!H:H,MasterSheet!E:E)</f>
        <v>26.4</v>
      </c>
      <c r="F1647" s="26">
        <f>SUMIFS(MasterSheet!J:J, MasterSheet!B:B, A1647, MasterSheet!D:D, B1647, MasterSheet!H:H, C1647)</f>
        <v>1</v>
      </c>
      <c r="G1647" s="26">
        <f t="shared" si="126"/>
        <v>2323.1999999999998</v>
      </c>
      <c r="H1647" s="30">
        <f>SUMIFS(MasterSheet!K:K, MasterSheet!B:B, A1647, MasterSheet!D:D, B1647, MasterSheet!H:H, C1647)</f>
        <v>1</v>
      </c>
      <c r="I1647" s="30">
        <f t="shared" si="127"/>
        <v>2323.1999999999998</v>
      </c>
      <c r="J1647" s="32">
        <f>SUMIFS(MasterSheet!L:L, MasterSheet!B:B, A1647, MasterSheet!D:D, B1647, MasterSheet!H:H, C1647)</f>
        <v>0</v>
      </c>
      <c r="K1647" s="32">
        <f t="shared" si="128"/>
        <v>0</v>
      </c>
      <c r="L1647" s="25" t="str">
        <f>VLOOKUP(C1647,MasterSheet!H:U,14,)</f>
        <v>TargetMol</v>
      </c>
      <c r="M1647" s="25" t="str">
        <f>VLOOKUP(L1647,'Currency Sheet'!A:C,3,)</f>
        <v>DOLLAR</v>
      </c>
      <c r="N1647" s="25">
        <f t="shared" si="129"/>
        <v>88</v>
      </c>
    </row>
    <row r="1648" spans="1:14" x14ac:dyDescent="0.25">
      <c r="A1648" s="25" t="str">
        <v>INV250730-079</v>
      </c>
      <c r="B1648" s="45">
        <v>45873</v>
      </c>
      <c r="C1648" s="25" t="str">
        <v>T4360</v>
      </c>
      <c r="D1648" s="25">
        <f t="shared" si="125"/>
        <v>3801.6000000000004</v>
      </c>
      <c r="E1648" s="25">
        <f>_xlfn.XLOOKUP(C1648,MasterSheet!H:H,MasterSheet!E:E)</f>
        <v>43.2</v>
      </c>
      <c r="F1648" s="26">
        <f>SUMIFS(MasterSheet!J:J, MasterSheet!B:B, A1648, MasterSheet!D:D, B1648, MasterSheet!H:H, C1648)</f>
        <v>1</v>
      </c>
      <c r="G1648" s="26">
        <f t="shared" si="126"/>
        <v>3801.6000000000004</v>
      </c>
      <c r="H1648" s="30">
        <f>SUMIFS(MasterSheet!K:K, MasterSheet!B:B, A1648, MasterSheet!D:D, B1648, MasterSheet!H:H, C1648)</f>
        <v>1</v>
      </c>
      <c r="I1648" s="30">
        <f t="shared" si="127"/>
        <v>3801.6000000000004</v>
      </c>
      <c r="J1648" s="32">
        <f>SUMIFS(MasterSheet!L:L, MasterSheet!B:B, A1648, MasterSheet!D:D, B1648, MasterSheet!H:H, C1648)</f>
        <v>0</v>
      </c>
      <c r="K1648" s="32">
        <f t="shared" si="128"/>
        <v>0</v>
      </c>
      <c r="L1648" s="25" t="str">
        <f>VLOOKUP(C1648,MasterSheet!H:U,14,)</f>
        <v>TargetMol</v>
      </c>
      <c r="M1648" s="25" t="str">
        <f>VLOOKUP(L1648,'Currency Sheet'!A:C,3,)</f>
        <v>DOLLAR</v>
      </c>
      <c r="N1648" s="25">
        <f t="shared" si="129"/>
        <v>88</v>
      </c>
    </row>
    <row r="1649" spans="1:14" x14ac:dyDescent="0.25">
      <c r="A1649" s="25" t="str">
        <v>INV250730-079</v>
      </c>
      <c r="B1649" s="45">
        <v>45873</v>
      </c>
      <c r="C1649" s="25" t="str">
        <v>T1537</v>
      </c>
      <c r="D1649" s="25">
        <f t="shared" si="125"/>
        <v>1584</v>
      </c>
      <c r="E1649" s="25">
        <f>_xlfn.XLOOKUP(C1649,MasterSheet!H:H,MasterSheet!E:E)</f>
        <v>18</v>
      </c>
      <c r="F1649" s="26">
        <f>SUMIFS(MasterSheet!J:J, MasterSheet!B:B, A1649, MasterSheet!D:D, B1649, MasterSheet!H:H, C1649)</f>
        <v>1</v>
      </c>
      <c r="G1649" s="26">
        <f t="shared" si="126"/>
        <v>1584</v>
      </c>
      <c r="H1649" s="30">
        <f>SUMIFS(MasterSheet!K:K, MasterSheet!B:B, A1649, MasterSheet!D:D, B1649, MasterSheet!H:H, C1649)</f>
        <v>1</v>
      </c>
      <c r="I1649" s="30">
        <f t="shared" si="127"/>
        <v>1584</v>
      </c>
      <c r="J1649" s="32">
        <f>SUMIFS(MasterSheet!L:L, MasterSheet!B:B, A1649, MasterSheet!D:D, B1649, MasterSheet!H:H, C1649)</f>
        <v>0</v>
      </c>
      <c r="K1649" s="32">
        <f t="shared" si="128"/>
        <v>0</v>
      </c>
      <c r="L1649" s="25" t="str">
        <f>VLOOKUP(C1649,MasterSheet!H:U,14,)</f>
        <v>TargetMol</v>
      </c>
      <c r="M1649" s="25" t="str">
        <f>VLOOKUP(L1649,'Currency Sheet'!A:C,3,)</f>
        <v>DOLLAR</v>
      </c>
      <c r="N1649" s="25">
        <f t="shared" si="129"/>
        <v>88</v>
      </c>
    </row>
    <row r="1650" spans="1:14" x14ac:dyDescent="0.25">
      <c r="A1650" s="25" t="str">
        <v>INV250730-079</v>
      </c>
      <c r="B1650" s="45">
        <v>45873</v>
      </c>
      <c r="C1650" s="25" t="str">
        <v>T3985</v>
      </c>
      <c r="D1650" s="25">
        <f t="shared" si="125"/>
        <v>2376</v>
      </c>
      <c r="E1650" s="25">
        <f>_xlfn.XLOOKUP(C1650,MasterSheet!H:H,MasterSheet!E:E)</f>
        <v>27</v>
      </c>
      <c r="F1650" s="26">
        <f>SUMIFS(MasterSheet!J:J, MasterSheet!B:B, A1650, MasterSheet!D:D, B1650, MasterSheet!H:H, C1650)</f>
        <v>1</v>
      </c>
      <c r="G1650" s="26">
        <f t="shared" si="126"/>
        <v>2376</v>
      </c>
      <c r="H1650" s="30">
        <f>SUMIFS(MasterSheet!K:K, MasterSheet!B:B, A1650, MasterSheet!D:D, B1650, MasterSheet!H:H, C1650)</f>
        <v>1</v>
      </c>
      <c r="I1650" s="30">
        <f t="shared" si="127"/>
        <v>2376</v>
      </c>
      <c r="J1650" s="32">
        <f>SUMIFS(MasterSheet!L:L, MasterSheet!B:B, A1650, MasterSheet!D:D, B1650, MasterSheet!H:H, C1650)</f>
        <v>0</v>
      </c>
      <c r="K1650" s="32">
        <f t="shared" si="128"/>
        <v>0</v>
      </c>
      <c r="L1650" s="25" t="str">
        <f>VLOOKUP(C1650,MasterSheet!H:U,14,)</f>
        <v>TargetMol</v>
      </c>
      <c r="M1650" s="25" t="str">
        <f>VLOOKUP(L1650,'Currency Sheet'!A:C,3,)</f>
        <v>DOLLAR</v>
      </c>
      <c r="N1650" s="25">
        <f t="shared" si="129"/>
        <v>88</v>
      </c>
    </row>
    <row r="1651" spans="1:14" x14ac:dyDescent="0.25">
      <c r="A1651" s="25">
        <v>65744</v>
      </c>
      <c r="B1651" s="45">
        <v>45873</v>
      </c>
      <c r="C1651" s="25" t="str">
        <v>A02082-2</v>
      </c>
      <c r="D1651" s="25">
        <f t="shared" si="125"/>
        <v>22792</v>
      </c>
      <c r="E1651" s="25">
        <f>_xlfn.XLOOKUP(C1651,MasterSheet!H:H,MasterSheet!E:E)</f>
        <v>259</v>
      </c>
      <c r="F1651" s="26">
        <f>SUMIFS(MasterSheet!J:J, MasterSheet!B:B, A1651, MasterSheet!D:D, B1651, MasterSheet!H:H, C1651)</f>
        <v>1</v>
      </c>
      <c r="G1651" s="26">
        <f t="shared" si="126"/>
        <v>22792</v>
      </c>
      <c r="H1651" s="30">
        <f>SUMIFS(MasterSheet!K:K, MasterSheet!B:B, A1651, MasterSheet!D:D, B1651, MasterSheet!H:H, C1651)</f>
        <v>1</v>
      </c>
      <c r="I1651" s="30">
        <f t="shared" si="127"/>
        <v>22792</v>
      </c>
      <c r="J1651" s="32">
        <f>SUMIFS(MasterSheet!L:L, MasterSheet!B:B, A1651, MasterSheet!D:D, B1651, MasterSheet!H:H, C1651)</f>
        <v>0</v>
      </c>
      <c r="K1651" s="32">
        <f t="shared" si="128"/>
        <v>0</v>
      </c>
      <c r="L1651" s="25" t="str">
        <f>VLOOKUP(C1651,MasterSheet!H:U,14,)</f>
        <v>Boster</v>
      </c>
      <c r="M1651" s="25" t="str">
        <f>VLOOKUP(L1651,'Currency Sheet'!A:C,3,)</f>
        <v>DOLLAR</v>
      </c>
      <c r="N1651" s="25">
        <f t="shared" si="129"/>
        <v>88</v>
      </c>
    </row>
    <row r="1652" spans="1:14" x14ac:dyDescent="0.25">
      <c r="A1652" s="25">
        <v>176807</v>
      </c>
      <c r="B1652" s="45">
        <v>45873</v>
      </c>
      <c r="C1652" s="25" t="str">
        <v>BE0075-1</v>
      </c>
      <c r="D1652" s="25">
        <f t="shared" si="125"/>
        <v>29920</v>
      </c>
      <c r="E1652" s="25">
        <f>_xlfn.XLOOKUP(C1652,MasterSheet!H:H,MasterSheet!E:E)</f>
        <v>340</v>
      </c>
      <c r="F1652" s="26">
        <f>SUMIFS(MasterSheet!J:J, MasterSheet!B:B, A1652, MasterSheet!D:D, B1652, MasterSheet!H:H, C1652)</f>
        <v>1</v>
      </c>
      <c r="G1652" s="26">
        <f t="shared" si="126"/>
        <v>29920</v>
      </c>
      <c r="H1652" s="30">
        <f>SUMIFS(MasterSheet!K:K, MasterSheet!B:B, A1652, MasterSheet!D:D, B1652, MasterSheet!H:H, C1652)</f>
        <v>1</v>
      </c>
      <c r="I1652" s="30">
        <f t="shared" si="127"/>
        <v>29920</v>
      </c>
      <c r="J1652" s="32">
        <f>SUMIFS(MasterSheet!L:L, MasterSheet!B:B, A1652, MasterSheet!D:D, B1652, MasterSheet!H:H, C1652)</f>
        <v>0</v>
      </c>
      <c r="K1652" s="32">
        <f t="shared" si="128"/>
        <v>0</v>
      </c>
      <c r="L1652" s="25" t="str">
        <f>VLOOKUP(C1652,MasterSheet!H:U,14,)</f>
        <v>BioXcell</v>
      </c>
      <c r="M1652" s="25" t="str">
        <f>VLOOKUP(L1652,'Currency Sheet'!A:C,3,)</f>
        <v>DOLLAR</v>
      </c>
      <c r="N1652" s="25">
        <f t="shared" si="129"/>
        <v>88</v>
      </c>
    </row>
    <row r="1653" spans="1:14" x14ac:dyDescent="0.25">
      <c r="A1653" s="25">
        <v>176807</v>
      </c>
      <c r="B1653" s="45">
        <v>45873</v>
      </c>
      <c r="C1653" s="25" t="str">
        <v>BP0090</v>
      </c>
      <c r="D1653" s="25">
        <f t="shared" si="125"/>
        <v>46640</v>
      </c>
      <c r="E1653" s="25">
        <f>_xlfn.XLOOKUP(C1653,MasterSheet!H:H,MasterSheet!E:E)</f>
        <v>530</v>
      </c>
      <c r="F1653" s="26">
        <f>SUMIFS(MasterSheet!J:J, MasterSheet!B:B, A1653, MasterSheet!D:D, B1653, MasterSheet!H:H, C1653)</f>
        <v>1</v>
      </c>
      <c r="G1653" s="26">
        <f t="shared" si="126"/>
        <v>46640</v>
      </c>
      <c r="H1653" s="30">
        <f>SUMIFS(MasterSheet!K:K, MasterSheet!B:B, A1653, MasterSheet!D:D, B1653, MasterSheet!H:H, C1653)</f>
        <v>1</v>
      </c>
      <c r="I1653" s="30">
        <f t="shared" si="127"/>
        <v>46640</v>
      </c>
      <c r="J1653" s="32">
        <f>SUMIFS(MasterSheet!L:L, MasterSheet!B:B, A1653, MasterSheet!D:D, B1653, MasterSheet!H:H, C1653)</f>
        <v>0</v>
      </c>
      <c r="K1653" s="32">
        <f t="shared" si="128"/>
        <v>0</v>
      </c>
      <c r="L1653" s="25" t="str">
        <f>VLOOKUP(C1653,MasterSheet!H:U,14,)</f>
        <v>BioXcell</v>
      </c>
      <c r="M1653" s="25" t="str">
        <f>VLOOKUP(L1653,'Currency Sheet'!A:C,3,)</f>
        <v>DOLLAR</v>
      </c>
      <c r="N1653" s="25">
        <f t="shared" si="129"/>
        <v>88</v>
      </c>
    </row>
    <row r="1654" spans="1:14" x14ac:dyDescent="0.25">
      <c r="A1654" s="25">
        <v>20438</v>
      </c>
      <c r="B1654" s="45">
        <v>45874</v>
      </c>
      <c r="C1654" s="25" t="str">
        <v>CY-SC023</v>
      </c>
      <c r="D1654" s="25">
        <f t="shared" si="125"/>
        <v>35363.68</v>
      </c>
      <c r="E1654" s="25">
        <f>_xlfn.XLOOKUP(C1654,MasterSheet!H:H,MasterSheet!E:E)</f>
        <v>401.86</v>
      </c>
      <c r="F1654" s="26">
        <f>SUMIFS(MasterSheet!J:J, MasterSheet!B:B, A1654, MasterSheet!D:D, B1654, MasterSheet!H:H, C1654)</f>
        <v>1</v>
      </c>
      <c r="G1654" s="26">
        <f t="shared" si="126"/>
        <v>35363.68</v>
      </c>
      <c r="H1654" s="30">
        <f>SUMIFS(MasterSheet!K:K, MasterSheet!B:B, A1654, MasterSheet!D:D, B1654, MasterSheet!H:H, C1654)</f>
        <v>1</v>
      </c>
      <c r="I1654" s="30">
        <f t="shared" si="127"/>
        <v>35363.68</v>
      </c>
      <c r="J1654" s="32">
        <f>SUMIFS(MasterSheet!L:L, MasterSheet!B:B, A1654, MasterSheet!D:D, B1654, MasterSheet!H:H, C1654)</f>
        <v>0</v>
      </c>
      <c r="K1654" s="32">
        <f t="shared" si="128"/>
        <v>0</v>
      </c>
      <c r="L1654" s="25" t="str">
        <f>VLOOKUP(C1654,MasterSheet!H:U,14,)</f>
        <v>Cytoskeleton</v>
      </c>
      <c r="M1654" s="25" t="str">
        <f>VLOOKUP(L1654,'Currency Sheet'!A:C,3,)</f>
        <v>DOLLAR</v>
      </c>
      <c r="N1654" s="25">
        <f t="shared" si="129"/>
        <v>88</v>
      </c>
    </row>
    <row r="1655" spans="1:14" x14ac:dyDescent="0.25">
      <c r="A1655" s="25">
        <v>20438</v>
      </c>
      <c r="B1655" s="45">
        <v>45874</v>
      </c>
      <c r="C1655" s="25" t="str">
        <v>CY-SC022</v>
      </c>
      <c r="D1655" s="25">
        <f t="shared" si="125"/>
        <v>35363.68</v>
      </c>
      <c r="E1655" s="25">
        <f>_xlfn.XLOOKUP(C1655,MasterSheet!H:H,MasterSheet!E:E)</f>
        <v>401.86</v>
      </c>
      <c r="F1655" s="26">
        <f>SUMIFS(MasterSheet!J:J, MasterSheet!B:B, A1655, MasterSheet!D:D, B1655, MasterSheet!H:H, C1655)</f>
        <v>1</v>
      </c>
      <c r="G1655" s="26">
        <f t="shared" si="126"/>
        <v>35363.68</v>
      </c>
      <c r="H1655" s="30">
        <f>SUMIFS(MasterSheet!K:K, MasterSheet!B:B, A1655, MasterSheet!D:D, B1655, MasterSheet!H:H, C1655)</f>
        <v>1</v>
      </c>
      <c r="I1655" s="30">
        <f t="shared" si="127"/>
        <v>35363.68</v>
      </c>
      <c r="J1655" s="32">
        <f>SUMIFS(MasterSheet!L:L, MasterSheet!B:B, A1655, MasterSheet!D:D, B1655, MasterSheet!H:H, C1655)</f>
        <v>0</v>
      </c>
      <c r="K1655" s="32">
        <f t="shared" si="128"/>
        <v>0</v>
      </c>
      <c r="L1655" s="25" t="str">
        <f>VLOOKUP(C1655,MasterSheet!H:U,14,)</f>
        <v>Cytoskeleton</v>
      </c>
      <c r="M1655" s="25" t="str">
        <f>VLOOKUP(L1655,'Currency Sheet'!A:C,3,)</f>
        <v>DOLLAR</v>
      </c>
      <c r="N1655" s="25">
        <f t="shared" si="129"/>
        <v>88</v>
      </c>
    </row>
    <row r="1656" spans="1:14" x14ac:dyDescent="0.25">
      <c r="A1656" s="25">
        <v>20438</v>
      </c>
      <c r="B1656" s="45">
        <v>45874</v>
      </c>
      <c r="C1656" s="25" t="str">
        <v>CY-SC021</v>
      </c>
      <c r="D1656" s="25">
        <f t="shared" si="125"/>
        <v>35363.68</v>
      </c>
      <c r="E1656" s="25">
        <f>_xlfn.XLOOKUP(C1656,MasterSheet!H:H,MasterSheet!E:E)</f>
        <v>401.86</v>
      </c>
      <c r="F1656" s="26">
        <f>SUMIFS(MasterSheet!J:J, MasterSheet!B:B, A1656, MasterSheet!D:D, B1656, MasterSheet!H:H, C1656)</f>
        <v>1</v>
      </c>
      <c r="G1656" s="26">
        <f t="shared" si="126"/>
        <v>35363.68</v>
      </c>
      <c r="H1656" s="30">
        <f>SUMIFS(MasterSheet!K:K, MasterSheet!B:B, A1656, MasterSheet!D:D, B1656, MasterSheet!H:H, C1656)</f>
        <v>1</v>
      </c>
      <c r="I1656" s="30">
        <f t="shared" si="127"/>
        <v>35363.68</v>
      </c>
      <c r="J1656" s="32">
        <f>SUMIFS(MasterSheet!L:L, MasterSheet!B:B, A1656, MasterSheet!D:D, B1656, MasterSheet!H:H, C1656)</f>
        <v>0</v>
      </c>
      <c r="K1656" s="32">
        <f t="shared" si="128"/>
        <v>0</v>
      </c>
      <c r="L1656" s="25" t="str">
        <f>VLOOKUP(C1656,MasterSheet!H:U,14,)</f>
        <v>Cytoskeleton</v>
      </c>
      <c r="M1656" s="25" t="str">
        <f>VLOOKUP(L1656,'Currency Sheet'!A:C,3,)</f>
        <v>DOLLAR</v>
      </c>
      <c r="N1656" s="25">
        <f t="shared" si="129"/>
        <v>88</v>
      </c>
    </row>
    <row r="1657" spans="1:14" x14ac:dyDescent="0.25">
      <c r="A1657" s="25">
        <v>20438</v>
      </c>
      <c r="B1657" s="45">
        <v>45874</v>
      </c>
      <c r="C1657" s="25" t="str">
        <v>CY-SC020</v>
      </c>
      <c r="D1657" s="25">
        <f t="shared" si="125"/>
        <v>35363.68</v>
      </c>
      <c r="E1657" s="25">
        <f>_xlfn.XLOOKUP(C1657,MasterSheet!H:H,MasterSheet!E:E)</f>
        <v>401.86</v>
      </c>
      <c r="F1657" s="26">
        <f>SUMIFS(MasterSheet!J:J, MasterSheet!B:B, A1657, MasterSheet!D:D, B1657, MasterSheet!H:H, C1657)</f>
        <v>1</v>
      </c>
      <c r="G1657" s="26">
        <f t="shared" si="126"/>
        <v>35363.68</v>
      </c>
      <c r="H1657" s="30">
        <f>SUMIFS(MasterSheet!K:K, MasterSheet!B:B, A1657, MasterSheet!D:D, B1657, MasterSheet!H:H, C1657)</f>
        <v>1</v>
      </c>
      <c r="I1657" s="30">
        <f t="shared" si="127"/>
        <v>35363.68</v>
      </c>
      <c r="J1657" s="32">
        <f>SUMIFS(MasterSheet!L:L, MasterSheet!B:B, A1657, MasterSheet!D:D, B1657, MasterSheet!H:H, C1657)</f>
        <v>0</v>
      </c>
      <c r="K1657" s="32">
        <f t="shared" si="128"/>
        <v>0</v>
      </c>
      <c r="L1657" s="25" t="str">
        <f>VLOOKUP(C1657,MasterSheet!H:U,14,)</f>
        <v>Cytoskeleton</v>
      </c>
      <c r="M1657" s="25" t="str">
        <f>VLOOKUP(L1657,'Currency Sheet'!A:C,3,)</f>
        <v>DOLLAR</v>
      </c>
      <c r="N1657" s="25">
        <f t="shared" si="129"/>
        <v>88</v>
      </c>
    </row>
    <row r="1658" spans="1:14" x14ac:dyDescent="0.25">
      <c r="A1658" s="25">
        <v>176672</v>
      </c>
      <c r="B1658" s="45">
        <v>45874</v>
      </c>
      <c r="C1658" s="25" t="str">
        <v>BE0293</v>
      </c>
      <c r="D1658" s="25">
        <f t="shared" si="125"/>
        <v>237283.20000000001</v>
      </c>
      <c r="E1658" s="25">
        <f>_xlfn.XLOOKUP(C1658,MasterSheet!H:H,MasterSheet!E:E)</f>
        <v>2696.4</v>
      </c>
      <c r="F1658" s="26">
        <f>SUMIFS(MasterSheet!J:J, MasterSheet!B:B, A1658, MasterSheet!D:D, B1658, MasterSheet!H:H, C1658)</f>
        <v>2</v>
      </c>
      <c r="G1658" s="26">
        <f t="shared" si="126"/>
        <v>474566.40000000002</v>
      </c>
      <c r="H1658" s="30">
        <f>SUMIFS(MasterSheet!K:K, MasterSheet!B:B, A1658, MasterSheet!D:D, B1658, MasterSheet!H:H, C1658)</f>
        <v>2</v>
      </c>
      <c r="I1658" s="30">
        <f t="shared" si="127"/>
        <v>474566.40000000002</v>
      </c>
      <c r="J1658" s="32">
        <f>SUMIFS(MasterSheet!L:L, MasterSheet!B:B, A1658, MasterSheet!D:D, B1658, MasterSheet!H:H, C1658)</f>
        <v>0</v>
      </c>
      <c r="K1658" s="32">
        <f t="shared" si="128"/>
        <v>0</v>
      </c>
      <c r="L1658" s="25" t="str">
        <f>VLOOKUP(C1658,MasterSheet!H:U,14,)</f>
        <v>BioXcell</v>
      </c>
      <c r="M1658" s="25" t="str">
        <f>VLOOKUP(L1658,'Currency Sheet'!A:C,3,)</f>
        <v>DOLLAR</v>
      </c>
      <c r="N1658" s="25">
        <f t="shared" si="129"/>
        <v>88</v>
      </c>
    </row>
    <row r="1659" spans="1:14" x14ac:dyDescent="0.25">
      <c r="A1659" s="25" t="str">
        <v>O073025IN3306891G</v>
      </c>
      <c r="B1659" s="45">
        <v>45874</v>
      </c>
      <c r="C1659" s="25" t="str">
        <v>CTM-1163061</v>
      </c>
      <c r="D1659" s="25">
        <f t="shared" si="125"/>
        <v>20628.079999999998</v>
      </c>
      <c r="E1659" s="25">
        <f>_xlfn.XLOOKUP(C1659,MasterSheet!H:H,MasterSheet!E:E)</f>
        <v>234.41</v>
      </c>
      <c r="F1659" s="26">
        <f>SUMIFS(MasterSheet!J:J, MasterSheet!B:B, A1659, MasterSheet!D:D, B1659, MasterSheet!H:H, C1659)</f>
        <v>1</v>
      </c>
      <c r="G1659" s="26">
        <f t="shared" si="126"/>
        <v>20628.079999999998</v>
      </c>
      <c r="H1659" s="30">
        <f>SUMIFS(MasterSheet!K:K, MasterSheet!B:B, A1659, MasterSheet!D:D, B1659, MasterSheet!H:H, C1659)</f>
        <v>1</v>
      </c>
      <c r="I1659" s="30">
        <f t="shared" si="127"/>
        <v>20628.079999999998</v>
      </c>
      <c r="J1659" s="32">
        <f>SUMIFS(MasterSheet!L:L, MasterSheet!B:B, A1659, MasterSheet!D:D, B1659, MasterSheet!H:H, C1659)</f>
        <v>0</v>
      </c>
      <c r="K1659" s="32">
        <f t="shared" si="128"/>
        <v>0</v>
      </c>
      <c r="L1659" s="25" t="str">
        <f>VLOOKUP(C1659,MasterSheet!H:U,14,)</f>
        <v>Dharmacon</v>
      </c>
      <c r="M1659" s="25" t="str">
        <f>VLOOKUP(L1659,'Currency Sheet'!A:C,3,)</f>
        <v>DOLLAR</v>
      </c>
      <c r="N1659" s="25">
        <f t="shared" si="129"/>
        <v>88</v>
      </c>
    </row>
    <row r="1660" spans="1:14" x14ac:dyDescent="0.25">
      <c r="A1660" s="25" t="str">
        <v>O073025IN3306891G</v>
      </c>
      <c r="B1660" s="45">
        <v>45874</v>
      </c>
      <c r="C1660" s="25" t="str">
        <v>D-001810-10-05</v>
      </c>
      <c r="D1660" s="25">
        <f t="shared" si="125"/>
        <v>16544</v>
      </c>
      <c r="E1660" s="25">
        <f>_xlfn.XLOOKUP(C1660,MasterSheet!H:H,MasterSheet!E:E)</f>
        <v>188</v>
      </c>
      <c r="F1660" s="26">
        <f>SUMIFS(MasterSheet!J:J, MasterSheet!B:B, A1660, MasterSheet!D:D, B1660, MasterSheet!H:H, C1660)</f>
        <v>2</v>
      </c>
      <c r="G1660" s="26">
        <f t="shared" si="126"/>
        <v>33088</v>
      </c>
      <c r="H1660" s="30">
        <f>SUMIFS(MasterSheet!K:K, MasterSheet!B:B, A1660, MasterSheet!D:D, B1660, MasterSheet!H:H, C1660)</f>
        <v>2</v>
      </c>
      <c r="I1660" s="30">
        <f t="shared" si="127"/>
        <v>33088</v>
      </c>
      <c r="J1660" s="32">
        <f>SUMIFS(MasterSheet!L:L, MasterSheet!B:B, A1660, MasterSheet!D:D, B1660, MasterSheet!H:H, C1660)</f>
        <v>0</v>
      </c>
      <c r="K1660" s="32">
        <f t="shared" si="128"/>
        <v>0</v>
      </c>
      <c r="L1660" s="25" t="str">
        <f>VLOOKUP(C1660,MasterSheet!H:U,14,)</f>
        <v>Dharmacon</v>
      </c>
      <c r="M1660" s="25" t="str">
        <f>VLOOKUP(L1660,'Currency Sheet'!A:C,3,)</f>
        <v>DOLLAR</v>
      </c>
      <c r="N1660" s="25">
        <f t="shared" si="129"/>
        <v>88</v>
      </c>
    </row>
    <row r="1661" spans="1:14" x14ac:dyDescent="0.25">
      <c r="A1661" s="25" t="str">
        <v>O073025IN3306891G</v>
      </c>
      <c r="B1661" s="45">
        <v>45874</v>
      </c>
      <c r="C1661" s="25" t="str">
        <v>L-005465-00-0005</v>
      </c>
      <c r="D1661" s="25">
        <f t="shared" si="125"/>
        <v>32912</v>
      </c>
      <c r="E1661" s="25">
        <f>_xlfn.XLOOKUP(C1661,MasterSheet!H:H,MasterSheet!E:E)</f>
        <v>374</v>
      </c>
      <c r="F1661" s="26">
        <f>SUMIFS(MasterSheet!J:J, MasterSheet!B:B, A1661, MasterSheet!D:D, B1661, MasterSheet!H:H, C1661)</f>
        <v>1</v>
      </c>
      <c r="G1661" s="26">
        <f t="shared" si="126"/>
        <v>32912</v>
      </c>
      <c r="H1661" s="30">
        <f>SUMIFS(MasterSheet!K:K, MasterSheet!B:B, A1661, MasterSheet!D:D, B1661, MasterSheet!H:H, C1661)</f>
        <v>1</v>
      </c>
      <c r="I1661" s="30">
        <f t="shared" si="127"/>
        <v>32912</v>
      </c>
      <c r="J1661" s="32">
        <f>SUMIFS(MasterSheet!L:L, MasterSheet!B:B, A1661, MasterSheet!D:D, B1661, MasterSheet!H:H, C1661)</f>
        <v>0</v>
      </c>
      <c r="K1661" s="32">
        <f t="shared" si="128"/>
        <v>0</v>
      </c>
      <c r="L1661" s="25" t="str">
        <f>VLOOKUP(C1661,MasterSheet!H:U,14,)</f>
        <v>Dharmacon</v>
      </c>
      <c r="M1661" s="25" t="str">
        <f>VLOOKUP(L1661,'Currency Sheet'!A:C,3,)</f>
        <v>DOLLAR</v>
      </c>
      <c r="N1661" s="25">
        <f t="shared" si="129"/>
        <v>88</v>
      </c>
    </row>
    <row r="1662" spans="1:14" x14ac:dyDescent="0.25">
      <c r="A1662" s="25" t="str">
        <v>O073025IN3306891G</v>
      </c>
      <c r="B1662" s="45">
        <v>45874</v>
      </c>
      <c r="C1662" s="25" t="str">
        <v>L-005462-00-0005</v>
      </c>
      <c r="D1662" s="25">
        <f t="shared" si="125"/>
        <v>32912</v>
      </c>
      <c r="E1662" s="25">
        <f>_xlfn.XLOOKUP(C1662,MasterSheet!H:H,MasterSheet!E:E)</f>
        <v>374</v>
      </c>
      <c r="F1662" s="26">
        <f>SUMIFS(MasterSheet!J:J, MasterSheet!B:B, A1662, MasterSheet!D:D, B1662, MasterSheet!H:H, C1662)</f>
        <v>1</v>
      </c>
      <c r="G1662" s="26">
        <f t="shared" si="126"/>
        <v>32912</v>
      </c>
      <c r="H1662" s="30">
        <f>SUMIFS(MasterSheet!K:K, MasterSheet!B:B, A1662, MasterSheet!D:D, B1662, MasterSheet!H:H, C1662)</f>
        <v>1</v>
      </c>
      <c r="I1662" s="30">
        <f t="shared" si="127"/>
        <v>32912</v>
      </c>
      <c r="J1662" s="32">
        <f>SUMIFS(MasterSheet!L:L, MasterSheet!B:B, A1662, MasterSheet!D:D, B1662, MasterSheet!H:H, C1662)</f>
        <v>0</v>
      </c>
      <c r="K1662" s="32">
        <f t="shared" si="128"/>
        <v>0</v>
      </c>
      <c r="L1662" s="25" t="str">
        <f>VLOOKUP(C1662,MasterSheet!H:U,14,)</f>
        <v>Dharmacon</v>
      </c>
      <c r="M1662" s="25" t="str">
        <f>VLOOKUP(L1662,'Currency Sheet'!A:C,3,)</f>
        <v>DOLLAR</v>
      </c>
      <c r="N1662" s="25">
        <f t="shared" si="129"/>
        <v>88</v>
      </c>
    </row>
    <row r="1663" spans="1:14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 t="shared" si="125"/>
        <v>7744</v>
      </c>
      <c r="E1663" s="25">
        <f>_xlfn.XLOOKUP(C1663,MasterSheet!H:H,MasterSheet!E:E)</f>
        <v>88</v>
      </c>
      <c r="F1663" s="26">
        <f>SUMIFS(MasterSheet!J:J, MasterSheet!B:B, A1663, MasterSheet!D:D, B1663, MasterSheet!H:H, C1663)</f>
        <v>1</v>
      </c>
      <c r="G1663" s="26">
        <f t="shared" si="126"/>
        <v>7744</v>
      </c>
      <c r="H1663" s="30">
        <f>SUMIFS(MasterSheet!K:K, MasterSheet!B:B, A1663, MasterSheet!D:D, B1663, MasterSheet!H:H, C1663)</f>
        <v>1</v>
      </c>
      <c r="I1663" s="30">
        <f t="shared" si="127"/>
        <v>7744</v>
      </c>
      <c r="J1663" s="32">
        <f>SUMIFS(MasterSheet!L:L, MasterSheet!B:B, A1663, MasterSheet!D:D, B1663, MasterSheet!H:H, C1663)</f>
        <v>0</v>
      </c>
      <c r="K1663" s="32">
        <f t="shared" si="128"/>
        <v>0</v>
      </c>
      <c r="L1663" s="25" t="str">
        <f>VLOOKUP(C1663,MasterSheet!H:U,14,)</f>
        <v>Dharmacon</v>
      </c>
      <c r="M1663" s="25" t="str">
        <f>VLOOKUP(L1663,'Currency Sheet'!A:C,3,)</f>
        <v>DOLLAR</v>
      </c>
      <c r="N1663" s="25">
        <f t="shared" si="129"/>
        <v>88</v>
      </c>
    </row>
    <row r="1664" spans="1:14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 t="shared" si="125"/>
        <v>7744</v>
      </c>
      <c r="E1664" s="25">
        <f>_xlfn.XLOOKUP(C1664,MasterSheet!H:H,MasterSheet!E:E)</f>
        <v>88</v>
      </c>
      <c r="F1664" s="26">
        <f>SUMIFS(MasterSheet!J:J, MasterSheet!B:B, A1664, MasterSheet!D:D, B1664, MasterSheet!H:H, C1664)</f>
        <v>1</v>
      </c>
      <c r="G1664" s="26">
        <f t="shared" si="126"/>
        <v>7744</v>
      </c>
      <c r="H1664" s="30">
        <f>SUMIFS(MasterSheet!K:K, MasterSheet!B:B, A1664, MasterSheet!D:D, B1664, MasterSheet!H:H, C1664)</f>
        <v>1</v>
      </c>
      <c r="I1664" s="30">
        <f t="shared" si="127"/>
        <v>7744</v>
      </c>
      <c r="J1664" s="32">
        <f>SUMIFS(MasterSheet!L:L, MasterSheet!B:B, A1664, MasterSheet!D:D, B1664, MasterSheet!H:H, C1664)</f>
        <v>0</v>
      </c>
      <c r="K1664" s="32">
        <f t="shared" si="128"/>
        <v>0</v>
      </c>
      <c r="L1664" s="25" t="str">
        <f>VLOOKUP(C1664,MasterSheet!H:U,14,)</f>
        <v>Dharmacon</v>
      </c>
      <c r="M1664" s="25" t="str">
        <f>VLOOKUP(L1664,'Currency Sheet'!A:C,3,)</f>
        <v>DOLLAR</v>
      </c>
      <c r="N1664" s="25">
        <f t="shared" si="129"/>
        <v>88</v>
      </c>
    </row>
    <row r="1665" spans="1:14" x14ac:dyDescent="0.25">
      <c r="A1665" s="25" t="str">
        <v>O073025IN3306891G</v>
      </c>
      <c r="B1665" s="45">
        <v>45874</v>
      </c>
      <c r="C1665" s="25" t="str">
        <v>B-005000-100</v>
      </c>
      <c r="D1665" s="25">
        <f t="shared" si="125"/>
        <v>1232</v>
      </c>
      <c r="E1665" s="25">
        <f>_xlfn.XLOOKUP(C1665,MasterSheet!H:H,MasterSheet!E:E)</f>
        <v>14</v>
      </c>
      <c r="F1665" s="26">
        <f>SUMIFS(MasterSheet!J:J, MasterSheet!B:B, A1665, MasterSheet!D:D, B1665, MasterSheet!H:H, C1665)</f>
        <v>3</v>
      </c>
      <c r="G1665" s="26">
        <f t="shared" si="126"/>
        <v>3696</v>
      </c>
      <c r="H1665" s="30">
        <f>SUMIFS(MasterSheet!K:K, MasterSheet!B:B, A1665, MasterSheet!D:D, B1665, MasterSheet!H:H, C1665)</f>
        <v>3</v>
      </c>
      <c r="I1665" s="30">
        <f t="shared" si="127"/>
        <v>3696</v>
      </c>
      <c r="J1665" s="32">
        <f>SUMIFS(MasterSheet!L:L, MasterSheet!B:B, A1665, MasterSheet!D:D, B1665, MasterSheet!H:H, C1665)</f>
        <v>0</v>
      </c>
      <c r="K1665" s="32">
        <f t="shared" si="128"/>
        <v>0</v>
      </c>
      <c r="L1665" s="25" t="str">
        <f>VLOOKUP(C1665,MasterSheet!H:U,14,)</f>
        <v>Dharmacon</v>
      </c>
      <c r="M1665" s="25" t="str">
        <f>VLOOKUP(L1665,'Currency Sheet'!A:C,3,)</f>
        <v>DOLLAR</v>
      </c>
      <c r="N1665" s="25">
        <f t="shared" si="129"/>
        <v>88</v>
      </c>
    </row>
    <row r="1666" spans="1:14" x14ac:dyDescent="0.25">
      <c r="A1666" s="25" t="str">
        <v>O073025IN3306891G</v>
      </c>
      <c r="B1666" s="45">
        <v>45874</v>
      </c>
      <c r="C1666" s="25" t="str">
        <v>T-2001-03</v>
      </c>
      <c r="D1666" s="25">
        <f t="shared" si="125"/>
        <v>34619.199999999997</v>
      </c>
      <c r="E1666" s="25">
        <f>_xlfn.XLOOKUP(C1666,MasterSheet!H:H,MasterSheet!E:E)</f>
        <v>393.4</v>
      </c>
      <c r="F1666" s="26">
        <f>SUMIFS(MasterSheet!J:J, MasterSheet!B:B, A1666, MasterSheet!D:D, B1666, MasterSheet!H:H, C1666)</f>
        <v>1</v>
      </c>
      <c r="G1666" s="26">
        <f t="shared" si="126"/>
        <v>34619.199999999997</v>
      </c>
      <c r="H1666" s="30">
        <f>SUMIFS(MasterSheet!K:K, MasterSheet!B:B, A1666, MasterSheet!D:D, B1666, MasterSheet!H:H, C1666)</f>
        <v>1</v>
      </c>
      <c r="I1666" s="30">
        <f t="shared" si="127"/>
        <v>34619.199999999997</v>
      </c>
      <c r="J1666" s="32">
        <f>SUMIFS(MasterSheet!L:L, MasterSheet!B:B, A1666, MasterSheet!D:D, B1666, MasterSheet!H:H, C1666)</f>
        <v>0</v>
      </c>
      <c r="K1666" s="32">
        <f t="shared" si="128"/>
        <v>0</v>
      </c>
      <c r="L1666" s="25" t="str">
        <f>VLOOKUP(C1666,MasterSheet!H:U,14,)</f>
        <v>Dharmacon</v>
      </c>
      <c r="M1666" s="25" t="str">
        <f>VLOOKUP(L1666,'Currency Sheet'!A:C,3,)</f>
        <v>DOLLAR</v>
      </c>
      <c r="N1666" s="25">
        <f t="shared" si="129"/>
        <v>88</v>
      </c>
    </row>
    <row r="1667" spans="1:14" x14ac:dyDescent="0.25">
      <c r="A1667" s="25" t="str">
        <v>I238276-IN</v>
      </c>
      <c r="B1667" s="45">
        <v>45874</v>
      </c>
      <c r="C1667" s="25" t="str">
        <v>70069-T</v>
      </c>
      <c r="D1667" s="25">
        <f t="shared" ref="D1667:D1730" si="130">E1667*N1667</f>
        <v>5350.4</v>
      </c>
      <c r="E1667" s="25">
        <f>_xlfn.XLOOKUP(C1667,MasterSheet!H:H,MasterSheet!E:E)</f>
        <v>60.8</v>
      </c>
      <c r="F1667" s="26">
        <f>SUMIFS(MasterSheet!J:J, MasterSheet!B:B, A1667, MasterSheet!D:D, B1667, MasterSheet!H:H, C1667)</f>
        <v>1</v>
      </c>
      <c r="G1667" s="26">
        <f t="shared" ref="G1667:G1730" si="131">D1667*F1667</f>
        <v>5350.4</v>
      </c>
      <c r="H1667" s="30">
        <f>SUMIFS(MasterSheet!K:K, MasterSheet!B:B, A1667, MasterSheet!D:D, B1667, MasterSheet!H:H, C1667)</f>
        <v>1</v>
      </c>
      <c r="I1667" s="30">
        <f t="shared" ref="I1667:I1730" si="132">H1667*D1667</f>
        <v>5350.4</v>
      </c>
      <c r="J1667" s="32">
        <f>SUMIFS(MasterSheet!L:L, MasterSheet!B:B, A1667, MasterSheet!D:D, B1667, MasterSheet!H:H, C1667)</f>
        <v>0</v>
      </c>
      <c r="K1667" s="32">
        <f t="shared" ref="K1667:K1730" si="133">J1667*D1667</f>
        <v>0</v>
      </c>
      <c r="L1667" s="25" t="str">
        <f>VLOOKUP(C1667,MasterSheet!H:U,14,)</f>
        <v>Biotium</v>
      </c>
      <c r="M1667" s="25" t="str">
        <f>VLOOKUP(L1667,'Currency Sheet'!A:C,3,)</f>
        <v>DOLLAR</v>
      </c>
      <c r="N1667" s="25">
        <f t="shared" ref="N1667:N1730" si="134">IF(M1667="DOLLAR",88,1)</f>
        <v>88</v>
      </c>
    </row>
    <row r="1668" spans="1:14" x14ac:dyDescent="0.25">
      <c r="A1668" s="25" t="str">
        <v>I238276-IN</v>
      </c>
      <c r="B1668" s="45">
        <v>45874</v>
      </c>
      <c r="C1668" s="25" t="str">
        <v>41003-T</v>
      </c>
      <c r="D1668" s="25">
        <f t="shared" si="130"/>
        <v>2393.6</v>
      </c>
      <c r="E1668" s="25">
        <f>_xlfn.XLOOKUP(C1668,MasterSheet!H:H,MasterSheet!E:E)</f>
        <v>27.2</v>
      </c>
      <c r="F1668" s="26">
        <f>SUMIFS(MasterSheet!J:J, MasterSheet!B:B, A1668, MasterSheet!D:D, B1668, MasterSheet!H:H, C1668)</f>
        <v>1</v>
      </c>
      <c r="G1668" s="26">
        <f t="shared" si="131"/>
        <v>2393.6</v>
      </c>
      <c r="H1668" s="30">
        <f>SUMIFS(MasterSheet!K:K, MasterSheet!B:B, A1668, MasterSheet!D:D, B1668, MasterSheet!H:H, C1668)</f>
        <v>1</v>
      </c>
      <c r="I1668" s="30">
        <f t="shared" si="132"/>
        <v>2393.6</v>
      </c>
      <c r="J1668" s="32">
        <f>SUMIFS(MasterSheet!L:L, MasterSheet!B:B, A1668, MasterSheet!D:D, B1668, MasterSheet!H:H, C1668)</f>
        <v>0</v>
      </c>
      <c r="K1668" s="32">
        <f t="shared" si="133"/>
        <v>0</v>
      </c>
      <c r="L1668" s="25" t="str">
        <f>VLOOKUP(C1668,MasterSheet!H:U,14,)</f>
        <v>Biotium</v>
      </c>
      <c r="M1668" s="25" t="str">
        <f>VLOOKUP(L1668,'Currency Sheet'!A:C,3,)</f>
        <v>DOLLAR</v>
      </c>
      <c r="N1668" s="25">
        <f t="shared" si="134"/>
        <v>88</v>
      </c>
    </row>
    <row r="1669" spans="1:14" x14ac:dyDescent="0.25">
      <c r="A1669" s="25" t="str">
        <v>I238277-IN</v>
      </c>
      <c r="B1669" s="45">
        <v>45874</v>
      </c>
      <c r="C1669" s="25">
        <v>23004</v>
      </c>
      <c r="D1669" s="25">
        <f t="shared" si="130"/>
        <v>14150.400000000001</v>
      </c>
      <c r="E1669" s="25">
        <f>_xlfn.XLOOKUP(C1669,MasterSheet!H:H,MasterSheet!E:E)</f>
        <v>160.80000000000001</v>
      </c>
      <c r="F1669" s="26">
        <f>SUMIFS(MasterSheet!J:J, MasterSheet!B:B, A1669, MasterSheet!D:D, B1669, MasterSheet!H:H, C1669)</f>
        <v>2</v>
      </c>
      <c r="G1669" s="26">
        <f t="shared" si="131"/>
        <v>28300.800000000003</v>
      </c>
      <c r="H1669" s="30">
        <f>SUMIFS(MasterSheet!K:K, MasterSheet!B:B, A1669, MasterSheet!D:D, B1669, MasterSheet!H:H, C1669)</f>
        <v>2</v>
      </c>
      <c r="I1669" s="30">
        <f t="shared" si="132"/>
        <v>28300.800000000003</v>
      </c>
      <c r="J1669" s="32">
        <f>SUMIFS(MasterSheet!L:L, MasterSheet!B:B, A1669, MasterSheet!D:D, B1669, MasterSheet!H:H, C1669)</f>
        <v>0</v>
      </c>
      <c r="K1669" s="32">
        <f t="shared" si="133"/>
        <v>0</v>
      </c>
      <c r="L1669" s="25" t="str">
        <f>VLOOKUP(C1669,MasterSheet!H:U,14,)</f>
        <v>Biotium</v>
      </c>
      <c r="M1669" s="25" t="str">
        <f>VLOOKUP(L1669,'Currency Sheet'!A:C,3,)</f>
        <v>DOLLAR</v>
      </c>
      <c r="N1669" s="25">
        <f t="shared" si="134"/>
        <v>88</v>
      </c>
    </row>
    <row r="1670" spans="1:14" x14ac:dyDescent="0.25">
      <c r="A1670" s="25" t="str">
        <v>I238277-IN</v>
      </c>
      <c r="B1670" s="45">
        <v>45874</v>
      </c>
      <c r="C1670" s="25" t="str">
        <v>23014-T</v>
      </c>
      <c r="D1670" s="25">
        <f t="shared" si="130"/>
        <v>4505.6000000000004</v>
      </c>
      <c r="E1670" s="25">
        <f>_xlfn.XLOOKUP(C1670,MasterSheet!H:H,MasterSheet!E:E)</f>
        <v>51.2</v>
      </c>
      <c r="F1670" s="26">
        <f>SUMIFS(MasterSheet!J:J, MasterSheet!B:B, A1670, MasterSheet!D:D, B1670, MasterSheet!H:H, C1670)</f>
        <v>1</v>
      </c>
      <c r="G1670" s="26">
        <f t="shared" si="131"/>
        <v>4505.6000000000004</v>
      </c>
      <c r="H1670" s="30">
        <f>SUMIFS(MasterSheet!K:K, MasterSheet!B:B, A1670, MasterSheet!D:D, B1670, MasterSheet!H:H, C1670)</f>
        <v>1</v>
      </c>
      <c r="I1670" s="30">
        <f t="shared" si="132"/>
        <v>4505.6000000000004</v>
      </c>
      <c r="J1670" s="32">
        <f>SUMIFS(MasterSheet!L:L, MasterSheet!B:B, A1670, MasterSheet!D:D, B1670, MasterSheet!H:H, C1670)</f>
        <v>0</v>
      </c>
      <c r="K1670" s="32">
        <f t="shared" si="133"/>
        <v>0</v>
      </c>
      <c r="L1670" s="25" t="str">
        <f>VLOOKUP(C1670,MasterSheet!H:U,14,)</f>
        <v>Biotium</v>
      </c>
      <c r="M1670" s="25" t="str">
        <f>VLOOKUP(L1670,'Currency Sheet'!A:C,3,)</f>
        <v>DOLLAR</v>
      </c>
      <c r="N1670" s="25">
        <f t="shared" si="134"/>
        <v>88</v>
      </c>
    </row>
    <row r="1671" spans="1:14" x14ac:dyDescent="0.25">
      <c r="A1671" s="25" t="str">
        <v>I238277-IN</v>
      </c>
      <c r="B1671" s="45">
        <v>45874</v>
      </c>
      <c r="C1671" s="25" t="str">
        <v>21003-1L</v>
      </c>
      <c r="D1671" s="25">
        <f t="shared" si="130"/>
        <v>9222.4</v>
      </c>
      <c r="E1671" s="25">
        <f>_xlfn.XLOOKUP(C1671,MasterSheet!H:H,MasterSheet!E:E)</f>
        <v>104.8</v>
      </c>
      <c r="F1671" s="26">
        <f>SUMIFS(MasterSheet!J:J, MasterSheet!B:B, A1671, MasterSheet!D:D, B1671, MasterSheet!H:H, C1671)</f>
        <v>2</v>
      </c>
      <c r="G1671" s="26">
        <f t="shared" si="131"/>
        <v>18444.8</v>
      </c>
      <c r="H1671" s="30">
        <f>SUMIFS(MasterSheet!K:K, MasterSheet!B:B, A1671, MasterSheet!D:D, B1671, MasterSheet!H:H, C1671)</f>
        <v>2</v>
      </c>
      <c r="I1671" s="30">
        <f t="shared" si="132"/>
        <v>18444.8</v>
      </c>
      <c r="J1671" s="32">
        <f>SUMIFS(MasterSheet!L:L, MasterSheet!B:B, A1671, MasterSheet!D:D, B1671, MasterSheet!H:H, C1671)</f>
        <v>0</v>
      </c>
      <c r="K1671" s="32">
        <f t="shared" si="133"/>
        <v>0</v>
      </c>
      <c r="L1671" s="25" t="str">
        <f>VLOOKUP(C1671,MasterSheet!H:U,14,)</f>
        <v>Biotium</v>
      </c>
      <c r="M1671" s="25" t="str">
        <f>VLOOKUP(L1671,'Currency Sheet'!A:C,3,)</f>
        <v>DOLLAR</v>
      </c>
      <c r="N1671" s="25">
        <f t="shared" si="134"/>
        <v>88</v>
      </c>
    </row>
    <row r="1672" spans="1:14" x14ac:dyDescent="0.25">
      <c r="A1672" s="25" t="str">
        <v>I238277-IN</v>
      </c>
      <c r="B1672" s="45">
        <v>45874</v>
      </c>
      <c r="C1672" s="25" t="str">
        <v>23017-T</v>
      </c>
      <c r="D1672" s="25">
        <f t="shared" si="130"/>
        <v>5913.6</v>
      </c>
      <c r="E1672" s="25">
        <f>_xlfn.XLOOKUP(C1672,MasterSheet!H:H,MasterSheet!E:E)</f>
        <v>67.2</v>
      </c>
      <c r="F1672" s="26">
        <f>SUMIFS(MasterSheet!J:J, MasterSheet!B:B, A1672, MasterSheet!D:D, B1672, MasterSheet!H:H, C1672)</f>
        <v>1</v>
      </c>
      <c r="G1672" s="26">
        <f t="shared" si="131"/>
        <v>5913.6</v>
      </c>
      <c r="H1672" s="30">
        <f>SUMIFS(MasterSheet!K:K, MasterSheet!B:B, A1672, MasterSheet!D:D, B1672, MasterSheet!H:H, C1672)</f>
        <v>1</v>
      </c>
      <c r="I1672" s="30">
        <f t="shared" si="132"/>
        <v>5913.6</v>
      </c>
      <c r="J1672" s="32">
        <f>SUMIFS(MasterSheet!L:L, MasterSheet!B:B, A1672, MasterSheet!D:D, B1672, MasterSheet!H:H, C1672)</f>
        <v>0</v>
      </c>
      <c r="K1672" s="32">
        <f t="shared" si="133"/>
        <v>0</v>
      </c>
      <c r="L1672" s="25" t="str">
        <f>VLOOKUP(C1672,MasterSheet!H:U,14,)</f>
        <v>Biotium</v>
      </c>
      <c r="M1672" s="25" t="str">
        <f>VLOOKUP(L1672,'Currency Sheet'!A:C,3,)</f>
        <v>DOLLAR</v>
      </c>
      <c r="N1672" s="25">
        <f t="shared" si="134"/>
        <v>88</v>
      </c>
    </row>
    <row r="1673" spans="1:14" x14ac:dyDescent="0.25">
      <c r="A1673" s="25" t="str">
        <v>I238277-IN</v>
      </c>
      <c r="B1673" s="45">
        <v>45874</v>
      </c>
      <c r="C1673" s="25" t="str">
        <v>41003-T</v>
      </c>
      <c r="D1673" s="25">
        <f t="shared" si="130"/>
        <v>2393.6</v>
      </c>
      <c r="E1673" s="25">
        <f>_xlfn.XLOOKUP(C1673,MasterSheet!H:H,MasterSheet!E:E)</f>
        <v>27.2</v>
      </c>
      <c r="F1673" s="26">
        <f>SUMIFS(MasterSheet!J:J, MasterSheet!B:B, A1673, MasterSheet!D:D, B1673, MasterSheet!H:H, C1673)</f>
        <v>2</v>
      </c>
      <c r="G1673" s="26">
        <f t="shared" si="131"/>
        <v>4787.2</v>
      </c>
      <c r="H1673" s="30">
        <f>SUMIFS(MasterSheet!K:K, MasterSheet!B:B, A1673, MasterSheet!D:D, B1673, MasterSheet!H:H, C1673)</f>
        <v>2</v>
      </c>
      <c r="I1673" s="30">
        <f t="shared" si="132"/>
        <v>4787.2</v>
      </c>
      <c r="J1673" s="32">
        <f>SUMIFS(MasterSheet!L:L, MasterSheet!B:B, A1673, MasterSheet!D:D, B1673, MasterSheet!H:H, C1673)</f>
        <v>0</v>
      </c>
      <c r="K1673" s="32">
        <f t="shared" si="133"/>
        <v>0</v>
      </c>
      <c r="L1673" s="25" t="str">
        <f>VLOOKUP(C1673,MasterSheet!H:U,14,)</f>
        <v>Biotium</v>
      </c>
      <c r="M1673" s="25" t="str">
        <f>VLOOKUP(L1673,'Currency Sheet'!A:C,3,)</f>
        <v>DOLLAR</v>
      </c>
      <c r="N1673" s="25">
        <f t="shared" si="134"/>
        <v>88</v>
      </c>
    </row>
    <row r="1674" spans="1:14" x14ac:dyDescent="0.25">
      <c r="A1674" s="25" t="str">
        <v>I238278-IN</v>
      </c>
      <c r="B1674" s="45">
        <v>45874</v>
      </c>
      <c r="C1674" s="25">
        <v>90082</v>
      </c>
      <c r="D1674" s="25">
        <f t="shared" si="130"/>
        <v>2252.8000000000002</v>
      </c>
      <c r="E1674" s="25">
        <f>_xlfn.XLOOKUP(C1674,MasterSheet!H:H,MasterSheet!E:E)</f>
        <v>25.6</v>
      </c>
      <c r="F1674" s="26">
        <f>SUMIFS(MasterSheet!J:J, MasterSheet!B:B, A1674, MasterSheet!D:D, B1674, MasterSheet!H:H, C1674)</f>
        <v>1</v>
      </c>
      <c r="G1674" s="26">
        <f t="shared" si="131"/>
        <v>2252.8000000000002</v>
      </c>
      <c r="H1674" s="30">
        <f>SUMIFS(MasterSheet!K:K, MasterSheet!B:B, A1674, MasterSheet!D:D, B1674, MasterSheet!H:H, C1674)</f>
        <v>1</v>
      </c>
      <c r="I1674" s="30">
        <f t="shared" si="132"/>
        <v>2252.8000000000002</v>
      </c>
      <c r="J1674" s="32">
        <f>SUMIFS(MasterSheet!L:L, MasterSheet!B:B, A1674, MasterSheet!D:D, B1674, MasterSheet!H:H, C1674)</f>
        <v>0</v>
      </c>
      <c r="K1674" s="32">
        <f t="shared" si="133"/>
        <v>0</v>
      </c>
      <c r="L1674" s="25" t="str">
        <f>VLOOKUP(C1674,MasterSheet!H:U,14,)</f>
        <v>Biotium</v>
      </c>
      <c r="M1674" s="25" t="str">
        <f>VLOOKUP(L1674,'Currency Sheet'!A:C,3,)</f>
        <v>DOLLAR</v>
      </c>
      <c r="N1674" s="25">
        <f t="shared" si="134"/>
        <v>88</v>
      </c>
    </row>
    <row r="1675" spans="1:14" x14ac:dyDescent="0.25">
      <c r="A1675" s="25" t="str">
        <v>I238278-IN</v>
      </c>
      <c r="B1675" s="45">
        <v>45874</v>
      </c>
      <c r="C1675" s="25" t="str">
        <v>21003-1L</v>
      </c>
      <c r="D1675" s="25">
        <f t="shared" si="130"/>
        <v>9222.4</v>
      </c>
      <c r="E1675" s="25">
        <f>_xlfn.XLOOKUP(C1675,MasterSheet!H:H,MasterSheet!E:E)</f>
        <v>104.8</v>
      </c>
      <c r="F1675" s="26">
        <f>SUMIFS(MasterSheet!J:J, MasterSheet!B:B, A1675, MasterSheet!D:D, B1675, MasterSheet!H:H, C1675)</f>
        <v>2</v>
      </c>
      <c r="G1675" s="26">
        <f t="shared" si="131"/>
        <v>18444.8</v>
      </c>
      <c r="H1675" s="30">
        <f>SUMIFS(MasterSheet!K:K, MasterSheet!B:B, A1675, MasterSheet!D:D, B1675, MasterSheet!H:H, C1675)</f>
        <v>2</v>
      </c>
      <c r="I1675" s="30">
        <f t="shared" si="132"/>
        <v>18444.8</v>
      </c>
      <c r="J1675" s="32">
        <f>SUMIFS(MasterSheet!L:L, MasterSheet!B:B, A1675, MasterSheet!D:D, B1675, MasterSheet!H:H, C1675)</f>
        <v>0</v>
      </c>
      <c r="K1675" s="32">
        <f t="shared" si="133"/>
        <v>0</v>
      </c>
      <c r="L1675" s="25" t="str">
        <f>VLOOKUP(C1675,MasterSheet!H:U,14,)</f>
        <v>Biotium</v>
      </c>
      <c r="M1675" s="25" t="str">
        <f>VLOOKUP(L1675,'Currency Sheet'!A:C,3,)</f>
        <v>DOLLAR</v>
      </c>
      <c r="N1675" s="25">
        <f t="shared" si="134"/>
        <v>88</v>
      </c>
    </row>
    <row r="1676" spans="1:14" x14ac:dyDescent="0.25">
      <c r="A1676" s="25" t="str">
        <v>EED117806</v>
      </c>
      <c r="B1676" s="45">
        <v>45875</v>
      </c>
      <c r="C1676" s="25">
        <v>100213</v>
      </c>
      <c r="D1676" s="25">
        <f t="shared" si="130"/>
        <v>5790.4</v>
      </c>
      <c r="E1676" s="25">
        <f>_xlfn.XLOOKUP(C1676,MasterSheet!H:H,MasterSheet!E:E)</f>
        <v>65.8</v>
      </c>
      <c r="F1676" s="26">
        <f>SUMIFS(MasterSheet!J:J, MasterSheet!B:B, A1676, MasterSheet!D:D, B1676, MasterSheet!H:H, C1676)</f>
        <v>1</v>
      </c>
      <c r="G1676" s="26">
        <f t="shared" si="131"/>
        <v>5790.4</v>
      </c>
      <c r="H1676" s="30">
        <f>SUMIFS(MasterSheet!K:K, MasterSheet!B:B, A1676, MasterSheet!D:D, B1676, MasterSheet!H:H, C1676)</f>
        <v>1</v>
      </c>
      <c r="I1676" s="30">
        <f t="shared" si="132"/>
        <v>5790.4</v>
      </c>
      <c r="J1676" s="32">
        <f>SUMIFS(MasterSheet!L:L, MasterSheet!B:B, A1676, MasterSheet!D:D, B1676, MasterSheet!H:H, C1676)</f>
        <v>0</v>
      </c>
      <c r="K1676" s="32">
        <f t="shared" si="133"/>
        <v>0</v>
      </c>
      <c r="L1676" s="25" t="str">
        <f>VLOOKUP(C1676,MasterSheet!H:U,14,)</f>
        <v>BioLegend</v>
      </c>
      <c r="M1676" s="25" t="str">
        <f>VLOOKUP(L1676,'Currency Sheet'!A:C,3,)</f>
        <v>DOLLAR</v>
      </c>
      <c r="N1676" s="25">
        <f t="shared" si="134"/>
        <v>88</v>
      </c>
    </row>
    <row r="1677" spans="1:14" x14ac:dyDescent="0.25">
      <c r="A1677" s="25" t="str">
        <v>EED117806</v>
      </c>
      <c r="B1677" s="45">
        <v>45875</v>
      </c>
      <c r="C1677" s="25">
        <v>100328</v>
      </c>
      <c r="D1677" s="25">
        <f t="shared" si="130"/>
        <v>14599.2</v>
      </c>
      <c r="E1677" s="25">
        <f>_xlfn.XLOOKUP(C1677,MasterSheet!H:H,MasterSheet!E:E)</f>
        <v>165.9</v>
      </c>
      <c r="F1677" s="26">
        <f>SUMIFS(MasterSheet!J:J, MasterSheet!B:B, A1677, MasterSheet!D:D, B1677, MasterSheet!H:H, C1677)</f>
        <v>2</v>
      </c>
      <c r="G1677" s="26">
        <f t="shared" si="131"/>
        <v>29198.400000000001</v>
      </c>
      <c r="H1677" s="30">
        <f>SUMIFS(MasterSheet!K:K, MasterSheet!B:B, A1677, MasterSheet!D:D, B1677, MasterSheet!H:H, C1677)</f>
        <v>2</v>
      </c>
      <c r="I1677" s="30">
        <f t="shared" si="132"/>
        <v>29198.400000000001</v>
      </c>
      <c r="J1677" s="32">
        <f>SUMIFS(MasterSheet!L:L, MasterSheet!B:B, A1677, MasterSheet!D:D, B1677, MasterSheet!H:H, C1677)</f>
        <v>0</v>
      </c>
      <c r="K1677" s="32">
        <f t="shared" si="133"/>
        <v>0</v>
      </c>
      <c r="L1677" s="25" t="str">
        <f>VLOOKUP(C1677,MasterSheet!H:U,14,)</f>
        <v>BioLegend</v>
      </c>
      <c r="M1677" s="25" t="str">
        <f>VLOOKUP(L1677,'Currency Sheet'!A:C,3,)</f>
        <v>DOLLAR</v>
      </c>
      <c r="N1677" s="25">
        <f t="shared" si="134"/>
        <v>88</v>
      </c>
    </row>
    <row r="1678" spans="1:14" x14ac:dyDescent="0.25">
      <c r="A1678" s="25" t="str">
        <v>EED117806</v>
      </c>
      <c r="B1678" s="45">
        <v>45875</v>
      </c>
      <c r="C1678" s="25">
        <v>100528</v>
      </c>
      <c r="D1678" s="25">
        <f t="shared" si="130"/>
        <v>12196.8</v>
      </c>
      <c r="E1678" s="25">
        <f>_xlfn.XLOOKUP(C1678,MasterSheet!H:H,MasterSheet!E:E)</f>
        <v>138.6</v>
      </c>
      <c r="F1678" s="26">
        <f>SUMIFS(MasterSheet!J:J, MasterSheet!B:B, A1678, MasterSheet!D:D, B1678, MasterSheet!H:H, C1678)</f>
        <v>2</v>
      </c>
      <c r="G1678" s="26">
        <f t="shared" si="131"/>
        <v>24393.599999999999</v>
      </c>
      <c r="H1678" s="30">
        <f>SUMIFS(MasterSheet!K:K, MasterSheet!B:B, A1678, MasterSheet!D:D, B1678, MasterSheet!H:H, C1678)</f>
        <v>2</v>
      </c>
      <c r="I1678" s="30">
        <f t="shared" si="132"/>
        <v>24393.599999999999</v>
      </c>
      <c r="J1678" s="32">
        <f>SUMIFS(MasterSheet!L:L, MasterSheet!B:B, A1678, MasterSheet!D:D, B1678, MasterSheet!H:H, C1678)</f>
        <v>0</v>
      </c>
      <c r="K1678" s="32">
        <f t="shared" si="133"/>
        <v>0</v>
      </c>
      <c r="L1678" s="25" t="str">
        <f>VLOOKUP(C1678,MasterSheet!H:U,14,)</f>
        <v>BioLegend</v>
      </c>
      <c r="M1678" s="25" t="str">
        <f>VLOOKUP(L1678,'Currency Sheet'!A:C,3,)</f>
        <v>DOLLAR</v>
      </c>
      <c r="N1678" s="25">
        <f t="shared" si="134"/>
        <v>88</v>
      </c>
    </row>
    <row r="1679" spans="1:14" x14ac:dyDescent="0.25">
      <c r="A1679" s="25" t="str">
        <v>EED117806</v>
      </c>
      <c r="B1679" s="45">
        <v>45875</v>
      </c>
      <c r="C1679" s="25">
        <v>101238</v>
      </c>
      <c r="D1679" s="25">
        <f t="shared" si="130"/>
        <v>10164</v>
      </c>
      <c r="E1679" s="25">
        <f>_xlfn.XLOOKUP(C1679,MasterSheet!H:H,MasterSheet!E:E)</f>
        <v>115.5</v>
      </c>
      <c r="F1679" s="26">
        <f>SUMIFS(MasterSheet!J:J, MasterSheet!B:B, A1679, MasterSheet!D:D, B1679, MasterSheet!H:H, C1679)</f>
        <v>1</v>
      </c>
      <c r="G1679" s="26">
        <f t="shared" si="131"/>
        <v>10164</v>
      </c>
      <c r="H1679" s="30">
        <f>SUMIFS(MasterSheet!K:K, MasterSheet!B:B, A1679, MasterSheet!D:D, B1679, MasterSheet!H:H, C1679)</f>
        <v>1</v>
      </c>
      <c r="I1679" s="30">
        <f t="shared" si="132"/>
        <v>10164</v>
      </c>
      <c r="J1679" s="32">
        <f>SUMIFS(MasterSheet!L:L, MasterSheet!B:B, A1679, MasterSheet!D:D, B1679, MasterSheet!H:H, C1679)</f>
        <v>0</v>
      </c>
      <c r="K1679" s="32">
        <f t="shared" si="133"/>
        <v>0</v>
      </c>
      <c r="L1679" s="25" t="str">
        <f>VLOOKUP(C1679,MasterSheet!H:U,14,)</f>
        <v>BioLegend</v>
      </c>
      <c r="M1679" s="25" t="str">
        <f>VLOOKUP(L1679,'Currency Sheet'!A:C,3,)</f>
        <v>DOLLAR</v>
      </c>
      <c r="N1679" s="25">
        <f t="shared" si="134"/>
        <v>88</v>
      </c>
    </row>
    <row r="1680" spans="1:14" x14ac:dyDescent="0.25">
      <c r="A1680" s="25" t="str">
        <v>EED117806</v>
      </c>
      <c r="B1680" s="45">
        <v>45875</v>
      </c>
      <c r="C1680" s="25">
        <v>741036</v>
      </c>
      <c r="D1680" s="25">
        <f t="shared" si="130"/>
        <v>50635.199999999997</v>
      </c>
      <c r="E1680" s="25">
        <f>_xlfn.XLOOKUP(C1680,MasterSheet!H:H,MasterSheet!E:E)</f>
        <v>575.4</v>
      </c>
      <c r="F1680" s="26">
        <f>SUMIFS(MasterSheet!J:J, MasterSheet!B:B, A1680, MasterSheet!D:D, B1680, MasterSheet!H:H, C1680)</f>
        <v>1</v>
      </c>
      <c r="G1680" s="26">
        <f t="shared" si="131"/>
        <v>50635.199999999997</v>
      </c>
      <c r="H1680" s="30">
        <f>SUMIFS(MasterSheet!K:K, MasterSheet!B:B, A1680, MasterSheet!D:D, B1680, MasterSheet!H:H, C1680)</f>
        <v>1</v>
      </c>
      <c r="I1680" s="30">
        <f t="shared" si="132"/>
        <v>50635.199999999997</v>
      </c>
      <c r="J1680" s="32">
        <f>SUMIFS(MasterSheet!L:L, MasterSheet!B:B, A1680, MasterSheet!D:D, B1680, MasterSheet!H:H, C1680)</f>
        <v>0</v>
      </c>
      <c r="K1680" s="32">
        <f t="shared" si="133"/>
        <v>0</v>
      </c>
      <c r="L1680" s="25" t="str">
        <f>VLOOKUP(C1680,MasterSheet!H:U,14,)</f>
        <v>BioLegend</v>
      </c>
      <c r="M1680" s="25" t="str">
        <f>VLOOKUP(L1680,'Currency Sheet'!A:C,3,)</f>
        <v>DOLLAR</v>
      </c>
      <c r="N1680" s="25">
        <f t="shared" si="134"/>
        <v>88</v>
      </c>
    </row>
    <row r="1681" spans="1:14" x14ac:dyDescent="0.25">
      <c r="A1681" s="25" t="str">
        <v>EED117806</v>
      </c>
      <c r="B1681" s="45">
        <v>45875</v>
      </c>
      <c r="C1681" s="25">
        <v>101320</v>
      </c>
      <c r="D1681" s="25">
        <f t="shared" si="130"/>
        <v>14106.400000000001</v>
      </c>
      <c r="E1681" s="25">
        <f>_xlfn.XLOOKUP(C1681,MasterSheet!H:H,MasterSheet!E:E)</f>
        <v>160.30000000000001</v>
      </c>
      <c r="F1681" s="26">
        <f>SUMIFS(MasterSheet!J:J, MasterSheet!B:B, A1681, MasterSheet!D:D, B1681, MasterSheet!H:H, C1681)</f>
        <v>3</v>
      </c>
      <c r="G1681" s="26">
        <f t="shared" si="131"/>
        <v>42319.200000000004</v>
      </c>
      <c r="H1681" s="30">
        <f>SUMIFS(MasterSheet!K:K, MasterSheet!B:B, A1681, MasterSheet!D:D, B1681, MasterSheet!H:H, C1681)</f>
        <v>3</v>
      </c>
      <c r="I1681" s="30">
        <f t="shared" si="132"/>
        <v>42319.200000000004</v>
      </c>
      <c r="J1681" s="32">
        <f>SUMIFS(MasterSheet!L:L, MasterSheet!B:B, A1681, MasterSheet!D:D, B1681, MasterSheet!H:H, C1681)</f>
        <v>0</v>
      </c>
      <c r="K1681" s="32">
        <f t="shared" si="133"/>
        <v>0</v>
      </c>
      <c r="L1681" s="25" t="str">
        <f>VLOOKUP(C1681,MasterSheet!H:U,14,)</f>
        <v>BioLegend</v>
      </c>
      <c r="M1681" s="25" t="str">
        <f>VLOOKUP(L1681,'Currency Sheet'!A:C,3,)</f>
        <v>DOLLAR</v>
      </c>
      <c r="N1681" s="25">
        <f t="shared" si="134"/>
        <v>88</v>
      </c>
    </row>
    <row r="1682" spans="1:14" x14ac:dyDescent="0.25">
      <c r="A1682" s="25" t="str">
        <v>EED117806</v>
      </c>
      <c r="B1682" s="45">
        <v>45875</v>
      </c>
      <c r="C1682" s="25">
        <v>101337</v>
      </c>
      <c r="D1682" s="25">
        <f t="shared" si="130"/>
        <v>18876</v>
      </c>
      <c r="E1682" s="25">
        <f>_xlfn.XLOOKUP(C1682,MasterSheet!H:H,MasterSheet!E:E)</f>
        <v>214.5</v>
      </c>
      <c r="F1682" s="26">
        <f>SUMIFS(MasterSheet!J:J, MasterSheet!B:B, A1682, MasterSheet!D:D, B1682, MasterSheet!H:H, C1682)</f>
        <v>1</v>
      </c>
      <c r="G1682" s="26">
        <f t="shared" si="131"/>
        <v>18876</v>
      </c>
      <c r="H1682" s="30">
        <f>SUMIFS(MasterSheet!K:K, MasterSheet!B:B, A1682, MasterSheet!D:D, B1682, MasterSheet!H:H, C1682)</f>
        <v>1</v>
      </c>
      <c r="I1682" s="30">
        <f t="shared" si="132"/>
        <v>18876</v>
      </c>
      <c r="J1682" s="32">
        <f>SUMIFS(MasterSheet!L:L, MasterSheet!B:B, A1682, MasterSheet!D:D, B1682, MasterSheet!H:H, C1682)</f>
        <v>0</v>
      </c>
      <c r="K1682" s="32">
        <f t="shared" si="133"/>
        <v>0</v>
      </c>
      <c r="L1682" s="25" t="str">
        <f>VLOOKUP(C1682,MasterSheet!H:U,14,)</f>
        <v>BioLegend</v>
      </c>
      <c r="M1682" s="25" t="str">
        <f>VLOOKUP(L1682,'Currency Sheet'!A:C,3,)</f>
        <v>DOLLAR</v>
      </c>
      <c r="N1682" s="25">
        <f t="shared" si="134"/>
        <v>88</v>
      </c>
    </row>
    <row r="1683" spans="1:14" x14ac:dyDescent="0.25">
      <c r="A1683" s="25" t="str">
        <v>EED117806</v>
      </c>
      <c r="B1683" s="45">
        <v>45875</v>
      </c>
      <c r="C1683" s="25">
        <v>102006</v>
      </c>
      <c r="D1683" s="25">
        <f t="shared" si="130"/>
        <v>15584.8</v>
      </c>
      <c r="E1683" s="25">
        <f>_xlfn.XLOOKUP(C1683,MasterSheet!H:H,MasterSheet!E:E)</f>
        <v>177.1</v>
      </c>
      <c r="F1683" s="26">
        <f>SUMIFS(MasterSheet!J:J, MasterSheet!B:B, A1683, MasterSheet!D:D, B1683, MasterSheet!H:H, C1683)</f>
        <v>1</v>
      </c>
      <c r="G1683" s="26">
        <f t="shared" si="131"/>
        <v>15584.8</v>
      </c>
      <c r="H1683" s="30">
        <f>SUMIFS(MasterSheet!K:K, MasterSheet!B:B, A1683, MasterSheet!D:D, B1683, MasterSheet!H:H, C1683)</f>
        <v>1</v>
      </c>
      <c r="I1683" s="30">
        <f t="shared" si="132"/>
        <v>15584.8</v>
      </c>
      <c r="J1683" s="32">
        <f>SUMIFS(MasterSheet!L:L, MasterSheet!B:B, A1683, MasterSheet!D:D, B1683, MasterSheet!H:H, C1683)</f>
        <v>0</v>
      </c>
      <c r="K1683" s="32">
        <f t="shared" si="133"/>
        <v>0</v>
      </c>
      <c r="L1683" s="25" t="str">
        <f>VLOOKUP(C1683,MasterSheet!H:U,14,)</f>
        <v>BioLegend</v>
      </c>
      <c r="M1683" s="25" t="str">
        <f>VLOOKUP(L1683,'Currency Sheet'!A:C,3,)</f>
        <v>DOLLAR</v>
      </c>
      <c r="N1683" s="25">
        <f t="shared" si="134"/>
        <v>88</v>
      </c>
    </row>
    <row r="1684" spans="1:14" x14ac:dyDescent="0.25">
      <c r="A1684" s="25" t="str">
        <v>EED117806</v>
      </c>
      <c r="B1684" s="45">
        <v>45875</v>
      </c>
      <c r="C1684" s="25">
        <v>103018</v>
      </c>
      <c r="D1684" s="25">
        <f t="shared" si="130"/>
        <v>14106.400000000001</v>
      </c>
      <c r="E1684" s="25">
        <f>_xlfn.XLOOKUP(C1684,MasterSheet!H:H,MasterSheet!E:E)</f>
        <v>160.30000000000001</v>
      </c>
      <c r="F1684" s="26">
        <f>SUMIFS(MasterSheet!J:J, MasterSheet!B:B, A1684, MasterSheet!D:D, B1684, MasterSheet!H:H, C1684)</f>
        <v>2</v>
      </c>
      <c r="G1684" s="26">
        <f t="shared" si="131"/>
        <v>28212.800000000003</v>
      </c>
      <c r="H1684" s="30">
        <f>SUMIFS(MasterSheet!K:K, MasterSheet!B:B, A1684, MasterSheet!D:D, B1684, MasterSheet!H:H, C1684)</f>
        <v>2</v>
      </c>
      <c r="I1684" s="30">
        <f t="shared" si="132"/>
        <v>28212.800000000003</v>
      </c>
      <c r="J1684" s="32">
        <f>SUMIFS(MasterSheet!L:L, MasterSheet!B:B, A1684, MasterSheet!D:D, B1684, MasterSheet!H:H, C1684)</f>
        <v>0</v>
      </c>
      <c r="K1684" s="32">
        <f t="shared" si="133"/>
        <v>0</v>
      </c>
      <c r="L1684" s="25" t="str">
        <f>VLOOKUP(C1684,MasterSheet!H:U,14,)</f>
        <v>BioLegend</v>
      </c>
      <c r="M1684" s="25" t="str">
        <f>VLOOKUP(L1684,'Currency Sheet'!A:C,3,)</f>
        <v>DOLLAR</v>
      </c>
      <c r="N1684" s="25">
        <f t="shared" si="134"/>
        <v>88</v>
      </c>
    </row>
    <row r="1685" spans="1:14" x14ac:dyDescent="0.25">
      <c r="A1685" s="25" t="str">
        <v>EED117806</v>
      </c>
      <c r="B1685" s="45">
        <v>45875</v>
      </c>
      <c r="C1685" s="25">
        <v>103044</v>
      </c>
      <c r="D1685" s="25">
        <f t="shared" si="130"/>
        <v>15972</v>
      </c>
      <c r="E1685" s="25">
        <f>_xlfn.XLOOKUP(C1685,MasterSheet!H:H,MasterSheet!E:E)</f>
        <v>181.5</v>
      </c>
      <c r="F1685" s="26">
        <f>SUMIFS(MasterSheet!J:J, MasterSheet!B:B, A1685, MasterSheet!D:D, B1685, MasterSheet!H:H, C1685)</f>
        <v>1</v>
      </c>
      <c r="G1685" s="26">
        <f t="shared" si="131"/>
        <v>15972</v>
      </c>
      <c r="H1685" s="30">
        <f>SUMIFS(MasterSheet!K:K, MasterSheet!B:B, A1685, MasterSheet!D:D, B1685, MasterSheet!H:H, C1685)</f>
        <v>1</v>
      </c>
      <c r="I1685" s="30">
        <f t="shared" si="132"/>
        <v>15972</v>
      </c>
      <c r="J1685" s="32">
        <f>SUMIFS(MasterSheet!L:L, MasterSheet!B:B, A1685, MasterSheet!D:D, B1685, MasterSheet!H:H, C1685)</f>
        <v>0</v>
      </c>
      <c r="K1685" s="32">
        <f t="shared" si="133"/>
        <v>0</v>
      </c>
      <c r="L1685" s="25" t="str">
        <f>VLOOKUP(C1685,MasterSheet!H:U,14,)</f>
        <v>BioLegend</v>
      </c>
      <c r="M1685" s="25" t="str">
        <f>VLOOKUP(L1685,'Currency Sheet'!A:C,3,)</f>
        <v>DOLLAR</v>
      </c>
      <c r="N1685" s="25">
        <f t="shared" si="134"/>
        <v>88</v>
      </c>
    </row>
    <row r="1686" spans="1:14" x14ac:dyDescent="0.25">
      <c r="A1686" s="25" t="str">
        <v>EED117806</v>
      </c>
      <c r="B1686" s="45">
        <v>45875</v>
      </c>
      <c r="C1686" s="25">
        <v>777404</v>
      </c>
      <c r="D1686" s="25">
        <f t="shared" si="130"/>
        <v>10164</v>
      </c>
      <c r="E1686" s="25">
        <f>_xlfn.XLOOKUP(C1686,MasterSheet!H:H,MasterSheet!E:E)</f>
        <v>115.5</v>
      </c>
      <c r="F1686" s="26">
        <f>SUMIFS(MasterSheet!J:J, MasterSheet!B:B, A1686, MasterSheet!D:D, B1686, MasterSheet!H:H, C1686)</f>
        <v>1</v>
      </c>
      <c r="G1686" s="26">
        <f t="shared" si="131"/>
        <v>10164</v>
      </c>
      <c r="H1686" s="30">
        <f>SUMIFS(MasterSheet!K:K, MasterSheet!B:B, A1686, MasterSheet!D:D, B1686, MasterSheet!H:H, C1686)</f>
        <v>1</v>
      </c>
      <c r="I1686" s="30">
        <f t="shared" si="132"/>
        <v>10164</v>
      </c>
      <c r="J1686" s="32">
        <f>SUMIFS(MasterSheet!L:L, MasterSheet!B:B, A1686, MasterSheet!D:D, B1686, MasterSheet!H:H, C1686)</f>
        <v>0</v>
      </c>
      <c r="K1686" s="32">
        <f t="shared" si="133"/>
        <v>0</v>
      </c>
      <c r="L1686" s="25" t="str">
        <f>VLOOKUP(C1686,MasterSheet!H:U,14,)</f>
        <v>BioLegend</v>
      </c>
      <c r="M1686" s="25" t="str">
        <f>VLOOKUP(L1686,'Currency Sheet'!A:C,3,)</f>
        <v>DOLLAR</v>
      </c>
      <c r="N1686" s="25">
        <f t="shared" si="134"/>
        <v>88</v>
      </c>
    </row>
    <row r="1687" spans="1:14" x14ac:dyDescent="0.25">
      <c r="A1687" s="25" t="str">
        <v>EED117806</v>
      </c>
      <c r="B1687" s="45">
        <v>45875</v>
      </c>
      <c r="C1687" s="25">
        <v>104420</v>
      </c>
      <c r="D1687" s="25">
        <f t="shared" si="130"/>
        <v>12091.2</v>
      </c>
      <c r="E1687" s="25">
        <f>_xlfn.XLOOKUP(C1687,MasterSheet!H:H,MasterSheet!E:E)</f>
        <v>137.4</v>
      </c>
      <c r="F1687" s="26">
        <f>SUMIFS(MasterSheet!J:J, MasterSheet!B:B, A1687, MasterSheet!D:D, B1687, MasterSheet!H:H, C1687)</f>
        <v>2</v>
      </c>
      <c r="G1687" s="26">
        <f t="shared" si="131"/>
        <v>24182.400000000001</v>
      </c>
      <c r="H1687" s="30">
        <f>SUMIFS(MasterSheet!K:K, MasterSheet!B:B, A1687, MasterSheet!D:D, B1687, MasterSheet!H:H, C1687)</f>
        <v>2</v>
      </c>
      <c r="I1687" s="30">
        <f t="shared" si="132"/>
        <v>24182.400000000001</v>
      </c>
      <c r="J1687" s="32">
        <f>SUMIFS(MasterSheet!L:L, MasterSheet!B:B, A1687, MasterSheet!D:D, B1687, MasterSheet!H:H, C1687)</f>
        <v>0</v>
      </c>
      <c r="K1687" s="32">
        <f t="shared" si="133"/>
        <v>0</v>
      </c>
      <c r="L1687" s="25" t="str">
        <f>VLOOKUP(C1687,MasterSheet!H:U,14,)</f>
        <v>BioLegend</v>
      </c>
      <c r="M1687" s="25" t="str">
        <f>VLOOKUP(L1687,'Currency Sheet'!A:C,3,)</f>
        <v>DOLLAR</v>
      </c>
      <c r="N1687" s="25">
        <f t="shared" si="134"/>
        <v>88</v>
      </c>
    </row>
    <row r="1688" spans="1:14" x14ac:dyDescent="0.25">
      <c r="A1688" s="25" t="str">
        <v>EED117806</v>
      </c>
      <c r="B1688" s="45">
        <v>45875</v>
      </c>
      <c r="C1688" s="25">
        <v>104526</v>
      </c>
      <c r="D1688" s="25">
        <f t="shared" si="130"/>
        <v>15276.8</v>
      </c>
      <c r="E1688" s="25">
        <f>_xlfn.XLOOKUP(C1688,MasterSheet!H:H,MasterSheet!E:E)</f>
        <v>173.6</v>
      </c>
      <c r="F1688" s="26">
        <f>SUMIFS(MasterSheet!J:J, MasterSheet!B:B, A1688, MasterSheet!D:D, B1688, MasterSheet!H:H, C1688)</f>
        <v>2</v>
      </c>
      <c r="G1688" s="26">
        <f t="shared" si="131"/>
        <v>30553.599999999999</v>
      </c>
      <c r="H1688" s="30">
        <f>SUMIFS(MasterSheet!K:K, MasterSheet!B:B, A1688, MasterSheet!D:D, B1688, MasterSheet!H:H, C1688)</f>
        <v>2</v>
      </c>
      <c r="I1688" s="30">
        <f t="shared" si="132"/>
        <v>30553.599999999999</v>
      </c>
      <c r="J1688" s="32">
        <f>SUMIFS(MasterSheet!L:L, MasterSheet!B:B, A1688, MasterSheet!D:D, B1688, MasterSheet!H:H, C1688)</f>
        <v>0</v>
      </c>
      <c r="K1688" s="32">
        <f t="shared" si="133"/>
        <v>0</v>
      </c>
      <c r="L1688" s="25" t="str">
        <f>VLOOKUP(C1688,MasterSheet!H:U,14,)</f>
        <v>BioLegend</v>
      </c>
      <c r="M1688" s="25" t="str">
        <f>VLOOKUP(L1688,'Currency Sheet'!A:C,3,)</f>
        <v>DOLLAR</v>
      </c>
      <c r="N1688" s="25">
        <f t="shared" si="134"/>
        <v>88</v>
      </c>
    </row>
    <row r="1689" spans="1:14" x14ac:dyDescent="0.25">
      <c r="A1689" s="25" t="str">
        <v>EED117806</v>
      </c>
      <c r="B1689" s="45">
        <v>45875</v>
      </c>
      <c r="C1689" s="25">
        <v>106106</v>
      </c>
      <c r="D1689" s="25">
        <f t="shared" si="130"/>
        <v>19527.2</v>
      </c>
      <c r="E1689" s="25">
        <f>_xlfn.XLOOKUP(C1689,MasterSheet!H:H,MasterSheet!E:E)</f>
        <v>221.9</v>
      </c>
      <c r="F1689" s="26">
        <f>SUMIFS(MasterSheet!J:J, MasterSheet!B:B, A1689, MasterSheet!D:D, B1689, MasterSheet!H:H, C1689)</f>
        <v>1</v>
      </c>
      <c r="G1689" s="26">
        <f t="shared" si="131"/>
        <v>19527.2</v>
      </c>
      <c r="H1689" s="30">
        <f>SUMIFS(MasterSheet!K:K, MasterSheet!B:B, A1689, MasterSheet!D:D, B1689, MasterSheet!H:H, C1689)</f>
        <v>1</v>
      </c>
      <c r="I1689" s="30">
        <f t="shared" si="132"/>
        <v>19527.2</v>
      </c>
      <c r="J1689" s="32">
        <f>SUMIFS(MasterSheet!L:L, MasterSheet!B:B, A1689, MasterSheet!D:D, B1689, MasterSheet!H:H, C1689)</f>
        <v>0</v>
      </c>
      <c r="K1689" s="32">
        <f t="shared" si="133"/>
        <v>0</v>
      </c>
      <c r="L1689" s="25" t="str">
        <f>VLOOKUP(C1689,MasterSheet!H:U,14,)</f>
        <v>BioLegend</v>
      </c>
      <c r="M1689" s="25" t="str">
        <f>VLOOKUP(L1689,'Currency Sheet'!A:C,3,)</f>
        <v>DOLLAR</v>
      </c>
      <c r="N1689" s="25">
        <f t="shared" si="134"/>
        <v>88</v>
      </c>
    </row>
    <row r="1690" spans="1:14" x14ac:dyDescent="0.25">
      <c r="A1690" s="25" t="str">
        <v>EED117806</v>
      </c>
      <c r="B1690" s="45">
        <v>45875</v>
      </c>
      <c r="C1690" s="25">
        <v>101239</v>
      </c>
      <c r="D1690" s="25">
        <f t="shared" si="130"/>
        <v>13794</v>
      </c>
      <c r="E1690" s="25">
        <f>_xlfn.XLOOKUP(C1690,MasterSheet!H:H,MasterSheet!E:E)</f>
        <v>156.75</v>
      </c>
      <c r="F1690" s="26">
        <f>SUMIFS(MasterSheet!J:J, MasterSheet!B:B, A1690, MasterSheet!D:D, B1690, MasterSheet!H:H, C1690)</f>
        <v>1</v>
      </c>
      <c r="G1690" s="26">
        <f t="shared" si="131"/>
        <v>13794</v>
      </c>
      <c r="H1690" s="30">
        <f>SUMIFS(MasterSheet!K:K, MasterSheet!B:B, A1690, MasterSheet!D:D, B1690, MasterSheet!H:H, C1690)</f>
        <v>1</v>
      </c>
      <c r="I1690" s="30">
        <f t="shared" si="132"/>
        <v>13794</v>
      </c>
      <c r="J1690" s="32">
        <f>SUMIFS(MasterSheet!L:L, MasterSheet!B:B, A1690, MasterSheet!D:D, B1690, MasterSheet!H:H, C1690)</f>
        <v>0</v>
      </c>
      <c r="K1690" s="32">
        <f t="shared" si="133"/>
        <v>0</v>
      </c>
      <c r="L1690" s="25" t="str">
        <f>VLOOKUP(C1690,MasterSheet!H:U,14,)</f>
        <v>BioLegend</v>
      </c>
      <c r="M1690" s="25" t="str">
        <f>VLOOKUP(L1690,'Currency Sheet'!A:C,3,)</f>
        <v>DOLLAR</v>
      </c>
      <c r="N1690" s="25">
        <f t="shared" si="134"/>
        <v>88</v>
      </c>
    </row>
    <row r="1691" spans="1:14" x14ac:dyDescent="0.25">
      <c r="A1691" s="25" t="str">
        <v>EED117806</v>
      </c>
      <c r="B1691" s="45">
        <v>45875</v>
      </c>
      <c r="C1691" s="25">
        <v>117312</v>
      </c>
      <c r="D1691" s="25">
        <f t="shared" si="130"/>
        <v>12091.2</v>
      </c>
      <c r="E1691" s="25">
        <f>_xlfn.XLOOKUP(C1691,MasterSheet!H:H,MasterSheet!E:E)</f>
        <v>137.4</v>
      </c>
      <c r="F1691" s="26">
        <f>SUMIFS(MasterSheet!J:J, MasterSheet!B:B, A1691, MasterSheet!D:D, B1691, MasterSheet!H:H, C1691)</f>
        <v>1</v>
      </c>
      <c r="G1691" s="26">
        <f t="shared" si="131"/>
        <v>12091.2</v>
      </c>
      <c r="H1691" s="30">
        <f>SUMIFS(MasterSheet!K:K, MasterSheet!B:B, A1691, MasterSheet!D:D, B1691, MasterSheet!H:H, C1691)</f>
        <v>1</v>
      </c>
      <c r="I1691" s="30">
        <f t="shared" si="132"/>
        <v>12091.2</v>
      </c>
      <c r="J1691" s="32">
        <f>SUMIFS(MasterSheet!L:L, MasterSheet!B:B, A1691, MasterSheet!D:D, B1691, MasterSheet!H:H, C1691)</f>
        <v>0</v>
      </c>
      <c r="K1691" s="32">
        <f t="shared" si="133"/>
        <v>0</v>
      </c>
      <c r="L1691" s="25" t="str">
        <f>VLOOKUP(C1691,MasterSheet!H:U,14,)</f>
        <v>BioLegend</v>
      </c>
      <c r="M1691" s="25" t="str">
        <f>VLOOKUP(L1691,'Currency Sheet'!A:C,3,)</f>
        <v>DOLLAR</v>
      </c>
      <c r="N1691" s="25">
        <f t="shared" si="134"/>
        <v>88</v>
      </c>
    </row>
    <row r="1692" spans="1:14" x14ac:dyDescent="0.25">
      <c r="A1692" s="25" t="str">
        <v>EED117806</v>
      </c>
      <c r="B1692" s="45">
        <v>45875</v>
      </c>
      <c r="C1692" s="25">
        <v>119414</v>
      </c>
      <c r="D1692" s="25">
        <f t="shared" si="130"/>
        <v>17987.2</v>
      </c>
      <c r="E1692" s="25">
        <f>_xlfn.XLOOKUP(C1692,MasterSheet!H:H,MasterSheet!E:E)</f>
        <v>204.4</v>
      </c>
      <c r="F1692" s="26">
        <f>SUMIFS(MasterSheet!J:J, MasterSheet!B:B, A1692, MasterSheet!D:D, B1692, MasterSheet!H:H, C1692)</f>
        <v>2</v>
      </c>
      <c r="G1692" s="26">
        <f t="shared" si="131"/>
        <v>35974.400000000001</v>
      </c>
      <c r="H1692" s="30">
        <f>SUMIFS(MasterSheet!K:K, MasterSheet!B:B, A1692, MasterSheet!D:D, B1692, MasterSheet!H:H, C1692)</f>
        <v>2</v>
      </c>
      <c r="I1692" s="30">
        <f t="shared" si="132"/>
        <v>35974.400000000001</v>
      </c>
      <c r="J1692" s="32">
        <f>SUMIFS(MasterSheet!L:L, MasterSheet!B:B, A1692, MasterSheet!D:D, B1692, MasterSheet!H:H, C1692)</f>
        <v>0</v>
      </c>
      <c r="K1692" s="32">
        <f t="shared" si="133"/>
        <v>0</v>
      </c>
      <c r="L1692" s="25" t="str">
        <f>VLOOKUP(C1692,MasterSheet!H:U,14,)</f>
        <v>BioLegend</v>
      </c>
      <c r="M1692" s="25" t="str">
        <f>VLOOKUP(L1692,'Currency Sheet'!A:C,3,)</f>
        <v>DOLLAR</v>
      </c>
      <c r="N1692" s="25">
        <f t="shared" si="134"/>
        <v>88</v>
      </c>
    </row>
    <row r="1693" spans="1:14" x14ac:dyDescent="0.25">
      <c r="A1693" s="25" t="str">
        <v>EED117806</v>
      </c>
      <c r="B1693" s="45">
        <v>45875</v>
      </c>
      <c r="C1693" s="25">
        <v>120413</v>
      </c>
      <c r="D1693" s="25">
        <f t="shared" si="130"/>
        <v>5544</v>
      </c>
      <c r="E1693" s="25">
        <f>_xlfn.XLOOKUP(C1693,MasterSheet!H:H,MasterSheet!E:E)</f>
        <v>63</v>
      </c>
      <c r="F1693" s="26">
        <f>SUMIFS(MasterSheet!J:J, MasterSheet!B:B, A1693, MasterSheet!D:D, B1693, MasterSheet!H:H, C1693)</f>
        <v>2</v>
      </c>
      <c r="G1693" s="26">
        <f t="shared" si="131"/>
        <v>11088</v>
      </c>
      <c r="H1693" s="30">
        <f>SUMIFS(MasterSheet!K:K, MasterSheet!B:B, A1693, MasterSheet!D:D, B1693, MasterSheet!H:H, C1693)</f>
        <v>2</v>
      </c>
      <c r="I1693" s="30">
        <f t="shared" si="132"/>
        <v>11088</v>
      </c>
      <c r="J1693" s="32">
        <f>SUMIFS(MasterSheet!L:L, MasterSheet!B:B, A1693, MasterSheet!D:D, B1693, MasterSheet!H:H, C1693)</f>
        <v>0</v>
      </c>
      <c r="K1693" s="32">
        <f t="shared" si="133"/>
        <v>0</v>
      </c>
      <c r="L1693" s="25" t="str">
        <f>VLOOKUP(C1693,MasterSheet!H:U,14,)</f>
        <v>BioLegend</v>
      </c>
      <c r="M1693" s="25" t="str">
        <f>VLOOKUP(L1693,'Currency Sheet'!A:C,3,)</f>
        <v>DOLLAR</v>
      </c>
      <c r="N1693" s="25">
        <f t="shared" si="134"/>
        <v>88</v>
      </c>
    </row>
    <row r="1694" spans="1:14" x14ac:dyDescent="0.25">
      <c r="A1694" s="25" t="str">
        <v>EED117806</v>
      </c>
      <c r="B1694" s="45">
        <v>45875</v>
      </c>
      <c r="C1694" s="25">
        <v>120605</v>
      </c>
      <c r="D1694" s="25">
        <f t="shared" si="130"/>
        <v>6776</v>
      </c>
      <c r="E1694" s="25">
        <f>_xlfn.XLOOKUP(C1694,MasterSheet!H:H,MasterSheet!E:E)</f>
        <v>77</v>
      </c>
      <c r="F1694" s="26">
        <f>SUMIFS(MasterSheet!J:J, MasterSheet!B:B, A1694, MasterSheet!D:D, B1694, MasterSheet!H:H, C1694)</f>
        <v>1</v>
      </c>
      <c r="G1694" s="26">
        <f t="shared" si="131"/>
        <v>6776</v>
      </c>
      <c r="H1694" s="30">
        <f>SUMIFS(MasterSheet!K:K, MasterSheet!B:B, A1694, MasterSheet!D:D, B1694, MasterSheet!H:H, C1694)</f>
        <v>1</v>
      </c>
      <c r="I1694" s="30">
        <f t="shared" si="132"/>
        <v>6776</v>
      </c>
      <c r="J1694" s="32">
        <f>SUMIFS(MasterSheet!L:L, MasterSheet!B:B, A1694, MasterSheet!D:D, B1694, MasterSheet!H:H, C1694)</f>
        <v>0</v>
      </c>
      <c r="K1694" s="32">
        <f t="shared" si="133"/>
        <v>0</v>
      </c>
      <c r="L1694" s="25" t="str">
        <f>VLOOKUP(C1694,MasterSheet!H:U,14,)</f>
        <v>BioLegend</v>
      </c>
      <c r="M1694" s="25" t="str">
        <f>VLOOKUP(L1694,'Currency Sheet'!A:C,3,)</f>
        <v>DOLLAR</v>
      </c>
      <c r="N1694" s="25">
        <f t="shared" si="134"/>
        <v>88</v>
      </c>
    </row>
    <row r="1695" spans="1:14" x14ac:dyDescent="0.25">
      <c r="A1695" s="25" t="str">
        <v>EED117806</v>
      </c>
      <c r="B1695" s="45">
        <v>45875</v>
      </c>
      <c r="C1695" s="25">
        <v>121419</v>
      </c>
      <c r="D1695" s="25">
        <f t="shared" si="130"/>
        <v>6221.6</v>
      </c>
      <c r="E1695" s="25">
        <f>_xlfn.XLOOKUP(C1695,MasterSheet!H:H,MasterSheet!E:E)</f>
        <v>70.7</v>
      </c>
      <c r="F1695" s="26">
        <f>SUMIFS(MasterSheet!J:J, MasterSheet!B:B, A1695, MasterSheet!D:D, B1695, MasterSheet!H:H, C1695)</f>
        <v>1</v>
      </c>
      <c r="G1695" s="26">
        <f t="shared" si="131"/>
        <v>6221.6</v>
      </c>
      <c r="H1695" s="30">
        <f>SUMIFS(MasterSheet!K:K, MasterSheet!B:B, A1695, MasterSheet!D:D, B1695, MasterSheet!H:H, C1695)</f>
        <v>1</v>
      </c>
      <c r="I1695" s="30">
        <f t="shared" si="132"/>
        <v>6221.6</v>
      </c>
      <c r="J1695" s="32">
        <f>SUMIFS(MasterSheet!L:L, MasterSheet!B:B, A1695, MasterSheet!D:D, B1695, MasterSheet!H:H, C1695)</f>
        <v>0</v>
      </c>
      <c r="K1695" s="32">
        <f t="shared" si="133"/>
        <v>0</v>
      </c>
      <c r="L1695" s="25" t="str">
        <f>VLOOKUP(C1695,MasterSheet!H:U,14,)</f>
        <v>BioLegend</v>
      </c>
      <c r="M1695" s="25" t="str">
        <f>VLOOKUP(L1695,'Currency Sheet'!A:C,3,)</f>
        <v>DOLLAR</v>
      </c>
      <c r="N1695" s="25">
        <f t="shared" si="134"/>
        <v>88</v>
      </c>
    </row>
    <row r="1696" spans="1:14" x14ac:dyDescent="0.25">
      <c r="A1696" s="25" t="str">
        <v>EED117806</v>
      </c>
      <c r="B1696" s="45">
        <v>45875</v>
      </c>
      <c r="C1696" s="25">
        <v>127514</v>
      </c>
      <c r="D1696" s="25">
        <f t="shared" si="130"/>
        <v>18233.599999999999</v>
      </c>
      <c r="E1696" s="25">
        <f>_xlfn.XLOOKUP(C1696,MasterSheet!H:H,MasterSheet!E:E)</f>
        <v>207.2</v>
      </c>
      <c r="F1696" s="26">
        <f>SUMIFS(MasterSheet!J:J, MasterSheet!B:B, A1696, MasterSheet!D:D, B1696, MasterSheet!H:H, C1696)</f>
        <v>1</v>
      </c>
      <c r="G1696" s="26">
        <f t="shared" si="131"/>
        <v>18233.599999999999</v>
      </c>
      <c r="H1696" s="30">
        <f>SUMIFS(MasterSheet!K:K, MasterSheet!B:B, A1696, MasterSheet!D:D, B1696, MasterSheet!H:H, C1696)</f>
        <v>1</v>
      </c>
      <c r="I1696" s="30">
        <f t="shared" si="132"/>
        <v>18233.599999999999</v>
      </c>
      <c r="J1696" s="32">
        <f>SUMIFS(MasterSheet!L:L, MasterSheet!B:B, A1696, MasterSheet!D:D, B1696, MasterSheet!H:H, C1696)</f>
        <v>0</v>
      </c>
      <c r="K1696" s="32">
        <f t="shared" si="133"/>
        <v>0</v>
      </c>
      <c r="L1696" s="25" t="str">
        <f>VLOOKUP(C1696,MasterSheet!H:U,14,)</f>
        <v>BioLegend</v>
      </c>
      <c r="M1696" s="25" t="str">
        <f>VLOOKUP(L1696,'Currency Sheet'!A:C,3,)</f>
        <v>DOLLAR</v>
      </c>
      <c r="N1696" s="25">
        <f t="shared" si="134"/>
        <v>88</v>
      </c>
    </row>
    <row r="1697" spans="1:14" x14ac:dyDescent="0.25">
      <c r="A1697" s="25" t="str">
        <v>EED117806</v>
      </c>
      <c r="B1697" s="45">
        <v>45875</v>
      </c>
      <c r="C1697" s="25">
        <v>103116</v>
      </c>
      <c r="D1697" s="25">
        <f t="shared" si="130"/>
        <v>12073.599999999999</v>
      </c>
      <c r="E1697" s="25">
        <f>_xlfn.XLOOKUP(C1697,MasterSheet!H:H,MasterSheet!E:E)</f>
        <v>137.19999999999999</v>
      </c>
      <c r="F1697" s="26">
        <f>SUMIFS(MasterSheet!J:J, MasterSheet!B:B, A1697, MasterSheet!D:D, B1697, MasterSheet!H:H, C1697)</f>
        <v>1</v>
      </c>
      <c r="G1697" s="26">
        <f t="shared" si="131"/>
        <v>12073.599999999999</v>
      </c>
      <c r="H1697" s="30">
        <f>SUMIFS(MasterSheet!K:K, MasterSheet!B:B, A1697, MasterSheet!D:D, B1697, MasterSheet!H:H, C1697)</f>
        <v>1</v>
      </c>
      <c r="I1697" s="30">
        <f t="shared" si="132"/>
        <v>12073.599999999999</v>
      </c>
      <c r="J1697" s="32">
        <f>SUMIFS(MasterSheet!L:L, MasterSheet!B:B, A1697, MasterSheet!D:D, B1697, MasterSheet!H:H, C1697)</f>
        <v>0</v>
      </c>
      <c r="K1697" s="32">
        <f t="shared" si="133"/>
        <v>0</v>
      </c>
      <c r="L1697" s="25" t="str">
        <f>VLOOKUP(C1697,MasterSheet!H:U,14,)</f>
        <v>BioLegend</v>
      </c>
      <c r="M1697" s="25" t="str">
        <f>VLOOKUP(L1697,'Currency Sheet'!A:C,3,)</f>
        <v>DOLLAR</v>
      </c>
      <c r="N1697" s="25">
        <f t="shared" si="134"/>
        <v>88</v>
      </c>
    </row>
    <row r="1698" spans="1:14" x14ac:dyDescent="0.25">
      <c r="A1698" s="25" t="str">
        <v>EED117806</v>
      </c>
      <c r="B1698" s="45">
        <v>45875</v>
      </c>
      <c r="C1698" s="25">
        <v>108916</v>
      </c>
      <c r="D1698" s="25">
        <f t="shared" si="130"/>
        <v>21375.200000000001</v>
      </c>
      <c r="E1698" s="25">
        <f>_xlfn.XLOOKUP(C1698,MasterSheet!H:H,MasterSheet!E:E)</f>
        <v>242.9</v>
      </c>
      <c r="F1698" s="26">
        <f>SUMIFS(MasterSheet!J:J, MasterSheet!B:B, A1698, MasterSheet!D:D, B1698, MasterSheet!H:H, C1698)</f>
        <v>1</v>
      </c>
      <c r="G1698" s="26">
        <f t="shared" si="131"/>
        <v>21375.200000000001</v>
      </c>
      <c r="H1698" s="30">
        <f>SUMIFS(MasterSheet!K:K, MasterSheet!B:B, A1698, MasterSheet!D:D, B1698, MasterSheet!H:H, C1698)</f>
        <v>1</v>
      </c>
      <c r="I1698" s="30">
        <f t="shared" si="132"/>
        <v>21375.200000000001</v>
      </c>
      <c r="J1698" s="32">
        <f>SUMIFS(MasterSheet!L:L, MasterSheet!B:B, A1698, MasterSheet!D:D, B1698, MasterSheet!H:H, C1698)</f>
        <v>0</v>
      </c>
      <c r="K1698" s="32">
        <f t="shared" si="133"/>
        <v>0</v>
      </c>
      <c r="L1698" s="25" t="str">
        <f>VLOOKUP(C1698,MasterSheet!H:U,14,)</f>
        <v>BioLegend</v>
      </c>
      <c r="M1698" s="25" t="str">
        <f>VLOOKUP(L1698,'Currency Sheet'!A:C,3,)</f>
        <v>DOLLAR</v>
      </c>
      <c r="N1698" s="25">
        <f t="shared" si="134"/>
        <v>88</v>
      </c>
    </row>
    <row r="1699" spans="1:14" x14ac:dyDescent="0.25">
      <c r="A1699" s="25" t="str">
        <v>EED117806</v>
      </c>
      <c r="B1699" s="45">
        <v>45875</v>
      </c>
      <c r="C1699" s="25">
        <v>133923</v>
      </c>
      <c r="D1699" s="25">
        <f t="shared" si="130"/>
        <v>20064</v>
      </c>
      <c r="E1699" s="25">
        <f>_xlfn.XLOOKUP(C1699,MasterSheet!H:H,MasterSheet!E:E)</f>
        <v>228</v>
      </c>
      <c r="F1699" s="26">
        <f>SUMIFS(MasterSheet!J:J, MasterSheet!B:B, A1699, MasterSheet!D:D, B1699, MasterSheet!H:H, C1699)</f>
        <v>1</v>
      </c>
      <c r="G1699" s="26">
        <f t="shared" si="131"/>
        <v>20064</v>
      </c>
      <c r="H1699" s="30">
        <f>SUMIFS(MasterSheet!K:K, MasterSheet!B:B, A1699, MasterSheet!D:D, B1699, MasterSheet!H:H, C1699)</f>
        <v>1</v>
      </c>
      <c r="I1699" s="30">
        <f t="shared" si="132"/>
        <v>20064</v>
      </c>
      <c r="J1699" s="32">
        <f>SUMIFS(MasterSheet!L:L, MasterSheet!B:B, A1699, MasterSheet!D:D, B1699, MasterSheet!H:H, C1699)</f>
        <v>0</v>
      </c>
      <c r="K1699" s="32">
        <f t="shared" si="133"/>
        <v>0</v>
      </c>
      <c r="L1699" s="25" t="str">
        <f>VLOOKUP(C1699,MasterSheet!H:U,14,)</f>
        <v>BioLegend</v>
      </c>
      <c r="M1699" s="25" t="str">
        <f>VLOOKUP(L1699,'Currency Sheet'!A:C,3,)</f>
        <v>DOLLAR</v>
      </c>
      <c r="N1699" s="25">
        <f t="shared" si="134"/>
        <v>88</v>
      </c>
    </row>
    <row r="1700" spans="1:14" x14ac:dyDescent="0.25">
      <c r="A1700" s="25" t="str">
        <v>EED117806</v>
      </c>
      <c r="B1700" s="45">
        <v>45875</v>
      </c>
      <c r="C1700" s="25">
        <v>135027</v>
      </c>
      <c r="D1700" s="25">
        <f t="shared" si="130"/>
        <v>15972</v>
      </c>
      <c r="E1700" s="25">
        <f>_xlfn.XLOOKUP(C1700,MasterSheet!H:H,MasterSheet!E:E)</f>
        <v>181.5</v>
      </c>
      <c r="F1700" s="26">
        <f>SUMIFS(MasterSheet!J:J, MasterSheet!B:B, A1700, MasterSheet!D:D, B1700, MasterSheet!H:H, C1700)</f>
        <v>1</v>
      </c>
      <c r="G1700" s="26">
        <f t="shared" si="131"/>
        <v>15972</v>
      </c>
      <c r="H1700" s="30">
        <f>SUMIFS(MasterSheet!K:K, MasterSheet!B:B, A1700, MasterSheet!D:D, B1700, MasterSheet!H:H, C1700)</f>
        <v>1</v>
      </c>
      <c r="I1700" s="30">
        <f t="shared" si="132"/>
        <v>15972</v>
      </c>
      <c r="J1700" s="32">
        <f>SUMIFS(MasterSheet!L:L, MasterSheet!B:B, A1700, MasterSheet!D:D, B1700, MasterSheet!H:H, C1700)</f>
        <v>0</v>
      </c>
      <c r="K1700" s="32">
        <f t="shared" si="133"/>
        <v>0</v>
      </c>
      <c r="L1700" s="25" t="str">
        <f>VLOOKUP(C1700,MasterSheet!H:U,14,)</f>
        <v>BioLegend</v>
      </c>
      <c r="M1700" s="25" t="str">
        <f>VLOOKUP(L1700,'Currency Sheet'!A:C,3,)</f>
        <v>DOLLAR</v>
      </c>
      <c r="N1700" s="25">
        <f t="shared" si="134"/>
        <v>88</v>
      </c>
    </row>
    <row r="1701" spans="1:14" x14ac:dyDescent="0.25">
      <c r="A1701" s="25" t="str">
        <v>EED117806</v>
      </c>
      <c r="B1701" s="45">
        <v>45875</v>
      </c>
      <c r="C1701" s="25">
        <v>127614</v>
      </c>
      <c r="D1701" s="25">
        <f t="shared" si="130"/>
        <v>19342.400000000001</v>
      </c>
      <c r="E1701" s="25">
        <f>_xlfn.XLOOKUP(C1701,MasterSheet!H:H,MasterSheet!E:E)</f>
        <v>219.8</v>
      </c>
      <c r="F1701" s="26">
        <f>SUMIFS(MasterSheet!J:J, MasterSheet!B:B, A1701, MasterSheet!D:D, B1701, MasterSheet!H:H, C1701)</f>
        <v>1</v>
      </c>
      <c r="G1701" s="26">
        <f t="shared" si="131"/>
        <v>19342.400000000001</v>
      </c>
      <c r="H1701" s="30">
        <f>SUMIFS(MasterSheet!K:K, MasterSheet!B:B, A1701, MasterSheet!D:D, B1701, MasterSheet!H:H, C1701)</f>
        <v>1</v>
      </c>
      <c r="I1701" s="30">
        <f t="shared" si="132"/>
        <v>19342.400000000001</v>
      </c>
      <c r="J1701" s="32">
        <f>SUMIFS(MasterSheet!L:L, MasterSheet!B:B, A1701, MasterSheet!D:D, B1701, MasterSheet!H:H, C1701)</f>
        <v>0</v>
      </c>
      <c r="K1701" s="32">
        <f t="shared" si="133"/>
        <v>0</v>
      </c>
      <c r="L1701" s="25" t="str">
        <f>VLOOKUP(C1701,MasterSheet!H:U,14,)</f>
        <v>BioLegend</v>
      </c>
      <c r="M1701" s="25" t="str">
        <f>VLOOKUP(L1701,'Currency Sheet'!A:C,3,)</f>
        <v>DOLLAR</v>
      </c>
      <c r="N1701" s="25">
        <f t="shared" si="134"/>
        <v>88</v>
      </c>
    </row>
    <row r="1702" spans="1:14" x14ac:dyDescent="0.25">
      <c r="A1702" s="25" t="str">
        <v>EED117806</v>
      </c>
      <c r="B1702" s="45">
        <v>45875</v>
      </c>
      <c r="C1702" s="25">
        <v>152410</v>
      </c>
      <c r="D1702" s="25">
        <f t="shared" si="130"/>
        <v>17186.400000000001</v>
      </c>
      <c r="E1702" s="25">
        <f>_xlfn.XLOOKUP(C1702,MasterSheet!H:H,MasterSheet!E:E)</f>
        <v>195.3</v>
      </c>
      <c r="F1702" s="26">
        <f>SUMIFS(MasterSheet!J:J, MasterSheet!B:B, A1702, MasterSheet!D:D, B1702, MasterSheet!H:H, C1702)</f>
        <v>1</v>
      </c>
      <c r="G1702" s="26">
        <f t="shared" si="131"/>
        <v>17186.400000000001</v>
      </c>
      <c r="H1702" s="30">
        <f>SUMIFS(MasterSheet!K:K, MasterSheet!B:B, A1702, MasterSheet!D:D, B1702, MasterSheet!H:H, C1702)</f>
        <v>1</v>
      </c>
      <c r="I1702" s="30">
        <f t="shared" si="132"/>
        <v>17186.400000000001</v>
      </c>
      <c r="J1702" s="32">
        <f>SUMIFS(MasterSheet!L:L, MasterSheet!B:B, A1702, MasterSheet!D:D, B1702, MasterSheet!H:H, C1702)</f>
        <v>0</v>
      </c>
      <c r="K1702" s="32">
        <f t="shared" si="133"/>
        <v>0</v>
      </c>
      <c r="L1702" s="25" t="str">
        <f>VLOOKUP(C1702,MasterSheet!H:U,14,)</f>
        <v>BioLegend</v>
      </c>
      <c r="M1702" s="25" t="str">
        <f>VLOOKUP(L1702,'Currency Sheet'!A:C,3,)</f>
        <v>DOLLAR</v>
      </c>
      <c r="N1702" s="25">
        <f t="shared" si="134"/>
        <v>88</v>
      </c>
    </row>
    <row r="1703" spans="1:14" x14ac:dyDescent="0.25">
      <c r="A1703" s="25" t="str">
        <v>EED117806</v>
      </c>
      <c r="B1703" s="45">
        <v>45875</v>
      </c>
      <c r="C1703" s="25">
        <v>153512</v>
      </c>
      <c r="D1703" s="25">
        <f t="shared" si="130"/>
        <v>23531.199999999997</v>
      </c>
      <c r="E1703" s="25">
        <f>_xlfn.XLOOKUP(C1703,MasterSheet!H:H,MasterSheet!E:E)</f>
        <v>267.39999999999998</v>
      </c>
      <c r="F1703" s="26">
        <f>SUMIFS(MasterSheet!J:J, MasterSheet!B:B, A1703, MasterSheet!D:D, B1703, MasterSheet!H:H, C1703)</f>
        <v>1</v>
      </c>
      <c r="G1703" s="26">
        <f t="shared" si="131"/>
        <v>23531.199999999997</v>
      </c>
      <c r="H1703" s="30">
        <f>SUMIFS(MasterSheet!K:K, MasterSheet!B:B, A1703, MasterSheet!D:D, B1703, MasterSheet!H:H, C1703)</f>
        <v>1</v>
      </c>
      <c r="I1703" s="30">
        <f t="shared" si="132"/>
        <v>23531.199999999997</v>
      </c>
      <c r="J1703" s="32">
        <f>SUMIFS(MasterSheet!L:L, MasterSheet!B:B, A1703, MasterSheet!D:D, B1703, MasterSheet!H:H, C1703)</f>
        <v>0</v>
      </c>
      <c r="K1703" s="32">
        <f t="shared" si="133"/>
        <v>0</v>
      </c>
      <c r="L1703" s="25" t="str">
        <f>VLOOKUP(C1703,MasterSheet!H:U,14,)</f>
        <v>BioLegend</v>
      </c>
      <c r="M1703" s="25" t="str">
        <f>VLOOKUP(L1703,'Currency Sheet'!A:C,3,)</f>
        <v>DOLLAR</v>
      </c>
      <c r="N1703" s="25">
        <f t="shared" si="134"/>
        <v>88</v>
      </c>
    </row>
    <row r="1704" spans="1:14" x14ac:dyDescent="0.25">
      <c r="A1704" s="25" t="str">
        <v>EED117806</v>
      </c>
      <c r="B1704" s="45">
        <v>45875</v>
      </c>
      <c r="C1704" s="25">
        <v>156010</v>
      </c>
      <c r="D1704" s="25">
        <f t="shared" si="130"/>
        <v>13244</v>
      </c>
      <c r="E1704" s="25">
        <f>_xlfn.XLOOKUP(C1704,MasterSheet!H:H,MasterSheet!E:E)</f>
        <v>150.5</v>
      </c>
      <c r="F1704" s="26">
        <f>SUMIFS(MasterSheet!J:J, MasterSheet!B:B, A1704, MasterSheet!D:D, B1704, MasterSheet!H:H, C1704)</f>
        <v>1</v>
      </c>
      <c r="G1704" s="26">
        <f t="shared" si="131"/>
        <v>13244</v>
      </c>
      <c r="H1704" s="30">
        <f>SUMIFS(MasterSheet!K:K, MasterSheet!B:B, A1704, MasterSheet!D:D, B1704, MasterSheet!H:H, C1704)</f>
        <v>1</v>
      </c>
      <c r="I1704" s="30">
        <f t="shared" si="132"/>
        <v>13244</v>
      </c>
      <c r="J1704" s="32">
        <f>SUMIFS(MasterSheet!L:L, MasterSheet!B:B, A1704, MasterSheet!D:D, B1704, MasterSheet!H:H, C1704)</f>
        <v>0</v>
      </c>
      <c r="K1704" s="32">
        <f t="shared" si="133"/>
        <v>0</v>
      </c>
      <c r="L1704" s="25" t="str">
        <f>VLOOKUP(C1704,MasterSheet!H:U,14,)</f>
        <v>BioLegend</v>
      </c>
      <c r="M1704" s="25" t="str">
        <f>VLOOKUP(L1704,'Currency Sheet'!A:C,3,)</f>
        <v>DOLLAR</v>
      </c>
      <c r="N1704" s="25">
        <f t="shared" si="134"/>
        <v>88</v>
      </c>
    </row>
    <row r="1705" spans="1:14" x14ac:dyDescent="0.25">
      <c r="A1705" s="25" t="str">
        <v>EED117806</v>
      </c>
      <c r="B1705" s="45">
        <v>45875</v>
      </c>
      <c r="C1705" s="25">
        <v>301014</v>
      </c>
      <c r="D1705" s="25">
        <f t="shared" si="130"/>
        <v>4435.2</v>
      </c>
      <c r="E1705" s="25">
        <f>_xlfn.XLOOKUP(C1705,MasterSheet!H:H,MasterSheet!E:E)</f>
        <v>50.4</v>
      </c>
      <c r="F1705" s="26">
        <f>SUMIFS(MasterSheet!J:J, MasterSheet!B:B, A1705, MasterSheet!D:D, B1705, MasterSheet!H:H, C1705)</f>
        <v>1</v>
      </c>
      <c r="G1705" s="26">
        <f t="shared" si="131"/>
        <v>4435.2</v>
      </c>
      <c r="H1705" s="30">
        <f>SUMIFS(MasterSheet!K:K, MasterSheet!B:B, A1705, MasterSheet!D:D, B1705, MasterSheet!H:H, C1705)</f>
        <v>1</v>
      </c>
      <c r="I1705" s="30">
        <f t="shared" si="132"/>
        <v>4435.2</v>
      </c>
      <c r="J1705" s="32">
        <f>SUMIFS(MasterSheet!L:L, MasterSheet!B:B, A1705, MasterSheet!D:D, B1705, MasterSheet!H:H, C1705)</f>
        <v>0</v>
      </c>
      <c r="K1705" s="32">
        <f t="shared" si="133"/>
        <v>0</v>
      </c>
      <c r="L1705" s="25" t="str">
        <f>VLOOKUP(C1705,MasterSheet!H:U,14,)</f>
        <v>BioLegend</v>
      </c>
      <c r="M1705" s="25" t="str">
        <f>VLOOKUP(L1705,'Currency Sheet'!A:C,3,)</f>
        <v>DOLLAR</v>
      </c>
      <c r="N1705" s="25">
        <f t="shared" si="134"/>
        <v>88</v>
      </c>
    </row>
    <row r="1706" spans="1:14" x14ac:dyDescent="0.25">
      <c r="A1706" s="25" t="str">
        <v>EED117806</v>
      </c>
      <c r="B1706" s="45">
        <v>45875</v>
      </c>
      <c r="C1706" s="25">
        <v>301808</v>
      </c>
      <c r="D1706" s="25">
        <f t="shared" si="130"/>
        <v>8316</v>
      </c>
      <c r="E1706" s="25">
        <f>_xlfn.XLOOKUP(C1706,MasterSheet!H:H,MasterSheet!E:E)</f>
        <v>94.5</v>
      </c>
      <c r="F1706" s="26">
        <f>SUMIFS(MasterSheet!J:J, MasterSheet!B:B, A1706, MasterSheet!D:D, B1706, MasterSheet!H:H, C1706)</f>
        <v>1</v>
      </c>
      <c r="G1706" s="26">
        <f t="shared" si="131"/>
        <v>8316</v>
      </c>
      <c r="H1706" s="30">
        <f>SUMIFS(MasterSheet!K:K, MasterSheet!B:B, A1706, MasterSheet!D:D, B1706, MasterSheet!H:H, C1706)</f>
        <v>1</v>
      </c>
      <c r="I1706" s="30">
        <f t="shared" si="132"/>
        <v>8316</v>
      </c>
      <c r="J1706" s="32">
        <f>SUMIFS(MasterSheet!L:L, MasterSheet!B:B, A1706, MasterSheet!D:D, B1706, MasterSheet!H:H, C1706)</f>
        <v>0</v>
      </c>
      <c r="K1706" s="32">
        <f t="shared" si="133"/>
        <v>0</v>
      </c>
      <c r="L1706" s="25" t="str">
        <f>VLOOKUP(C1706,MasterSheet!H:U,14,)</f>
        <v>BioLegend</v>
      </c>
      <c r="M1706" s="25" t="str">
        <f>VLOOKUP(L1706,'Currency Sheet'!A:C,3,)</f>
        <v>DOLLAR</v>
      </c>
      <c r="N1706" s="25">
        <f t="shared" si="134"/>
        <v>88</v>
      </c>
    </row>
    <row r="1707" spans="1:14" x14ac:dyDescent="0.25">
      <c r="A1707" s="25" t="str">
        <v>EED117806</v>
      </c>
      <c r="B1707" s="45">
        <v>45875</v>
      </c>
      <c r="C1707" s="25">
        <v>640906</v>
      </c>
      <c r="D1707" s="25">
        <f t="shared" si="130"/>
        <v>11950.400000000001</v>
      </c>
      <c r="E1707" s="25">
        <f>_xlfn.XLOOKUP(C1707,MasterSheet!H:H,MasterSheet!E:E)</f>
        <v>135.80000000000001</v>
      </c>
      <c r="F1707" s="26">
        <f>SUMIFS(MasterSheet!J:J, MasterSheet!B:B, A1707, MasterSheet!D:D, B1707, MasterSheet!H:H, C1707)</f>
        <v>1</v>
      </c>
      <c r="G1707" s="26">
        <f t="shared" si="131"/>
        <v>11950.400000000001</v>
      </c>
      <c r="H1707" s="30">
        <f>SUMIFS(MasterSheet!K:K, MasterSheet!B:B, A1707, MasterSheet!D:D, B1707, MasterSheet!H:H, C1707)</f>
        <v>1</v>
      </c>
      <c r="I1707" s="30">
        <f t="shared" si="132"/>
        <v>11950.400000000001</v>
      </c>
      <c r="J1707" s="32">
        <f>SUMIFS(MasterSheet!L:L, MasterSheet!B:B, A1707, MasterSheet!D:D, B1707, MasterSheet!H:H, C1707)</f>
        <v>0</v>
      </c>
      <c r="K1707" s="32">
        <f t="shared" si="133"/>
        <v>0</v>
      </c>
      <c r="L1707" s="25" t="str">
        <f>VLOOKUP(C1707,MasterSheet!H:U,14,)</f>
        <v>BioLegend</v>
      </c>
      <c r="M1707" s="25" t="str">
        <f>VLOOKUP(L1707,'Currency Sheet'!A:C,3,)</f>
        <v>DOLLAR</v>
      </c>
      <c r="N1707" s="25">
        <f t="shared" si="134"/>
        <v>88</v>
      </c>
    </row>
    <row r="1708" spans="1:14" x14ac:dyDescent="0.25">
      <c r="A1708" s="25" t="str">
        <v>EED117806</v>
      </c>
      <c r="B1708" s="45">
        <v>45875</v>
      </c>
      <c r="C1708" s="25">
        <v>302211</v>
      </c>
      <c r="D1708" s="25">
        <f t="shared" si="130"/>
        <v>2710.4</v>
      </c>
      <c r="E1708" s="25">
        <f>_xlfn.XLOOKUP(C1708,MasterSheet!H:H,MasterSheet!E:E)</f>
        <v>30.8</v>
      </c>
      <c r="F1708" s="26">
        <f>SUMIFS(MasterSheet!J:J, MasterSheet!B:B, A1708, MasterSheet!D:D, B1708, MasterSheet!H:H, C1708)</f>
        <v>2</v>
      </c>
      <c r="G1708" s="26">
        <f t="shared" si="131"/>
        <v>5420.8</v>
      </c>
      <c r="H1708" s="30">
        <f>SUMIFS(MasterSheet!K:K, MasterSheet!B:B, A1708, MasterSheet!D:D, B1708, MasterSheet!H:H, C1708)</f>
        <v>2</v>
      </c>
      <c r="I1708" s="30">
        <f t="shared" si="132"/>
        <v>5420.8</v>
      </c>
      <c r="J1708" s="32">
        <f>SUMIFS(MasterSheet!L:L, MasterSheet!B:B, A1708, MasterSheet!D:D, B1708, MasterSheet!H:H, C1708)</f>
        <v>0</v>
      </c>
      <c r="K1708" s="32">
        <f t="shared" si="133"/>
        <v>0</v>
      </c>
      <c r="L1708" s="25" t="str">
        <f>VLOOKUP(C1708,MasterSheet!H:U,14,)</f>
        <v>BioLegend</v>
      </c>
      <c r="M1708" s="25" t="str">
        <f>VLOOKUP(L1708,'Currency Sheet'!A:C,3,)</f>
        <v>DOLLAR</v>
      </c>
      <c r="N1708" s="25">
        <f t="shared" si="134"/>
        <v>88</v>
      </c>
    </row>
    <row r="1709" spans="1:14" x14ac:dyDescent="0.25">
      <c r="A1709" s="25" t="str">
        <v>EED117806</v>
      </c>
      <c r="B1709" s="45">
        <v>45875</v>
      </c>
      <c r="C1709" s="25">
        <v>302212</v>
      </c>
      <c r="D1709" s="25">
        <f t="shared" si="130"/>
        <v>6468</v>
      </c>
      <c r="E1709" s="25">
        <f>_xlfn.XLOOKUP(C1709,MasterSheet!H:H,MasterSheet!E:E)</f>
        <v>73.5</v>
      </c>
      <c r="F1709" s="26">
        <f>SUMIFS(MasterSheet!J:J, MasterSheet!B:B, A1709, MasterSheet!D:D, B1709, MasterSheet!H:H, C1709)</f>
        <v>5</v>
      </c>
      <c r="G1709" s="26">
        <f t="shared" si="131"/>
        <v>32340</v>
      </c>
      <c r="H1709" s="30">
        <f>SUMIFS(MasterSheet!K:K, MasterSheet!B:B, A1709, MasterSheet!D:D, B1709, MasterSheet!H:H, C1709)</f>
        <v>5</v>
      </c>
      <c r="I1709" s="30">
        <f t="shared" si="132"/>
        <v>32340</v>
      </c>
      <c r="J1709" s="32">
        <f>SUMIFS(MasterSheet!L:L, MasterSheet!B:B, A1709, MasterSheet!D:D, B1709, MasterSheet!H:H, C1709)</f>
        <v>0</v>
      </c>
      <c r="K1709" s="32">
        <f t="shared" si="133"/>
        <v>0</v>
      </c>
      <c r="L1709" s="25" t="str">
        <f>VLOOKUP(C1709,MasterSheet!H:U,14,)</f>
        <v>BioLegend</v>
      </c>
      <c r="M1709" s="25" t="str">
        <f>VLOOKUP(L1709,'Currency Sheet'!A:C,3,)</f>
        <v>DOLLAR</v>
      </c>
      <c r="N1709" s="25">
        <f t="shared" si="134"/>
        <v>88</v>
      </c>
    </row>
    <row r="1710" spans="1:14" x14ac:dyDescent="0.25">
      <c r="A1710" s="25" t="str">
        <v>EED117806</v>
      </c>
      <c r="B1710" s="45">
        <v>45875</v>
      </c>
      <c r="C1710" s="25">
        <v>301833</v>
      </c>
      <c r="D1710" s="25">
        <f t="shared" si="130"/>
        <v>15642</v>
      </c>
      <c r="E1710" s="25">
        <f>_xlfn.XLOOKUP(C1710,MasterSheet!H:H,MasterSheet!E:E)</f>
        <v>177.75</v>
      </c>
      <c r="F1710" s="26">
        <f>SUMIFS(MasterSheet!J:J, MasterSheet!B:B, A1710, MasterSheet!D:D, B1710, MasterSheet!H:H, C1710)</f>
        <v>2</v>
      </c>
      <c r="G1710" s="26">
        <f t="shared" si="131"/>
        <v>31284</v>
      </c>
      <c r="H1710" s="30">
        <f>SUMIFS(MasterSheet!K:K, MasterSheet!B:B, A1710, MasterSheet!D:D, B1710, MasterSheet!H:H, C1710)</f>
        <v>2</v>
      </c>
      <c r="I1710" s="30">
        <f t="shared" si="132"/>
        <v>31284</v>
      </c>
      <c r="J1710" s="32">
        <f>SUMIFS(MasterSheet!L:L, MasterSheet!B:B, A1710, MasterSheet!D:D, B1710, MasterSheet!H:H, C1710)</f>
        <v>0</v>
      </c>
      <c r="K1710" s="32">
        <f t="shared" si="133"/>
        <v>0</v>
      </c>
      <c r="L1710" s="25" t="str">
        <f>VLOOKUP(C1710,MasterSheet!H:U,14,)</f>
        <v>BioLegend</v>
      </c>
      <c r="M1710" s="25" t="str">
        <f>VLOOKUP(L1710,'Currency Sheet'!A:C,3,)</f>
        <v>DOLLAR</v>
      </c>
      <c r="N1710" s="25">
        <f t="shared" si="134"/>
        <v>88</v>
      </c>
    </row>
    <row r="1711" spans="1:14" x14ac:dyDescent="0.25">
      <c r="A1711" s="25" t="str">
        <v>EED117806</v>
      </c>
      <c r="B1711" s="45">
        <v>45875</v>
      </c>
      <c r="C1711" s="25">
        <v>302610</v>
      </c>
      <c r="D1711" s="25">
        <f t="shared" si="130"/>
        <v>6292</v>
      </c>
      <c r="E1711" s="25">
        <f>_xlfn.XLOOKUP(C1711,MasterSheet!H:H,MasterSheet!E:E)</f>
        <v>71.5</v>
      </c>
      <c r="F1711" s="26">
        <f>SUMIFS(MasterSheet!J:J, MasterSheet!B:B, A1711, MasterSheet!D:D, B1711, MasterSheet!H:H, C1711)</f>
        <v>1</v>
      </c>
      <c r="G1711" s="26">
        <f t="shared" si="131"/>
        <v>6292</v>
      </c>
      <c r="H1711" s="30">
        <f>SUMIFS(MasterSheet!K:K, MasterSheet!B:B, A1711, MasterSheet!D:D, B1711, MasterSheet!H:H, C1711)</f>
        <v>1</v>
      </c>
      <c r="I1711" s="30">
        <f t="shared" si="132"/>
        <v>6292</v>
      </c>
      <c r="J1711" s="32">
        <f>SUMIFS(MasterSheet!L:L, MasterSheet!B:B, A1711, MasterSheet!D:D, B1711, MasterSheet!H:H, C1711)</f>
        <v>0</v>
      </c>
      <c r="K1711" s="32">
        <f t="shared" si="133"/>
        <v>0</v>
      </c>
      <c r="L1711" s="25" t="str">
        <f>VLOOKUP(C1711,MasterSheet!H:U,14,)</f>
        <v>BioLegend</v>
      </c>
      <c r="M1711" s="25" t="str">
        <f>VLOOKUP(L1711,'Currency Sheet'!A:C,3,)</f>
        <v>DOLLAR</v>
      </c>
      <c r="N1711" s="25">
        <f t="shared" si="134"/>
        <v>88</v>
      </c>
    </row>
    <row r="1712" spans="1:14" x14ac:dyDescent="0.25">
      <c r="A1712" s="25" t="str">
        <v>EED117806</v>
      </c>
      <c r="B1712" s="45">
        <v>45875</v>
      </c>
      <c r="C1712" s="25">
        <v>302934</v>
      </c>
      <c r="D1712" s="25">
        <f t="shared" si="130"/>
        <v>7867.2000000000007</v>
      </c>
      <c r="E1712" s="25">
        <f>_xlfn.XLOOKUP(C1712,MasterSheet!H:H,MasterSheet!E:E)</f>
        <v>89.4</v>
      </c>
      <c r="F1712" s="26">
        <f>SUMIFS(MasterSheet!J:J, MasterSheet!B:B, A1712, MasterSheet!D:D, B1712, MasterSheet!H:H, C1712)</f>
        <v>1</v>
      </c>
      <c r="G1712" s="26">
        <f t="shared" si="131"/>
        <v>7867.2000000000007</v>
      </c>
      <c r="H1712" s="30">
        <f>SUMIFS(MasterSheet!K:K, MasterSheet!B:B, A1712, MasterSheet!D:D, B1712, MasterSheet!H:H, C1712)</f>
        <v>1</v>
      </c>
      <c r="I1712" s="30">
        <f t="shared" si="132"/>
        <v>7867.2000000000007</v>
      </c>
      <c r="J1712" s="32">
        <f>SUMIFS(MasterSheet!L:L, MasterSheet!B:B, A1712, MasterSheet!D:D, B1712, MasterSheet!H:H, C1712)</f>
        <v>0</v>
      </c>
      <c r="K1712" s="32">
        <f t="shared" si="133"/>
        <v>0</v>
      </c>
      <c r="L1712" s="25" t="str">
        <f>VLOOKUP(C1712,MasterSheet!H:U,14,)</f>
        <v>BioLegend</v>
      </c>
      <c r="M1712" s="25" t="str">
        <f>VLOOKUP(L1712,'Currency Sheet'!A:C,3,)</f>
        <v>DOLLAR</v>
      </c>
      <c r="N1712" s="25">
        <f t="shared" si="134"/>
        <v>88</v>
      </c>
    </row>
    <row r="1713" spans="1:14" x14ac:dyDescent="0.25">
      <c r="A1713" s="25" t="str">
        <v>EED117806</v>
      </c>
      <c r="B1713" s="45">
        <v>45875</v>
      </c>
      <c r="C1713" s="25">
        <v>303504</v>
      </c>
      <c r="D1713" s="25">
        <f t="shared" si="130"/>
        <v>5420.8</v>
      </c>
      <c r="E1713" s="25">
        <f>_xlfn.XLOOKUP(C1713,MasterSheet!H:H,MasterSheet!E:E)</f>
        <v>61.6</v>
      </c>
      <c r="F1713" s="26">
        <f>SUMIFS(MasterSheet!J:J, MasterSheet!B:B, A1713, MasterSheet!D:D, B1713, MasterSheet!H:H, C1713)</f>
        <v>1</v>
      </c>
      <c r="G1713" s="26">
        <f t="shared" si="131"/>
        <v>5420.8</v>
      </c>
      <c r="H1713" s="30">
        <f>SUMIFS(MasterSheet!K:K, MasterSheet!B:B, A1713, MasterSheet!D:D, B1713, MasterSheet!H:H, C1713)</f>
        <v>1</v>
      </c>
      <c r="I1713" s="30">
        <f t="shared" si="132"/>
        <v>5420.8</v>
      </c>
      <c r="J1713" s="32">
        <f>SUMIFS(MasterSheet!L:L, MasterSheet!B:B, A1713, MasterSheet!D:D, B1713, MasterSheet!H:H, C1713)</f>
        <v>0</v>
      </c>
      <c r="K1713" s="32">
        <f t="shared" si="133"/>
        <v>0</v>
      </c>
      <c r="L1713" s="25" t="str">
        <f>VLOOKUP(C1713,MasterSheet!H:U,14,)</f>
        <v>BioLegend</v>
      </c>
      <c r="M1713" s="25" t="str">
        <f>VLOOKUP(L1713,'Currency Sheet'!A:C,3,)</f>
        <v>DOLLAR</v>
      </c>
      <c r="N1713" s="25">
        <f t="shared" si="134"/>
        <v>88</v>
      </c>
    </row>
    <row r="1714" spans="1:14" x14ac:dyDescent="0.25">
      <c r="A1714" s="25" t="str">
        <v>EED117806</v>
      </c>
      <c r="B1714" s="45">
        <v>45875</v>
      </c>
      <c r="C1714" s="25">
        <v>302339</v>
      </c>
      <c r="D1714" s="25">
        <f t="shared" si="130"/>
        <v>12012</v>
      </c>
      <c r="E1714" s="25">
        <f>_xlfn.XLOOKUP(C1714,MasterSheet!H:H,MasterSheet!E:E)</f>
        <v>136.5</v>
      </c>
      <c r="F1714" s="26">
        <f>SUMIFS(MasterSheet!J:J, MasterSheet!B:B, A1714, MasterSheet!D:D, B1714, MasterSheet!H:H, C1714)</f>
        <v>1</v>
      </c>
      <c r="G1714" s="26">
        <f t="shared" si="131"/>
        <v>12012</v>
      </c>
      <c r="H1714" s="30">
        <f>SUMIFS(MasterSheet!K:K, MasterSheet!B:B, A1714, MasterSheet!D:D, B1714, MasterSheet!H:H, C1714)</f>
        <v>1</v>
      </c>
      <c r="I1714" s="30">
        <f t="shared" si="132"/>
        <v>12012</v>
      </c>
      <c r="J1714" s="32">
        <f>SUMIFS(MasterSheet!L:L, MasterSheet!B:B, A1714, MasterSheet!D:D, B1714, MasterSheet!H:H, C1714)</f>
        <v>0</v>
      </c>
      <c r="K1714" s="32">
        <f t="shared" si="133"/>
        <v>0</v>
      </c>
      <c r="L1714" s="25" t="str">
        <f>VLOOKUP(C1714,MasterSheet!H:U,14,)</f>
        <v>BioLegend</v>
      </c>
      <c r="M1714" s="25" t="str">
        <f>VLOOKUP(L1714,'Currency Sheet'!A:C,3,)</f>
        <v>DOLLAR</v>
      </c>
      <c r="N1714" s="25">
        <f t="shared" si="134"/>
        <v>88</v>
      </c>
    </row>
    <row r="1715" spans="1:14" x14ac:dyDescent="0.25">
      <c r="A1715" s="25" t="str">
        <v>EED117806</v>
      </c>
      <c r="B1715" s="45">
        <v>45875</v>
      </c>
      <c r="C1715" s="25">
        <v>304118</v>
      </c>
      <c r="D1715" s="25">
        <f t="shared" si="130"/>
        <v>16324</v>
      </c>
      <c r="E1715" s="25">
        <f>_xlfn.XLOOKUP(C1715,MasterSheet!H:H,MasterSheet!E:E)</f>
        <v>185.5</v>
      </c>
      <c r="F1715" s="26">
        <f>SUMIFS(MasterSheet!J:J, MasterSheet!B:B, A1715, MasterSheet!D:D, B1715, MasterSheet!H:H, C1715)</f>
        <v>1</v>
      </c>
      <c r="G1715" s="26">
        <f t="shared" si="131"/>
        <v>16324</v>
      </c>
      <c r="H1715" s="30">
        <f>SUMIFS(MasterSheet!K:K, MasterSheet!B:B, A1715, MasterSheet!D:D, B1715, MasterSheet!H:H, C1715)</f>
        <v>1</v>
      </c>
      <c r="I1715" s="30">
        <f t="shared" si="132"/>
        <v>16324</v>
      </c>
      <c r="J1715" s="32">
        <f>SUMIFS(MasterSheet!L:L, MasterSheet!B:B, A1715, MasterSheet!D:D, B1715, MasterSheet!H:H, C1715)</f>
        <v>0</v>
      </c>
      <c r="K1715" s="32">
        <f t="shared" si="133"/>
        <v>0</v>
      </c>
      <c r="L1715" s="25" t="str">
        <f>VLOOKUP(C1715,MasterSheet!H:U,14,)</f>
        <v>BioLegend</v>
      </c>
      <c r="M1715" s="25" t="str">
        <f>VLOOKUP(L1715,'Currency Sheet'!A:C,3,)</f>
        <v>DOLLAR</v>
      </c>
      <c r="N1715" s="25">
        <f t="shared" si="134"/>
        <v>88</v>
      </c>
    </row>
    <row r="1716" spans="1:14" x14ac:dyDescent="0.25">
      <c r="A1716" s="25" t="str">
        <v>EED117806</v>
      </c>
      <c r="B1716" s="45">
        <v>45875</v>
      </c>
      <c r="C1716" s="25">
        <v>304825</v>
      </c>
      <c r="D1716" s="25">
        <f t="shared" si="130"/>
        <v>7638.4</v>
      </c>
      <c r="E1716" s="25">
        <f>_xlfn.XLOOKUP(C1716,MasterSheet!H:H,MasterSheet!E:E)</f>
        <v>86.8</v>
      </c>
      <c r="F1716" s="26">
        <f>SUMIFS(MasterSheet!J:J, MasterSheet!B:B, A1716, MasterSheet!D:D, B1716, MasterSheet!H:H, C1716)</f>
        <v>1</v>
      </c>
      <c r="G1716" s="26">
        <f t="shared" si="131"/>
        <v>7638.4</v>
      </c>
      <c r="H1716" s="30">
        <f>SUMIFS(MasterSheet!K:K, MasterSheet!B:B, A1716, MasterSheet!D:D, B1716, MasterSheet!H:H, C1716)</f>
        <v>1</v>
      </c>
      <c r="I1716" s="30">
        <f t="shared" si="132"/>
        <v>7638.4</v>
      </c>
      <c r="J1716" s="32">
        <f>SUMIFS(MasterSheet!L:L, MasterSheet!B:B, A1716, MasterSheet!D:D, B1716, MasterSheet!H:H, C1716)</f>
        <v>0</v>
      </c>
      <c r="K1716" s="32">
        <f t="shared" si="133"/>
        <v>0</v>
      </c>
      <c r="L1716" s="25" t="str">
        <f>VLOOKUP(C1716,MasterSheet!H:U,14,)</f>
        <v>BioLegend</v>
      </c>
      <c r="M1716" s="25" t="str">
        <f>VLOOKUP(L1716,'Currency Sheet'!A:C,3,)</f>
        <v>DOLLAR</v>
      </c>
      <c r="N1716" s="25">
        <f t="shared" si="134"/>
        <v>88</v>
      </c>
    </row>
    <row r="1717" spans="1:14" x14ac:dyDescent="0.25">
      <c r="A1717" s="25" t="str">
        <v>EED117806</v>
      </c>
      <c r="B1717" s="45">
        <v>45875</v>
      </c>
      <c r="C1717" s="25">
        <v>304834</v>
      </c>
      <c r="D1717" s="25">
        <f t="shared" si="130"/>
        <v>26796</v>
      </c>
      <c r="E1717" s="25">
        <f>_xlfn.XLOOKUP(C1717,MasterSheet!H:H,MasterSheet!E:E)</f>
        <v>304.5</v>
      </c>
      <c r="F1717" s="26">
        <f>SUMIFS(MasterSheet!J:J, MasterSheet!B:B, A1717, MasterSheet!D:D, B1717, MasterSheet!H:H, C1717)</f>
        <v>1</v>
      </c>
      <c r="G1717" s="26">
        <f t="shared" si="131"/>
        <v>26796</v>
      </c>
      <c r="H1717" s="30">
        <f>SUMIFS(MasterSheet!K:K, MasterSheet!B:B, A1717, MasterSheet!D:D, B1717, MasterSheet!H:H, C1717)</f>
        <v>1</v>
      </c>
      <c r="I1717" s="30">
        <f t="shared" si="132"/>
        <v>26796</v>
      </c>
      <c r="J1717" s="32">
        <f>SUMIFS(MasterSheet!L:L, MasterSheet!B:B, A1717, MasterSheet!D:D, B1717, MasterSheet!H:H, C1717)</f>
        <v>0</v>
      </c>
      <c r="K1717" s="32">
        <f t="shared" si="133"/>
        <v>0</v>
      </c>
      <c r="L1717" s="25" t="str">
        <f>VLOOKUP(C1717,MasterSheet!H:U,14,)</f>
        <v>BioLegend</v>
      </c>
      <c r="M1717" s="25" t="str">
        <f>VLOOKUP(L1717,'Currency Sheet'!A:C,3,)</f>
        <v>DOLLAR</v>
      </c>
      <c r="N1717" s="25">
        <f t="shared" si="134"/>
        <v>88</v>
      </c>
    </row>
    <row r="1718" spans="1:14" x14ac:dyDescent="0.25">
      <c r="A1718" s="25" t="str">
        <v>EED117806</v>
      </c>
      <c r="B1718" s="45">
        <v>45875</v>
      </c>
      <c r="C1718" s="25">
        <v>305112</v>
      </c>
      <c r="D1718" s="25">
        <f t="shared" si="130"/>
        <v>20636</v>
      </c>
      <c r="E1718" s="25">
        <f>_xlfn.XLOOKUP(C1718,MasterSheet!H:H,MasterSheet!E:E)</f>
        <v>234.5</v>
      </c>
      <c r="F1718" s="26">
        <f>SUMIFS(MasterSheet!J:J, MasterSheet!B:B, A1718, MasterSheet!D:D, B1718, MasterSheet!H:H, C1718)</f>
        <v>1</v>
      </c>
      <c r="G1718" s="26">
        <f t="shared" si="131"/>
        <v>20636</v>
      </c>
      <c r="H1718" s="30">
        <f>SUMIFS(MasterSheet!K:K, MasterSheet!B:B, A1718, MasterSheet!D:D, B1718, MasterSheet!H:H, C1718)</f>
        <v>1</v>
      </c>
      <c r="I1718" s="30">
        <f t="shared" si="132"/>
        <v>20636</v>
      </c>
      <c r="J1718" s="32">
        <f>SUMIFS(MasterSheet!L:L, MasterSheet!B:B, A1718, MasterSheet!D:D, B1718, MasterSheet!H:H, C1718)</f>
        <v>0</v>
      </c>
      <c r="K1718" s="32">
        <f t="shared" si="133"/>
        <v>0</v>
      </c>
      <c r="L1718" s="25" t="str">
        <f>VLOOKUP(C1718,MasterSheet!H:U,14,)</f>
        <v>BioLegend</v>
      </c>
      <c r="M1718" s="25" t="str">
        <f>VLOOKUP(L1718,'Currency Sheet'!A:C,3,)</f>
        <v>DOLLAR</v>
      </c>
      <c r="N1718" s="25">
        <f t="shared" si="134"/>
        <v>88</v>
      </c>
    </row>
    <row r="1719" spans="1:14" x14ac:dyDescent="0.25">
      <c r="A1719" s="25" t="str">
        <v>EED117806</v>
      </c>
      <c r="B1719" s="45">
        <v>45875</v>
      </c>
      <c r="C1719" s="25">
        <v>305627</v>
      </c>
      <c r="D1719" s="25">
        <f t="shared" si="130"/>
        <v>14190</v>
      </c>
      <c r="E1719" s="25">
        <f>_xlfn.XLOOKUP(C1719,MasterSheet!H:H,MasterSheet!E:E)</f>
        <v>161.25</v>
      </c>
      <c r="F1719" s="26">
        <f>SUMIFS(MasterSheet!J:J, MasterSheet!B:B, A1719, MasterSheet!D:D, B1719, MasterSheet!H:H, C1719)</f>
        <v>1</v>
      </c>
      <c r="G1719" s="26">
        <f t="shared" si="131"/>
        <v>14190</v>
      </c>
      <c r="H1719" s="30">
        <f>SUMIFS(MasterSheet!K:K, MasterSheet!B:B, A1719, MasterSheet!D:D, B1719, MasterSheet!H:H, C1719)</f>
        <v>1</v>
      </c>
      <c r="I1719" s="30">
        <f t="shared" si="132"/>
        <v>14190</v>
      </c>
      <c r="J1719" s="32">
        <f>SUMIFS(MasterSheet!L:L, MasterSheet!B:B, A1719, MasterSheet!D:D, B1719, MasterSheet!H:H, C1719)</f>
        <v>0</v>
      </c>
      <c r="K1719" s="32">
        <f t="shared" si="133"/>
        <v>0</v>
      </c>
      <c r="L1719" s="25" t="str">
        <f>VLOOKUP(C1719,MasterSheet!H:U,14,)</f>
        <v>BioLegend</v>
      </c>
      <c r="M1719" s="25" t="str">
        <f>VLOOKUP(L1719,'Currency Sheet'!A:C,3,)</f>
        <v>DOLLAR</v>
      </c>
      <c r="N1719" s="25">
        <f t="shared" si="134"/>
        <v>88</v>
      </c>
    </row>
    <row r="1720" spans="1:14" x14ac:dyDescent="0.25">
      <c r="A1720" s="25" t="str">
        <v>EED117806</v>
      </c>
      <c r="B1720" s="45">
        <v>45875</v>
      </c>
      <c r="C1720" s="25">
        <v>306026</v>
      </c>
      <c r="D1720" s="25">
        <f t="shared" si="130"/>
        <v>29436</v>
      </c>
      <c r="E1720" s="25">
        <f>_xlfn.XLOOKUP(C1720,MasterSheet!H:H,MasterSheet!E:E)</f>
        <v>334.5</v>
      </c>
      <c r="F1720" s="26">
        <f>SUMIFS(MasterSheet!J:J, MasterSheet!B:B, A1720, MasterSheet!D:D, B1720, MasterSheet!H:H, C1720)</f>
        <v>5</v>
      </c>
      <c r="G1720" s="26">
        <f t="shared" si="131"/>
        <v>147180</v>
      </c>
      <c r="H1720" s="30">
        <f>SUMIFS(MasterSheet!K:K, MasterSheet!B:B, A1720, MasterSheet!D:D, B1720, MasterSheet!H:H, C1720)</f>
        <v>5</v>
      </c>
      <c r="I1720" s="30">
        <f t="shared" si="132"/>
        <v>147180</v>
      </c>
      <c r="J1720" s="32">
        <f>SUMIFS(MasterSheet!L:L, MasterSheet!B:B, A1720, MasterSheet!D:D, B1720, MasterSheet!H:H, C1720)</f>
        <v>0</v>
      </c>
      <c r="K1720" s="32">
        <f t="shared" si="133"/>
        <v>0</v>
      </c>
      <c r="L1720" s="25" t="str">
        <f>VLOOKUP(C1720,MasterSheet!H:U,14,)</f>
        <v>BioLegend</v>
      </c>
      <c r="M1720" s="25" t="str">
        <f>VLOOKUP(L1720,'Currency Sheet'!A:C,3,)</f>
        <v>DOLLAR</v>
      </c>
      <c r="N1720" s="25">
        <f t="shared" si="134"/>
        <v>88</v>
      </c>
    </row>
    <row r="1721" spans="1:14" x14ac:dyDescent="0.25">
      <c r="A1721" s="25" t="str">
        <v>EED117806</v>
      </c>
      <c r="B1721" s="45">
        <v>45875</v>
      </c>
      <c r="C1721" s="25">
        <v>313404</v>
      </c>
      <c r="D1721" s="25">
        <f t="shared" si="130"/>
        <v>15769.599999999999</v>
      </c>
      <c r="E1721" s="25">
        <f>_xlfn.XLOOKUP(C1721,MasterSheet!H:H,MasterSheet!E:E)</f>
        <v>179.2</v>
      </c>
      <c r="F1721" s="26">
        <f>SUMIFS(MasterSheet!J:J, MasterSheet!B:B, A1721, MasterSheet!D:D, B1721, MasterSheet!H:H, C1721)</f>
        <v>1</v>
      </c>
      <c r="G1721" s="26">
        <f t="shared" si="131"/>
        <v>15769.599999999999</v>
      </c>
      <c r="H1721" s="30">
        <f>SUMIFS(MasterSheet!K:K, MasterSheet!B:B, A1721, MasterSheet!D:D, B1721, MasterSheet!H:H, C1721)</f>
        <v>1</v>
      </c>
      <c r="I1721" s="30">
        <f t="shared" si="132"/>
        <v>15769.599999999999</v>
      </c>
      <c r="J1721" s="32">
        <f>SUMIFS(MasterSheet!L:L, MasterSheet!B:B, A1721, MasterSheet!D:D, B1721, MasterSheet!H:H, C1721)</f>
        <v>0</v>
      </c>
      <c r="K1721" s="32">
        <f t="shared" si="133"/>
        <v>0</v>
      </c>
      <c r="L1721" s="25" t="str">
        <f>VLOOKUP(C1721,MasterSheet!H:U,14,)</f>
        <v>BioLegend</v>
      </c>
      <c r="M1721" s="25" t="str">
        <f>VLOOKUP(L1721,'Currency Sheet'!A:C,3,)</f>
        <v>DOLLAR</v>
      </c>
      <c r="N1721" s="25">
        <f t="shared" si="134"/>
        <v>88</v>
      </c>
    </row>
    <row r="1722" spans="1:14" x14ac:dyDescent="0.25">
      <c r="A1722" s="25" t="str">
        <v>EED117806</v>
      </c>
      <c r="B1722" s="45">
        <v>45875</v>
      </c>
      <c r="C1722" s="25">
        <v>313519</v>
      </c>
      <c r="D1722" s="25">
        <f t="shared" si="130"/>
        <v>6529.6</v>
      </c>
      <c r="E1722" s="25">
        <f>_xlfn.XLOOKUP(C1722,MasterSheet!H:H,MasterSheet!E:E)</f>
        <v>74.2</v>
      </c>
      <c r="F1722" s="26">
        <f>SUMIFS(MasterSheet!J:J, MasterSheet!B:B, A1722, MasterSheet!D:D, B1722, MasterSheet!H:H, C1722)</f>
        <v>2</v>
      </c>
      <c r="G1722" s="26">
        <f t="shared" si="131"/>
        <v>13059.2</v>
      </c>
      <c r="H1722" s="30">
        <f>SUMIFS(MasterSheet!K:K, MasterSheet!B:B, A1722, MasterSheet!D:D, B1722, MasterSheet!H:H, C1722)</f>
        <v>2</v>
      </c>
      <c r="I1722" s="30">
        <f t="shared" si="132"/>
        <v>13059.2</v>
      </c>
      <c r="J1722" s="32">
        <f>SUMIFS(MasterSheet!L:L, MasterSheet!B:B, A1722, MasterSheet!D:D, B1722, MasterSheet!H:H, C1722)</f>
        <v>0</v>
      </c>
      <c r="K1722" s="32">
        <f t="shared" si="133"/>
        <v>0</v>
      </c>
      <c r="L1722" s="25" t="str">
        <f>VLOOKUP(C1722,MasterSheet!H:U,14,)</f>
        <v>BioLegend</v>
      </c>
      <c r="M1722" s="25" t="str">
        <f>VLOOKUP(L1722,'Currency Sheet'!A:C,3,)</f>
        <v>DOLLAR</v>
      </c>
      <c r="N1722" s="25">
        <f t="shared" si="134"/>
        <v>88</v>
      </c>
    </row>
    <row r="1723" spans="1:14" x14ac:dyDescent="0.25">
      <c r="A1723" s="25" t="str">
        <v>EED117806</v>
      </c>
      <c r="B1723" s="45">
        <v>45875</v>
      </c>
      <c r="C1723" s="25">
        <v>313612</v>
      </c>
      <c r="D1723" s="25">
        <f t="shared" si="130"/>
        <v>13305.599999999999</v>
      </c>
      <c r="E1723" s="25">
        <f>_xlfn.XLOOKUP(C1723,MasterSheet!H:H,MasterSheet!E:E)</f>
        <v>151.19999999999999</v>
      </c>
      <c r="F1723" s="26">
        <f>SUMIFS(MasterSheet!J:J, MasterSheet!B:B, A1723, MasterSheet!D:D, B1723, MasterSheet!H:H, C1723)</f>
        <v>1</v>
      </c>
      <c r="G1723" s="26">
        <f t="shared" si="131"/>
        <v>13305.599999999999</v>
      </c>
      <c r="H1723" s="30">
        <f>SUMIFS(MasterSheet!K:K, MasterSheet!B:B, A1723, MasterSheet!D:D, B1723, MasterSheet!H:H, C1723)</f>
        <v>1</v>
      </c>
      <c r="I1723" s="30">
        <f t="shared" si="132"/>
        <v>13305.599999999999</v>
      </c>
      <c r="J1723" s="32">
        <f>SUMIFS(MasterSheet!L:L, MasterSheet!B:B, A1723, MasterSheet!D:D, B1723, MasterSheet!H:H, C1723)</f>
        <v>0</v>
      </c>
      <c r="K1723" s="32">
        <f t="shared" si="133"/>
        <v>0</v>
      </c>
      <c r="L1723" s="25" t="str">
        <f>VLOOKUP(C1723,MasterSheet!H:U,14,)</f>
        <v>BioLegend</v>
      </c>
      <c r="M1723" s="25" t="str">
        <f>VLOOKUP(L1723,'Currency Sheet'!A:C,3,)</f>
        <v>DOLLAR</v>
      </c>
      <c r="N1723" s="25">
        <f t="shared" si="134"/>
        <v>88</v>
      </c>
    </row>
    <row r="1724" spans="1:14" x14ac:dyDescent="0.25">
      <c r="A1724" s="25" t="str">
        <v>EED117806</v>
      </c>
      <c r="B1724" s="45">
        <v>45875</v>
      </c>
      <c r="C1724" s="25">
        <v>314512</v>
      </c>
      <c r="D1724" s="25">
        <f t="shared" si="130"/>
        <v>20169.599999999999</v>
      </c>
      <c r="E1724" s="25">
        <f>_xlfn.XLOOKUP(C1724,MasterSheet!H:H,MasterSheet!E:E)</f>
        <v>229.2</v>
      </c>
      <c r="F1724" s="26">
        <f>SUMIFS(MasterSheet!J:J, MasterSheet!B:B, A1724, MasterSheet!D:D, B1724, MasterSheet!H:H, C1724)</f>
        <v>1</v>
      </c>
      <c r="G1724" s="26">
        <f t="shared" si="131"/>
        <v>20169.599999999999</v>
      </c>
      <c r="H1724" s="30">
        <f>SUMIFS(MasterSheet!K:K, MasterSheet!B:B, A1724, MasterSheet!D:D, B1724, MasterSheet!H:H, C1724)</f>
        <v>1</v>
      </c>
      <c r="I1724" s="30">
        <f t="shared" si="132"/>
        <v>20169.599999999999</v>
      </c>
      <c r="J1724" s="32">
        <f>SUMIFS(MasterSheet!L:L, MasterSheet!B:B, A1724, MasterSheet!D:D, B1724, MasterSheet!H:H, C1724)</f>
        <v>0</v>
      </c>
      <c r="K1724" s="32">
        <f t="shared" si="133"/>
        <v>0</v>
      </c>
      <c r="L1724" s="25" t="str">
        <f>VLOOKUP(C1724,MasterSheet!H:U,14,)</f>
        <v>BioLegend</v>
      </c>
      <c r="M1724" s="25" t="str">
        <f>VLOOKUP(L1724,'Currency Sheet'!A:C,3,)</f>
        <v>DOLLAR</v>
      </c>
      <c r="N1724" s="25">
        <f t="shared" si="134"/>
        <v>88</v>
      </c>
    </row>
    <row r="1725" spans="1:14" x14ac:dyDescent="0.25">
      <c r="A1725" s="25" t="str">
        <v>EED117806</v>
      </c>
      <c r="B1725" s="45">
        <v>45875</v>
      </c>
      <c r="C1725" s="25">
        <v>314520</v>
      </c>
      <c r="D1725" s="25">
        <f t="shared" si="130"/>
        <v>18321.599999999999</v>
      </c>
      <c r="E1725" s="25">
        <f>_xlfn.XLOOKUP(C1725,MasterSheet!H:H,MasterSheet!E:E)</f>
        <v>208.2</v>
      </c>
      <c r="F1725" s="26">
        <f>SUMIFS(MasterSheet!J:J, MasterSheet!B:B, A1725, MasterSheet!D:D, B1725, MasterSheet!H:H, C1725)</f>
        <v>1</v>
      </c>
      <c r="G1725" s="26">
        <f t="shared" si="131"/>
        <v>18321.599999999999</v>
      </c>
      <c r="H1725" s="30">
        <f>SUMIFS(MasterSheet!K:K, MasterSheet!B:B, A1725, MasterSheet!D:D, B1725, MasterSheet!H:H, C1725)</f>
        <v>1</v>
      </c>
      <c r="I1725" s="30">
        <f t="shared" si="132"/>
        <v>18321.599999999999</v>
      </c>
      <c r="J1725" s="32">
        <f>SUMIFS(MasterSheet!L:L, MasterSheet!B:B, A1725, MasterSheet!D:D, B1725, MasterSheet!H:H, C1725)</f>
        <v>0</v>
      </c>
      <c r="K1725" s="32">
        <f t="shared" si="133"/>
        <v>0</v>
      </c>
      <c r="L1725" s="25" t="str">
        <f>VLOOKUP(C1725,MasterSheet!H:U,14,)</f>
        <v>BioLegend</v>
      </c>
      <c r="M1725" s="25" t="str">
        <f>VLOOKUP(L1725,'Currency Sheet'!A:C,3,)</f>
        <v>DOLLAR</v>
      </c>
      <c r="N1725" s="25">
        <f t="shared" si="134"/>
        <v>88</v>
      </c>
    </row>
    <row r="1726" spans="1:14" x14ac:dyDescent="0.25">
      <c r="A1726" s="25" t="str">
        <v>EED117806</v>
      </c>
      <c r="B1726" s="45">
        <v>45875</v>
      </c>
      <c r="C1726" s="25">
        <v>315810</v>
      </c>
      <c r="D1726" s="25">
        <f t="shared" si="130"/>
        <v>22792</v>
      </c>
      <c r="E1726" s="25">
        <f>_xlfn.XLOOKUP(C1726,MasterSheet!H:H,MasterSheet!E:E)</f>
        <v>259</v>
      </c>
      <c r="F1726" s="26">
        <f>SUMIFS(MasterSheet!J:J, MasterSheet!B:B, A1726, MasterSheet!D:D, B1726, MasterSheet!H:H, C1726)</f>
        <v>1</v>
      </c>
      <c r="G1726" s="26">
        <f t="shared" si="131"/>
        <v>22792</v>
      </c>
      <c r="H1726" s="30">
        <f>SUMIFS(MasterSheet!K:K, MasterSheet!B:B, A1726, MasterSheet!D:D, B1726, MasterSheet!H:H, C1726)</f>
        <v>1</v>
      </c>
      <c r="I1726" s="30">
        <f t="shared" si="132"/>
        <v>22792</v>
      </c>
      <c r="J1726" s="32">
        <f>SUMIFS(MasterSheet!L:L, MasterSheet!B:B, A1726, MasterSheet!D:D, B1726, MasterSheet!H:H, C1726)</f>
        <v>0</v>
      </c>
      <c r="K1726" s="32">
        <f t="shared" si="133"/>
        <v>0</v>
      </c>
      <c r="L1726" s="25" t="str">
        <f>VLOOKUP(C1726,MasterSheet!H:U,14,)</f>
        <v>BioLegend</v>
      </c>
      <c r="M1726" s="25" t="str">
        <f>VLOOKUP(L1726,'Currency Sheet'!A:C,3,)</f>
        <v>DOLLAR</v>
      </c>
      <c r="N1726" s="25">
        <f t="shared" si="134"/>
        <v>88</v>
      </c>
    </row>
    <row r="1727" spans="1:14" x14ac:dyDescent="0.25">
      <c r="A1727" s="25" t="str">
        <v>EED117806</v>
      </c>
      <c r="B1727" s="45">
        <v>45875</v>
      </c>
      <c r="C1727" s="25">
        <v>320207</v>
      </c>
      <c r="D1727" s="25">
        <f t="shared" si="130"/>
        <v>11272.8</v>
      </c>
      <c r="E1727" s="25">
        <f>_xlfn.XLOOKUP(C1727,MasterSheet!H:H,MasterSheet!E:E)</f>
        <v>128.1</v>
      </c>
      <c r="F1727" s="26">
        <f>SUMIFS(MasterSheet!J:J, MasterSheet!B:B, A1727, MasterSheet!D:D, B1727, MasterSheet!H:H, C1727)</f>
        <v>1</v>
      </c>
      <c r="G1727" s="26">
        <f t="shared" si="131"/>
        <v>11272.8</v>
      </c>
      <c r="H1727" s="30">
        <f>SUMIFS(MasterSheet!K:K, MasterSheet!B:B, A1727, MasterSheet!D:D, B1727, MasterSheet!H:H, C1727)</f>
        <v>1</v>
      </c>
      <c r="I1727" s="30">
        <f t="shared" si="132"/>
        <v>11272.8</v>
      </c>
      <c r="J1727" s="32">
        <f>SUMIFS(MasterSheet!L:L, MasterSheet!B:B, A1727, MasterSheet!D:D, B1727, MasterSheet!H:H, C1727)</f>
        <v>0</v>
      </c>
      <c r="K1727" s="32">
        <f t="shared" si="133"/>
        <v>0</v>
      </c>
      <c r="L1727" s="25" t="str">
        <f>VLOOKUP(C1727,MasterSheet!H:U,14,)</f>
        <v>BioLegend</v>
      </c>
      <c r="M1727" s="25" t="str">
        <f>VLOOKUP(L1727,'Currency Sheet'!A:C,3,)</f>
        <v>DOLLAR</v>
      </c>
      <c r="N1727" s="25">
        <f t="shared" si="134"/>
        <v>88</v>
      </c>
    </row>
    <row r="1728" spans="1:14" x14ac:dyDescent="0.25">
      <c r="A1728" s="25" t="str">
        <v>EED117806</v>
      </c>
      <c r="B1728" s="45">
        <v>45875</v>
      </c>
      <c r="C1728" s="25">
        <v>320208</v>
      </c>
      <c r="D1728" s="25">
        <f t="shared" si="130"/>
        <v>23223.199999999997</v>
      </c>
      <c r="E1728" s="25">
        <f>_xlfn.XLOOKUP(C1728,MasterSheet!H:H,MasterSheet!E:E)</f>
        <v>263.89999999999998</v>
      </c>
      <c r="F1728" s="26">
        <f>SUMIFS(MasterSheet!J:J, MasterSheet!B:B, A1728, MasterSheet!D:D, B1728, MasterSheet!H:H, C1728)</f>
        <v>1</v>
      </c>
      <c r="G1728" s="26">
        <f t="shared" si="131"/>
        <v>23223.199999999997</v>
      </c>
      <c r="H1728" s="30">
        <f>SUMIFS(MasterSheet!K:K, MasterSheet!B:B, A1728, MasterSheet!D:D, B1728, MasterSheet!H:H, C1728)</f>
        <v>1</v>
      </c>
      <c r="I1728" s="30">
        <f t="shared" si="132"/>
        <v>23223.199999999997</v>
      </c>
      <c r="J1728" s="32">
        <f>SUMIFS(MasterSheet!L:L, MasterSheet!B:B, A1728, MasterSheet!D:D, B1728, MasterSheet!H:H, C1728)</f>
        <v>0</v>
      </c>
      <c r="K1728" s="32">
        <f t="shared" si="133"/>
        <v>0</v>
      </c>
      <c r="L1728" s="25" t="str">
        <f>VLOOKUP(C1728,MasterSheet!H:U,14,)</f>
        <v>BioLegend</v>
      </c>
      <c r="M1728" s="25" t="str">
        <f>VLOOKUP(L1728,'Currency Sheet'!A:C,3,)</f>
        <v>DOLLAR</v>
      </c>
      <c r="N1728" s="25">
        <f t="shared" si="134"/>
        <v>88</v>
      </c>
    </row>
    <row r="1729" spans="1:14" x14ac:dyDescent="0.25">
      <c r="A1729" s="25" t="str">
        <v>EED117806</v>
      </c>
      <c r="B1729" s="45">
        <v>45875</v>
      </c>
      <c r="C1729" s="25">
        <v>328114</v>
      </c>
      <c r="D1729" s="25">
        <f t="shared" si="130"/>
        <v>19342.400000000001</v>
      </c>
      <c r="E1729" s="25">
        <f>_xlfn.XLOOKUP(C1729,MasterSheet!H:H,MasterSheet!E:E)</f>
        <v>219.8</v>
      </c>
      <c r="F1729" s="26">
        <f>SUMIFS(MasterSheet!J:J, MasterSheet!B:B, A1729, MasterSheet!D:D, B1729, MasterSheet!H:H, C1729)</f>
        <v>1</v>
      </c>
      <c r="G1729" s="26">
        <f t="shared" si="131"/>
        <v>19342.400000000001</v>
      </c>
      <c r="H1729" s="30">
        <f>SUMIFS(MasterSheet!K:K, MasterSheet!B:B, A1729, MasterSheet!D:D, B1729, MasterSheet!H:H, C1729)</f>
        <v>1</v>
      </c>
      <c r="I1729" s="30">
        <f t="shared" si="132"/>
        <v>19342.400000000001</v>
      </c>
      <c r="J1729" s="32">
        <f>SUMIFS(MasterSheet!L:L, MasterSheet!B:B, A1729, MasterSheet!D:D, B1729, MasterSheet!H:H, C1729)</f>
        <v>0</v>
      </c>
      <c r="K1729" s="32">
        <f t="shared" si="133"/>
        <v>0</v>
      </c>
      <c r="L1729" s="25" t="str">
        <f>VLOOKUP(C1729,MasterSheet!H:U,14,)</f>
        <v>BioLegend</v>
      </c>
      <c r="M1729" s="25" t="str">
        <f>VLOOKUP(L1729,'Currency Sheet'!A:C,3,)</f>
        <v>DOLLAR</v>
      </c>
      <c r="N1729" s="25">
        <f t="shared" si="134"/>
        <v>88</v>
      </c>
    </row>
    <row r="1730" spans="1:14" x14ac:dyDescent="0.25">
      <c r="A1730" s="25" t="str">
        <v>EED117806</v>
      </c>
      <c r="B1730" s="45">
        <v>45875</v>
      </c>
      <c r="C1730" s="25">
        <v>329915</v>
      </c>
      <c r="D1730" s="25">
        <f t="shared" si="130"/>
        <v>9424.7999999999993</v>
      </c>
      <c r="E1730" s="25">
        <f>_xlfn.XLOOKUP(C1730,MasterSheet!H:H,MasterSheet!E:E)</f>
        <v>107.1</v>
      </c>
      <c r="F1730" s="26">
        <f>SUMIFS(MasterSheet!J:J, MasterSheet!B:B, A1730, MasterSheet!D:D, B1730, MasterSheet!H:H, C1730)</f>
        <v>1</v>
      </c>
      <c r="G1730" s="26">
        <f t="shared" si="131"/>
        <v>9424.7999999999993</v>
      </c>
      <c r="H1730" s="30">
        <f>SUMIFS(MasterSheet!K:K, MasterSheet!B:B, A1730, MasterSheet!D:D, B1730, MasterSheet!H:H, C1730)</f>
        <v>1</v>
      </c>
      <c r="I1730" s="30">
        <f t="shared" si="132"/>
        <v>9424.7999999999993</v>
      </c>
      <c r="J1730" s="32">
        <f>SUMIFS(MasterSheet!L:L, MasterSheet!B:B, A1730, MasterSheet!D:D, B1730, MasterSheet!H:H, C1730)</f>
        <v>0</v>
      </c>
      <c r="K1730" s="32">
        <f t="shared" si="133"/>
        <v>0</v>
      </c>
      <c r="L1730" s="25" t="str">
        <f>VLOOKUP(C1730,MasterSheet!H:U,14,)</f>
        <v>BioLegend</v>
      </c>
      <c r="M1730" s="25" t="str">
        <f>VLOOKUP(L1730,'Currency Sheet'!A:C,3,)</f>
        <v>DOLLAR</v>
      </c>
      <c r="N1730" s="25">
        <f t="shared" si="134"/>
        <v>88</v>
      </c>
    </row>
    <row r="1731" spans="1:14" x14ac:dyDescent="0.25">
      <c r="A1731" s="25" t="str">
        <v>EED117806</v>
      </c>
      <c r="B1731" s="45">
        <v>45875</v>
      </c>
      <c r="C1731" s="25">
        <v>333906</v>
      </c>
      <c r="D1731" s="25">
        <f t="shared" ref="D1731:D1794" si="135">E1731*N1731</f>
        <v>15769.599999999999</v>
      </c>
      <c r="E1731" s="25">
        <f>_xlfn.XLOOKUP(C1731,MasterSheet!H:H,MasterSheet!E:E)</f>
        <v>179.2</v>
      </c>
      <c r="F1731" s="26">
        <f>SUMIFS(MasterSheet!J:J, MasterSheet!B:B, A1731, MasterSheet!D:D, B1731, MasterSheet!H:H, C1731)</f>
        <v>1</v>
      </c>
      <c r="G1731" s="26">
        <f t="shared" ref="G1731:G1794" si="136">D1731*F1731</f>
        <v>15769.599999999999</v>
      </c>
      <c r="H1731" s="30">
        <f>SUMIFS(MasterSheet!K:K, MasterSheet!B:B, A1731, MasterSheet!D:D, B1731, MasterSheet!H:H, C1731)</f>
        <v>1</v>
      </c>
      <c r="I1731" s="30">
        <f t="shared" ref="I1731:I1794" si="137">H1731*D1731</f>
        <v>15769.599999999999</v>
      </c>
      <c r="J1731" s="32">
        <f>SUMIFS(MasterSheet!L:L, MasterSheet!B:B, A1731, MasterSheet!D:D, B1731, MasterSheet!H:H, C1731)</f>
        <v>0</v>
      </c>
      <c r="K1731" s="32">
        <f t="shared" ref="K1731:K1794" si="138">J1731*D1731</f>
        <v>0</v>
      </c>
      <c r="L1731" s="25" t="str">
        <f>VLOOKUP(C1731,MasterSheet!H:U,14,)</f>
        <v>BioLegend</v>
      </c>
      <c r="M1731" s="25" t="str">
        <f>VLOOKUP(L1731,'Currency Sheet'!A:C,3,)</f>
        <v>DOLLAR</v>
      </c>
      <c r="N1731" s="25">
        <f t="shared" ref="N1731:N1794" si="139">IF(M1731="DOLLAR",88,1)</f>
        <v>88</v>
      </c>
    </row>
    <row r="1732" spans="1:14" x14ac:dyDescent="0.25">
      <c r="A1732" s="25" t="str">
        <v>EED117806</v>
      </c>
      <c r="B1732" s="45">
        <v>45875</v>
      </c>
      <c r="C1732" s="25">
        <v>336718</v>
      </c>
      <c r="D1732" s="25">
        <f t="shared" si="135"/>
        <v>25317.599999999999</v>
      </c>
      <c r="E1732" s="25">
        <f>_xlfn.XLOOKUP(C1732,MasterSheet!H:H,MasterSheet!E:E)</f>
        <v>287.7</v>
      </c>
      <c r="F1732" s="26">
        <f>SUMIFS(MasterSheet!J:J, MasterSheet!B:B, A1732, MasterSheet!D:D, B1732, MasterSheet!H:H, C1732)</f>
        <v>1</v>
      </c>
      <c r="G1732" s="26">
        <f t="shared" si="136"/>
        <v>25317.599999999999</v>
      </c>
      <c r="H1732" s="30">
        <f>SUMIFS(MasterSheet!K:K, MasterSheet!B:B, A1732, MasterSheet!D:D, B1732, MasterSheet!H:H, C1732)</f>
        <v>1</v>
      </c>
      <c r="I1732" s="30">
        <f t="shared" si="137"/>
        <v>25317.599999999999</v>
      </c>
      <c r="J1732" s="32">
        <f>SUMIFS(MasterSheet!L:L, MasterSheet!B:B, A1732, MasterSheet!D:D, B1732, MasterSheet!H:H, C1732)</f>
        <v>0</v>
      </c>
      <c r="K1732" s="32">
        <f t="shared" si="138"/>
        <v>0</v>
      </c>
      <c r="L1732" s="25" t="str">
        <f>VLOOKUP(C1732,MasterSheet!H:U,14,)</f>
        <v>BioLegend</v>
      </c>
      <c r="M1732" s="25" t="str">
        <f>VLOOKUP(L1732,'Currency Sheet'!A:C,3,)</f>
        <v>DOLLAR</v>
      </c>
      <c r="N1732" s="25">
        <f t="shared" si="139"/>
        <v>88</v>
      </c>
    </row>
    <row r="1733" spans="1:14" x14ac:dyDescent="0.25">
      <c r="A1733" s="25" t="str">
        <v>EED117806</v>
      </c>
      <c r="B1733" s="45">
        <v>45875</v>
      </c>
      <c r="C1733" s="25">
        <v>303529</v>
      </c>
      <c r="D1733" s="25">
        <f t="shared" si="135"/>
        <v>13464</v>
      </c>
      <c r="E1733" s="25">
        <f>_xlfn.XLOOKUP(C1733,MasterSheet!H:H,MasterSheet!E:E)</f>
        <v>153</v>
      </c>
      <c r="F1733" s="26">
        <f>SUMIFS(MasterSheet!J:J, MasterSheet!B:B, A1733, MasterSheet!D:D, B1733, MasterSheet!H:H, C1733)</f>
        <v>2</v>
      </c>
      <c r="G1733" s="26">
        <f t="shared" si="136"/>
        <v>26928</v>
      </c>
      <c r="H1733" s="30">
        <f>SUMIFS(MasterSheet!K:K, MasterSheet!B:B, A1733, MasterSheet!D:D, B1733, MasterSheet!H:H, C1733)</f>
        <v>2</v>
      </c>
      <c r="I1733" s="30">
        <f t="shared" si="137"/>
        <v>26928</v>
      </c>
      <c r="J1733" s="32">
        <f>SUMIFS(MasterSheet!L:L, MasterSheet!B:B, A1733, MasterSheet!D:D, B1733, MasterSheet!H:H, C1733)</f>
        <v>0</v>
      </c>
      <c r="K1733" s="32">
        <f t="shared" si="138"/>
        <v>0</v>
      </c>
      <c r="L1733" s="25" t="str">
        <f>VLOOKUP(C1733,MasterSheet!H:U,14,)</f>
        <v>BioLegend</v>
      </c>
      <c r="M1733" s="25" t="str">
        <f>VLOOKUP(L1733,'Currency Sheet'!A:C,3,)</f>
        <v>DOLLAR</v>
      </c>
      <c r="N1733" s="25">
        <f t="shared" si="139"/>
        <v>88</v>
      </c>
    </row>
    <row r="1734" spans="1:14" x14ac:dyDescent="0.25">
      <c r="A1734" s="25" t="str">
        <v>EED117806</v>
      </c>
      <c r="B1734" s="45">
        <v>45875</v>
      </c>
      <c r="C1734" s="25">
        <v>345005</v>
      </c>
      <c r="D1734" s="25">
        <f t="shared" si="135"/>
        <v>9424.7999999999993</v>
      </c>
      <c r="E1734" s="25">
        <f>_xlfn.XLOOKUP(C1734,MasterSheet!H:H,MasterSheet!E:E)</f>
        <v>107.1</v>
      </c>
      <c r="F1734" s="26">
        <f>SUMIFS(MasterSheet!J:J, MasterSheet!B:B, A1734, MasterSheet!D:D, B1734, MasterSheet!H:H, C1734)</f>
        <v>1</v>
      </c>
      <c r="G1734" s="26">
        <f t="shared" si="136"/>
        <v>9424.7999999999993</v>
      </c>
      <c r="H1734" s="30">
        <f>SUMIFS(MasterSheet!K:K, MasterSheet!B:B, A1734, MasterSheet!D:D, B1734, MasterSheet!H:H, C1734)</f>
        <v>1</v>
      </c>
      <c r="I1734" s="30">
        <f t="shared" si="137"/>
        <v>9424.7999999999993</v>
      </c>
      <c r="J1734" s="32">
        <f>SUMIFS(MasterSheet!L:L, MasterSheet!B:B, A1734, MasterSheet!D:D, B1734, MasterSheet!H:H, C1734)</f>
        <v>0</v>
      </c>
      <c r="K1734" s="32">
        <f t="shared" si="138"/>
        <v>0</v>
      </c>
      <c r="L1734" s="25" t="str">
        <f>VLOOKUP(C1734,MasterSheet!H:U,14,)</f>
        <v>BioLegend</v>
      </c>
      <c r="M1734" s="25" t="str">
        <f>VLOOKUP(L1734,'Currency Sheet'!A:C,3,)</f>
        <v>DOLLAR</v>
      </c>
      <c r="N1734" s="25">
        <f t="shared" si="139"/>
        <v>88</v>
      </c>
    </row>
    <row r="1735" spans="1:14" x14ac:dyDescent="0.25">
      <c r="A1735" s="25" t="str">
        <v>EED117806</v>
      </c>
      <c r="B1735" s="45">
        <v>45875</v>
      </c>
      <c r="C1735" s="25">
        <v>345030</v>
      </c>
      <c r="D1735" s="25">
        <f t="shared" si="135"/>
        <v>27984</v>
      </c>
      <c r="E1735" s="25">
        <f>_xlfn.XLOOKUP(C1735,MasterSheet!H:H,MasterSheet!E:E)</f>
        <v>318</v>
      </c>
      <c r="F1735" s="26">
        <f>SUMIFS(MasterSheet!J:J, MasterSheet!B:B, A1735, MasterSheet!D:D, B1735, MasterSheet!H:H, C1735)</f>
        <v>1</v>
      </c>
      <c r="G1735" s="26">
        <f t="shared" si="136"/>
        <v>27984</v>
      </c>
      <c r="H1735" s="30">
        <f>SUMIFS(MasterSheet!K:K, MasterSheet!B:B, A1735, MasterSheet!D:D, B1735, MasterSheet!H:H, C1735)</f>
        <v>1</v>
      </c>
      <c r="I1735" s="30">
        <f t="shared" si="137"/>
        <v>27984</v>
      </c>
      <c r="J1735" s="32">
        <f>SUMIFS(MasterSheet!L:L, MasterSheet!B:B, A1735, MasterSheet!D:D, B1735, MasterSheet!H:H, C1735)</f>
        <v>0</v>
      </c>
      <c r="K1735" s="32">
        <f t="shared" si="138"/>
        <v>0</v>
      </c>
      <c r="L1735" s="25" t="str">
        <f>VLOOKUP(C1735,MasterSheet!H:U,14,)</f>
        <v>BioLegend</v>
      </c>
      <c r="M1735" s="25" t="str">
        <f>VLOOKUP(L1735,'Currency Sheet'!A:C,3,)</f>
        <v>DOLLAR</v>
      </c>
      <c r="N1735" s="25">
        <f t="shared" si="139"/>
        <v>88</v>
      </c>
    </row>
    <row r="1736" spans="1:14" x14ac:dyDescent="0.25">
      <c r="A1736" s="25" t="str">
        <v>EED117806</v>
      </c>
      <c r="B1736" s="45">
        <v>45875</v>
      </c>
      <c r="C1736" s="25">
        <v>348206</v>
      </c>
      <c r="D1736" s="25">
        <f t="shared" si="135"/>
        <v>15523.2</v>
      </c>
      <c r="E1736" s="25">
        <f>_xlfn.XLOOKUP(C1736,MasterSheet!H:H,MasterSheet!E:E)</f>
        <v>176.4</v>
      </c>
      <c r="F1736" s="26">
        <f>SUMIFS(MasterSheet!J:J, MasterSheet!B:B, A1736, MasterSheet!D:D, B1736, MasterSheet!H:H, C1736)</f>
        <v>1</v>
      </c>
      <c r="G1736" s="26">
        <f t="shared" si="136"/>
        <v>15523.2</v>
      </c>
      <c r="H1736" s="30">
        <f>SUMIFS(MasterSheet!K:K, MasterSheet!B:B, A1736, MasterSheet!D:D, B1736, MasterSheet!H:H, C1736)</f>
        <v>1</v>
      </c>
      <c r="I1736" s="30">
        <f t="shared" si="137"/>
        <v>15523.2</v>
      </c>
      <c r="J1736" s="32">
        <f>SUMIFS(MasterSheet!L:L, MasterSheet!B:B, A1736, MasterSheet!D:D, B1736, MasterSheet!H:H, C1736)</f>
        <v>0</v>
      </c>
      <c r="K1736" s="32">
        <f t="shared" si="138"/>
        <v>0</v>
      </c>
      <c r="L1736" s="25" t="str">
        <f>VLOOKUP(C1736,MasterSheet!H:U,14,)</f>
        <v>BioLegend</v>
      </c>
      <c r="M1736" s="25" t="str">
        <f>VLOOKUP(L1736,'Currency Sheet'!A:C,3,)</f>
        <v>DOLLAR</v>
      </c>
      <c r="N1736" s="25">
        <f t="shared" si="139"/>
        <v>88</v>
      </c>
    </row>
    <row r="1737" spans="1:14" x14ac:dyDescent="0.25">
      <c r="A1737" s="25" t="str">
        <v>EED117806</v>
      </c>
      <c r="B1737" s="45">
        <v>45875</v>
      </c>
      <c r="C1737" s="25">
        <v>350305</v>
      </c>
      <c r="D1737" s="25">
        <f t="shared" si="135"/>
        <v>7946.4</v>
      </c>
      <c r="E1737" s="25">
        <f>_xlfn.XLOOKUP(C1737,MasterSheet!H:H,MasterSheet!E:E)</f>
        <v>90.3</v>
      </c>
      <c r="F1737" s="26">
        <f>SUMIFS(MasterSheet!J:J, MasterSheet!B:B, A1737, MasterSheet!D:D, B1737, MasterSheet!H:H, C1737)</f>
        <v>1</v>
      </c>
      <c r="G1737" s="26">
        <f t="shared" si="136"/>
        <v>7946.4</v>
      </c>
      <c r="H1737" s="30">
        <f>SUMIFS(MasterSheet!K:K, MasterSheet!B:B, A1737, MasterSheet!D:D, B1737, MasterSheet!H:H, C1737)</f>
        <v>1</v>
      </c>
      <c r="I1737" s="30">
        <f t="shared" si="137"/>
        <v>7946.4</v>
      </c>
      <c r="J1737" s="32">
        <f>SUMIFS(MasterSheet!L:L, MasterSheet!B:B, A1737, MasterSheet!D:D, B1737, MasterSheet!H:H, C1737)</f>
        <v>0</v>
      </c>
      <c r="K1737" s="32">
        <f t="shared" si="138"/>
        <v>0</v>
      </c>
      <c r="L1737" s="25" t="str">
        <f>VLOOKUP(C1737,MasterSheet!H:U,14,)</f>
        <v>BioLegend</v>
      </c>
      <c r="M1737" s="25" t="str">
        <f>VLOOKUP(L1737,'Currency Sheet'!A:C,3,)</f>
        <v>DOLLAR</v>
      </c>
      <c r="N1737" s="25">
        <f t="shared" si="139"/>
        <v>88</v>
      </c>
    </row>
    <row r="1738" spans="1:14" x14ac:dyDescent="0.25">
      <c r="A1738" s="25" t="str">
        <v>EED117806</v>
      </c>
      <c r="B1738" s="45">
        <v>45875</v>
      </c>
      <c r="C1738" s="25">
        <v>344007</v>
      </c>
      <c r="D1738" s="25">
        <f t="shared" si="135"/>
        <v>12540</v>
      </c>
      <c r="E1738" s="25">
        <f>_xlfn.XLOOKUP(C1738,MasterSheet!H:H,MasterSheet!E:E)</f>
        <v>142.5</v>
      </c>
      <c r="F1738" s="26">
        <f>SUMIFS(MasterSheet!J:J, MasterSheet!B:B, A1738, MasterSheet!D:D, B1738, MasterSheet!H:H, C1738)</f>
        <v>2</v>
      </c>
      <c r="G1738" s="26">
        <f t="shared" si="136"/>
        <v>25080</v>
      </c>
      <c r="H1738" s="30">
        <f>SUMIFS(MasterSheet!K:K, MasterSheet!B:B, A1738, MasterSheet!D:D, B1738, MasterSheet!H:H, C1738)</f>
        <v>2</v>
      </c>
      <c r="I1738" s="30">
        <f t="shared" si="137"/>
        <v>25080</v>
      </c>
      <c r="J1738" s="32">
        <f>SUMIFS(MasterSheet!L:L, MasterSheet!B:B, A1738, MasterSheet!D:D, B1738, MasterSheet!H:H, C1738)</f>
        <v>0</v>
      </c>
      <c r="K1738" s="32">
        <f t="shared" si="138"/>
        <v>0</v>
      </c>
      <c r="L1738" s="25" t="str">
        <f>VLOOKUP(C1738,MasterSheet!H:U,14,)</f>
        <v>BioLegend</v>
      </c>
      <c r="M1738" s="25" t="str">
        <f>VLOOKUP(L1738,'Currency Sheet'!A:C,3,)</f>
        <v>DOLLAR</v>
      </c>
      <c r="N1738" s="25">
        <f t="shared" si="139"/>
        <v>88</v>
      </c>
    </row>
    <row r="1739" spans="1:14" x14ac:dyDescent="0.25">
      <c r="A1739" s="25" t="str">
        <v>EED117806</v>
      </c>
      <c r="B1739" s="45">
        <v>45875</v>
      </c>
      <c r="C1739" s="25">
        <v>359004</v>
      </c>
      <c r="D1739" s="25">
        <f t="shared" si="135"/>
        <v>24393.599999999999</v>
      </c>
      <c r="E1739" s="25">
        <f>_xlfn.XLOOKUP(C1739,MasterSheet!H:H,MasterSheet!E:E)</f>
        <v>277.2</v>
      </c>
      <c r="F1739" s="26">
        <f>SUMIFS(MasterSheet!J:J, MasterSheet!B:B, A1739, MasterSheet!D:D, B1739, MasterSheet!H:H, C1739)</f>
        <v>1</v>
      </c>
      <c r="G1739" s="26">
        <f t="shared" si="136"/>
        <v>24393.599999999999</v>
      </c>
      <c r="H1739" s="30">
        <f>SUMIFS(MasterSheet!K:K, MasterSheet!B:B, A1739, MasterSheet!D:D, B1739, MasterSheet!H:H, C1739)</f>
        <v>1</v>
      </c>
      <c r="I1739" s="30">
        <f t="shared" si="137"/>
        <v>24393.599999999999</v>
      </c>
      <c r="J1739" s="32">
        <f>SUMIFS(MasterSheet!L:L, MasterSheet!B:B, A1739, MasterSheet!D:D, B1739, MasterSheet!H:H, C1739)</f>
        <v>0</v>
      </c>
      <c r="K1739" s="32">
        <f t="shared" si="138"/>
        <v>0</v>
      </c>
      <c r="L1739" s="25" t="str">
        <f>VLOOKUP(C1739,MasterSheet!H:U,14,)</f>
        <v>BioLegend</v>
      </c>
      <c r="M1739" s="25" t="str">
        <f>VLOOKUP(L1739,'Currency Sheet'!A:C,3,)</f>
        <v>DOLLAR</v>
      </c>
      <c r="N1739" s="25">
        <f t="shared" si="139"/>
        <v>88</v>
      </c>
    </row>
    <row r="1740" spans="1:14" x14ac:dyDescent="0.25">
      <c r="A1740" s="25" t="str">
        <v>EED117806</v>
      </c>
      <c r="B1740" s="45">
        <v>45875</v>
      </c>
      <c r="C1740" s="25">
        <v>354511</v>
      </c>
      <c r="D1740" s="25">
        <f t="shared" si="135"/>
        <v>7638.4</v>
      </c>
      <c r="E1740" s="25">
        <f>_xlfn.XLOOKUP(C1740,MasterSheet!H:H,MasterSheet!E:E)</f>
        <v>86.8</v>
      </c>
      <c r="F1740" s="26">
        <f>SUMIFS(MasterSheet!J:J, MasterSheet!B:B, A1740, MasterSheet!D:D, B1740, MasterSheet!H:H, C1740)</f>
        <v>1</v>
      </c>
      <c r="G1740" s="26">
        <f t="shared" si="136"/>
        <v>7638.4</v>
      </c>
      <c r="H1740" s="30">
        <f>SUMIFS(MasterSheet!K:K, MasterSheet!B:B, A1740, MasterSheet!D:D, B1740, MasterSheet!H:H, C1740)</f>
        <v>1</v>
      </c>
      <c r="I1740" s="30">
        <f t="shared" si="137"/>
        <v>7638.4</v>
      </c>
      <c r="J1740" s="32">
        <f>SUMIFS(MasterSheet!L:L, MasterSheet!B:B, A1740, MasterSheet!D:D, B1740, MasterSheet!H:H, C1740)</f>
        <v>0</v>
      </c>
      <c r="K1740" s="32">
        <f t="shared" si="138"/>
        <v>0</v>
      </c>
      <c r="L1740" s="25" t="str">
        <f>VLOOKUP(C1740,MasterSheet!H:U,14,)</f>
        <v>BioLegend</v>
      </c>
      <c r="M1740" s="25" t="str">
        <f>VLOOKUP(L1740,'Currency Sheet'!A:C,3,)</f>
        <v>DOLLAR</v>
      </c>
      <c r="N1740" s="25">
        <f t="shared" si="139"/>
        <v>88</v>
      </c>
    </row>
    <row r="1741" spans="1:14" x14ac:dyDescent="0.25">
      <c r="A1741" s="25" t="str">
        <v>EED117806</v>
      </c>
      <c r="B1741" s="45">
        <v>45875</v>
      </c>
      <c r="C1741" s="25">
        <v>363004</v>
      </c>
      <c r="D1741" s="25">
        <f t="shared" si="135"/>
        <v>8500.8000000000011</v>
      </c>
      <c r="E1741" s="25">
        <f>_xlfn.XLOOKUP(C1741,MasterSheet!H:H,MasterSheet!E:E)</f>
        <v>96.600000000000009</v>
      </c>
      <c r="F1741" s="26">
        <f>SUMIFS(MasterSheet!J:J, MasterSheet!B:B, A1741, MasterSheet!D:D, B1741, MasterSheet!H:H, C1741)</f>
        <v>3</v>
      </c>
      <c r="G1741" s="26">
        <f t="shared" si="136"/>
        <v>25502.400000000001</v>
      </c>
      <c r="H1741" s="30">
        <f>SUMIFS(MasterSheet!K:K, MasterSheet!B:B, A1741, MasterSheet!D:D, B1741, MasterSheet!H:H, C1741)</f>
        <v>3</v>
      </c>
      <c r="I1741" s="30">
        <f t="shared" si="137"/>
        <v>25502.400000000001</v>
      </c>
      <c r="J1741" s="32">
        <f>SUMIFS(MasterSheet!L:L, MasterSheet!B:B, A1741, MasterSheet!D:D, B1741, MasterSheet!H:H, C1741)</f>
        <v>0</v>
      </c>
      <c r="K1741" s="32">
        <f t="shared" si="138"/>
        <v>0</v>
      </c>
      <c r="L1741" s="25" t="str">
        <f>VLOOKUP(C1741,MasterSheet!H:U,14,)</f>
        <v>BioLegend</v>
      </c>
      <c r="M1741" s="25" t="str">
        <f>VLOOKUP(L1741,'Currency Sheet'!A:C,3,)</f>
        <v>DOLLAR</v>
      </c>
      <c r="N1741" s="25">
        <f t="shared" si="139"/>
        <v>88</v>
      </c>
    </row>
    <row r="1742" spans="1:14" x14ac:dyDescent="0.25">
      <c r="A1742" s="25" t="str">
        <v>EED117806</v>
      </c>
      <c r="B1742" s="45">
        <v>45875</v>
      </c>
      <c r="C1742" s="25">
        <v>366708</v>
      </c>
      <c r="D1742" s="25">
        <f t="shared" si="135"/>
        <v>24948</v>
      </c>
      <c r="E1742" s="25">
        <f>_xlfn.XLOOKUP(C1742,MasterSheet!H:H,MasterSheet!E:E)</f>
        <v>283.5</v>
      </c>
      <c r="F1742" s="26">
        <f>SUMIFS(MasterSheet!J:J, MasterSheet!B:B, A1742, MasterSheet!D:D, B1742, MasterSheet!H:H, C1742)</f>
        <v>1</v>
      </c>
      <c r="G1742" s="26">
        <f t="shared" si="136"/>
        <v>24948</v>
      </c>
      <c r="H1742" s="30">
        <f>SUMIFS(MasterSheet!K:K, MasterSheet!B:B, A1742, MasterSheet!D:D, B1742, MasterSheet!H:H, C1742)</f>
        <v>1</v>
      </c>
      <c r="I1742" s="30">
        <f t="shared" si="137"/>
        <v>24948</v>
      </c>
      <c r="J1742" s="32">
        <f>SUMIFS(MasterSheet!L:L, MasterSheet!B:B, A1742, MasterSheet!D:D, B1742, MasterSheet!H:H, C1742)</f>
        <v>0</v>
      </c>
      <c r="K1742" s="32">
        <f t="shared" si="138"/>
        <v>0</v>
      </c>
      <c r="L1742" s="25" t="str">
        <f>VLOOKUP(C1742,MasterSheet!H:U,14,)</f>
        <v>BioLegend</v>
      </c>
      <c r="M1742" s="25" t="str">
        <f>VLOOKUP(L1742,'Currency Sheet'!A:C,3,)</f>
        <v>DOLLAR</v>
      </c>
      <c r="N1742" s="25">
        <f t="shared" si="139"/>
        <v>88</v>
      </c>
    </row>
    <row r="1743" spans="1:14" x14ac:dyDescent="0.25">
      <c r="A1743" s="25" t="str">
        <v>EED117806</v>
      </c>
      <c r="B1743" s="45">
        <v>45875</v>
      </c>
      <c r="C1743" s="25">
        <v>369211</v>
      </c>
      <c r="D1743" s="25">
        <f t="shared" si="135"/>
        <v>9917.6</v>
      </c>
      <c r="E1743" s="25">
        <f>_xlfn.XLOOKUP(C1743,MasterSheet!H:H,MasterSheet!E:E)</f>
        <v>112.7</v>
      </c>
      <c r="F1743" s="26">
        <f>SUMIFS(MasterSheet!J:J, MasterSheet!B:B, A1743, MasterSheet!D:D, B1743, MasterSheet!H:H, C1743)</f>
        <v>1</v>
      </c>
      <c r="G1743" s="26">
        <f t="shared" si="136"/>
        <v>9917.6</v>
      </c>
      <c r="H1743" s="30">
        <f>SUMIFS(MasterSheet!K:K, MasterSheet!B:B, A1743, MasterSheet!D:D, B1743, MasterSheet!H:H, C1743)</f>
        <v>1</v>
      </c>
      <c r="I1743" s="30">
        <f t="shared" si="137"/>
        <v>9917.6</v>
      </c>
      <c r="J1743" s="32">
        <f>SUMIFS(MasterSheet!L:L, MasterSheet!B:B, A1743, MasterSheet!D:D, B1743, MasterSheet!H:H, C1743)</f>
        <v>0</v>
      </c>
      <c r="K1743" s="32">
        <f t="shared" si="138"/>
        <v>0</v>
      </c>
      <c r="L1743" s="25" t="str">
        <f>VLOOKUP(C1743,MasterSheet!H:U,14,)</f>
        <v>BioLegend</v>
      </c>
      <c r="M1743" s="25" t="str">
        <f>VLOOKUP(L1743,'Currency Sheet'!A:C,3,)</f>
        <v>DOLLAR</v>
      </c>
      <c r="N1743" s="25">
        <f t="shared" si="139"/>
        <v>88</v>
      </c>
    </row>
    <row r="1744" spans="1:14" x14ac:dyDescent="0.25">
      <c r="A1744" s="25" t="str">
        <v>EED117806</v>
      </c>
      <c r="B1744" s="45">
        <v>45875</v>
      </c>
      <c r="C1744" s="25">
        <v>372733</v>
      </c>
      <c r="D1744" s="25">
        <f t="shared" si="135"/>
        <v>11580.8</v>
      </c>
      <c r="E1744" s="25">
        <f>_xlfn.XLOOKUP(C1744,MasterSheet!H:H,MasterSheet!E:E)</f>
        <v>131.6</v>
      </c>
      <c r="F1744" s="26">
        <f>SUMIFS(MasterSheet!J:J, MasterSheet!B:B, A1744, MasterSheet!D:D, B1744, MasterSheet!H:H, C1744)</f>
        <v>1</v>
      </c>
      <c r="G1744" s="26">
        <f t="shared" si="136"/>
        <v>11580.8</v>
      </c>
      <c r="H1744" s="30">
        <f>SUMIFS(MasterSheet!K:K, MasterSheet!B:B, A1744, MasterSheet!D:D, B1744, MasterSheet!H:H, C1744)</f>
        <v>1</v>
      </c>
      <c r="I1744" s="30">
        <f t="shared" si="137"/>
        <v>11580.8</v>
      </c>
      <c r="J1744" s="32">
        <f>SUMIFS(MasterSheet!L:L, MasterSheet!B:B, A1744, MasterSheet!D:D, B1744, MasterSheet!H:H, C1744)</f>
        <v>0</v>
      </c>
      <c r="K1744" s="32">
        <f t="shared" si="138"/>
        <v>0</v>
      </c>
      <c r="L1744" s="25" t="str">
        <f>VLOOKUP(C1744,MasterSheet!H:U,14,)</f>
        <v>BioLegend</v>
      </c>
      <c r="M1744" s="25" t="str">
        <f>VLOOKUP(L1744,'Currency Sheet'!A:C,3,)</f>
        <v>DOLLAR</v>
      </c>
      <c r="N1744" s="25">
        <f t="shared" si="139"/>
        <v>88</v>
      </c>
    </row>
    <row r="1745" spans="1:14" x14ac:dyDescent="0.25">
      <c r="A1745" s="25" t="str">
        <v>EED117806</v>
      </c>
      <c r="B1745" s="45">
        <v>45875</v>
      </c>
      <c r="C1745" s="25">
        <v>376310</v>
      </c>
      <c r="D1745" s="25">
        <f t="shared" si="135"/>
        <v>19096</v>
      </c>
      <c r="E1745" s="25">
        <f>_xlfn.XLOOKUP(C1745,MasterSheet!H:H,MasterSheet!E:E)</f>
        <v>217</v>
      </c>
      <c r="F1745" s="26">
        <f>SUMIFS(MasterSheet!J:J, MasterSheet!B:B, A1745, MasterSheet!D:D, B1745, MasterSheet!H:H, C1745)</f>
        <v>1</v>
      </c>
      <c r="G1745" s="26">
        <f t="shared" si="136"/>
        <v>19096</v>
      </c>
      <c r="H1745" s="30">
        <f>SUMIFS(MasterSheet!K:K, MasterSheet!B:B, A1745, MasterSheet!D:D, B1745, MasterSheet!H:H, C1745)</f>
        <v>1</v>
      </c>
      <c r="I1745" s="30">
        <f t="shared" si="137"/>
        <v>19096</v>
      </c>
      <c r="J1745" s="32">
        <f>SUMIFS(MasterSheet!L:L, MasterSheet!B:B, A1745, MasterSheet!D:D, B1745, MasterSheet!H:H, C1745)</f>
        <v>0</v>
      </c>
      <c r="K1745" s="32">
        <f t="shared" si="138"/>
        <v>0</v>
      </c>
      <c r="L1745" s="25" t="str">
        <f>VLOOKUP(C1745,MasterSheet!H:U,14,)</f>
        <v>BioLegend</v>
      </c>
      <c r="M1745" s="25" t="str">
        <f>VLOOKUP(L1745,'Currency Sheet'!A:C,3,)</f>
        <v>DOLLAR</v>
      </c>
      <c r="N1745" s="25">
        <f t="shared" si="139"/>
        <v>88</v>
      </c>
    </row>
    <row r="1746" spans="1:14" x14ac:dyDescent="0.25">
      <c r="A1746" s="25" t="str">
        <v>EED117806</v>
      </c>
      <c r="B1746" s="45">
        <v>45875</v>
      </c>
      <c r="C1746" s="25">
        <v>378606</v>
      </c>
      <c r="D1746" s="25">
        <f t="shared" si="135"/>
        <v>17248</v>
      </c>
      <c r="E1746" s="25">
        <f>_xlfn.XLOOKUP(C1746,MasterSheet!H:H,MasterSheet!E:E)</f>
        <v>196</v>
      </c>
      <c r="F1746" s="26">
        <f>SUMIFS(MasterSheet!J:J, MasterSheet!B:B, A1746, MasterSheet!D:D, B1746, MasterSheet!H:H, C1746)</f>
        <v>2</v>
      </c>
      <c r="G1746" s="26">
        <f t="shared" si="136"/>
        <v>34496</v>
      </c>
      <c r="H1746" s="30">
        <f>SUMIFS(MasterSheet!K:K, MasterSheet!B:B, A1746, MasterSheet!D:D, B1746, MasterSheet!H:H, C1746)</f>
        <v>2</v>
      </c>
      <c r="I1746" s="30">
        <f t="shared" si="137"/>
        <v>34496</v>
      </c>
      <c r="J1746" s="32">
        <f>SUMIFS(MasterSheet!L:L, MasterSheet!B:B, A1746, MasterSheet!D:D, B1746, MasterSheet!H:H, C1746)</f>
        <v>0</v>
      </c>
      <c r="K1746" s="32">
        <f t="shared" si="138"/>
        <v>0</v>
      </c>
      <c r="L1746" s="25" t="str">
        <f>VLOOKUP(C1746,MasterSheet!H:U,14,)</f>
        <v>BioLegend</v>
      </c>
      <c r="M1746" s="25" t="str">
        <f>VLOOKUP(L1746,'Currency Sheet'!A:C,3,)</f>
        <v>DOLLAR</v>
      </c>
      <c r="N1746" s="25">
        <f t="shared" si="139"/>
        <v>88</v>
      </c>
    </row>
    <row r="1747" spans="1:14" x14ac:dyDescent="0.25">
      <c r="A1747" s="25" t="str">
        <v>EED117806</v>
      </c>
      <c r="B1747" s="45">
        <v>45875</v>
      </c>
      <c r="C1747" s="25">
        <v>400108</v>
      </c>
      <c r="D1747" s="25">
        <f t="shared" si="135"/>
        <v>6529.6</v>
      </c>
      <c r="E1747" s="25">
        <f>_xlfn.XLOOKUP(C1747,MasterSheet!H:H,MasterSheet!E:E)</f>
        <v>74.2</v>
      </c>
      <c r="F1747" s="26">
        <f>SUMIFS(MasterSheet!J:J, MasterSheet!B:B, A1747, MasterSheet!D:D, B1747, MasterSheet!H:H, C1747)</f>
        <v>1</v>
      </c>
      <c r="G1747" s="26">
        <f t="shared" si="136"/>
        <v>6529.6</v>
      </c>
      <c r="H1747" s="30">
        <f>SUMIFS(MasterSheet!K:K, MasterSheet!B:B, A1747, MasterSheet!D:D, B1747, MasterSheet!H:H, C1747)</f>
        <v>1</v>
      </c>
      <c r="I1747" s="30">
        <f t="shared" si="137"/>
        <v>6529.6</v>
      </c>
      <c r="J1747" s="32">
        <f>SUMIFS(MasterSheet!L:L, MasterSheet!B:B, A1747, MasterSheet!D:D, B1747, MasterSheet!H:H, C1747)</f>
        <v>0</v>
      </c>
      <c r="K1747" s="32">
        <f t="shared" si="138"/>
        <v>0</v>
      </c>
      <c r="L1747" s="25" t="str">
        <f>VLOOKUP(C1747,MasterSheet!H:U,14,)</f>
        <v>BioLegend</v>
      </c>
      <c r="M1747" s="25" t="str">
        <f>VLOOKUP(L1747,'Currency Sheet'!A:C,3,)</f>
        <v>DOLLAR</v>
      </c>
      <c r="N1747" s="25">
        <f t="shared" si="139"/>
        <v>88</v>
      </c>
    </row>
    <row r="1748" spans="1:14" x14ac:dyDescent="0.25">
      <c r="A1748" s="25" t="str">
        <v>EED117806</v>
      </c>
      <c r="B1748" s="45">
        <v>45875</v>
      </c>
      <c r="C1748" s="25">
        <v>400211</v>
      </c>
      <c r="D1748" s="25">
        <f t="shared" si="135"/>
        <v>1953.6</v>
      </c>
      <c r="E1748" s="25">
        <f>_xlfn.XLOOKUP(C1748,MasterSheet!H:H,MasterSheet!E:E)</f>
        <v>22.2</v>
      </c>
      <c r="F1748" s="26">
        <f>SUMIFS(MasterSheet!J:J, MasterSheet!B:B, A1748, MasterSheet!D:D, B1748, MasterSheet!H:H, C1748)</f>
        <v>1</v>
      </c>
      <c r="G1748" s="26">
        <f t="shared" si="136"/>
        <v>1953.6</v>
      </c>
      <c r="H1748" s="30">
        <f>SUMIFS(MasterSheet!K:K, MasterSheet!B:B, A1748, MasterSheet!D:D, B1748, MasterSheet!H:H, C1748)</f>
        <v>1</v>
      </c>
      <c r="I1748" s="30">
        <f t="shared" si="137"/>
        <v>1953.6</v>
      </c>
      <c r="J1748" s="32">
        <f>SUMIFS(MasterSheet!L:L, MasterSheet!B:B, A1748, MasterSheet!D:D, B1748, MasterSheet!H:H, C1748)</f>
        <v>0</v>
      </c>
      <c r="K1748" s="32">
        <f t="shared" si="138"/>
        <v>0</v>
      </c>
      <c r="L1748" s="25" t="str">
        <f>VLOOKUP(C1748,MasterSheet!H:U,14,)</f>
        <v>BioLegend</v>
      </c>
      <c r="M1748" s="25" t="str">
        <f>VLOOKUP(L1748,'Currency Sheet'!A:C,3,)</f>
        <v>DOLLAR</v>
      </c>
      <c r="N1748" s="25">
        <f t="shared" si="139"/>
        <v>88</v>
      </c>
    </row>
    <row r="1749" spans="1:14" x14ac:dyDescent="0.25">
      <c r="A1749" s="25" t="str">
        <v>EED117806</v>
      </c>
      <c r="B1749" s="45">
        <v>45875</v>
      </c>
      <c r="C1749" s="25">
        <v>420516</v>
      </c>
      <c r="D1749" s="25">
        <f t="shared" si="135"/>
        <v>13552</v>
      </c>
      <c r="E1749" s="25">
        <f>_xlfn.XLOOKUP(C1749,MasterSheet!H:H,MasterSheet!E:E)</f>
        <v>154</v>
      </c>
      <c r="F1749" s="26">
        <f>SUMIFS(MasterSheet!J:J, MasterSheet!B:B, A1749, MasterSheet!D:D, B1749, MasterSheet!H:H, C1749)</f>
        <v>1</v>
      </c>
      <c r="G1749" s="26">
        <f t="shared" si="136"/>
        <v>13552</v>
      </c>
      <c r="H1749" s="30">
        <f>SUMIFS(MasterSheet!K:K, MasterSheet!B:B, A1749, MasterSheet!D:D, B1749, MasterSheet!H:H, C1749)</f>
        <v>1</v>
      </c>
      <c r="I1749" s="30">
        <f t="shared" si="137"/>
        <v>13552</v>
      </c>
      <c r="J1749" s="32">
        <f>SUMIFS(MasterSheet!L:L, MasterSheet!B:B, A1749, MasterSheet!D:D, B1749, MasterSheet!H:H, C1749)</f>
        <v>0</v>
      </c>
      <c r="K1749" s="32">
        <f t="shared" si="138"/>
        <v>0</v>
      </c>
      <c r="L1749" s="25" t="str">
        <f>VLOOKUP(C1749,MasterSheet!H:U,14,)</f>
        <v>BioLegend</v>
      </c>
      <c r="M1749" s="25" t="str">
        <f>VLOOKUP(L1749,'Currency Sheet'!A:C,3,)</f>
        <v>DOLLAR</v>
      </c>
      <c r="N1749" s="25">
        <f t="shared" si="139"/>
        <v>88</v>
      </c>
    </row>
    <row r="1750" spans="1:14" x14ac:dyDescent="0.25">
      <c r="A1750" s="25" t="str">
        <v>EED117806</v>
      </c>
      <c r="B1750" s="45">
        <v>45875</v>
      </c>
      <c r="C1750" s="25">
        <v>421601</v>
      </c>
      <c r="D1750" s="25">
        <f t="shared" si="135"/>
        <v>7444.7999999999993</v>
      </c>
      <c r="E1750" s="25">
        <f>_xlfn.XLOOKUP(C1750,MasterSheet!H:H,MasterSheet!E:E)</f>
        <v>84.6</v>
      </c>
      <c r="F1750" s="26">
        <f>SUMIFS(MasterSheet!J:J, MasterSheet!B:B, A1750, MasterSheet!D:D, B1750, MasterSheet!H:H, C1750)</f>
        <v>5</v>
      </c>
      <c r="G1750" s="26">
        <f t="shared" si="136"/>
        <v>37224</v>
      </c>
      <c r="H1750" s="30">
        <f>SUMIFS(MasterSheet!K:K, MasterSheet!B:B, A1750, MasterSheet!D:D, B1750, MasterSheet!H:H, C1750)</f>
        <v>5</v>
      </c>
      <c r="I1750" s="30">
        <f t="shared" si="137"/>
        <v>37224</v>
      </c>
      <c r="J1750" s="32">
        <f>SUMIFS(MasterSheet!L:L, MasterSheet!B:B, A1750, MasterSheet!D:D, B1750, MasterSheet!H:H, C1750)</f>
        <v>0</v>
      </c>
      <c r="K1750" s="32">
        <f t="shared" si="138"/>
        <v>0</v>
      </c>
      <c r="L1750" s="25" t="str">
        <f>VLOOKUP(C1750,MasterSheet!H:U,14,)</f>
        <v>BioLegend</v>
      </c>
      <c r="M1750" s="25" t="str">
        <f>VLOOKUP(L1750,'Currency Sheet'!A:C,3,)</f>
        <v>DOLLAR</v>
      </c>
      <c r="N1750" s="25">
        <f t="shared" si="139"/>
        <v>88</v>
      </c>
    </row>
    <row r="1751" spans="1:14" x14ac:dyDescent="0.25">
      <c r="A1751" s="25" t="str">
        <v>EED117806</v>
      </c>
      <c r="B1751" s="45">
        <v>45875</v>
      </c>
      <c r="C1751" s="25">
        <v>425003</v>
      </c>
      <c r="D1751" s="25">
        <f t="shared" si="135"/>
        <v>5482.4</v>
      </c>
      <c r="E1751" s="25">
        <f>_xlfn.XLOOKUP(C1751,MasterSheet!H:H,MasterSheet!E:E)</f>
        <v>62.3</v>
      </c>
      <c r="F1751" s="26">
        <f>SUMIFS(MasterSheet!J:J, MasterSheet!B:B, A1751, MasterSheet!D:D, B1751, MasterSheet!H:H, C1751)</f>
        <v>2</v>
      </c>
      <c r="G1751" s="26">
        <f t="shared" si="136"/>
        <v>10964.8</v>
      </c>
      <c r="H1751" s="30">
        <f>SUMIFS(MasterSheet!K:K, MasterSheet!B:B, A1751, MasterSheet!D:D, B1751, MasterSheet!H:H, C1751)</f>
        <v>2</v>
      </c>
      <c r="I1751" s="30">
        <f t="shared" si="137"/>
        <v>10964.8</v>
      </c>
      <c r="J1751" s="32">
        <f>SUMIFS(MasterSheet!L:L, MasterSheet!B:B, A1751, MasterSheet!D:D, B1751, MasterSheet!H:H, C1751)</f>
        <v>0</v>
      </c>
      <c r="K1751" s="32">
        <f t="shared" si="138"/>
        <v>0</v>
      </c>
      <c r="L1751" s="25" t="str">
        <f>VLOOKUP(C1751,MasterSheet!H:U,14,)</f>
        <v>BioLegend</v>
      </c>
      <c r="M1751" s="25" t="str">
        <f>VLOOKUP(L1751,'Currency Sheet'!A:C,3,)</f>
        <v>DOLLAR</v>
      </c>
      <c r="N1751" s="25">
        <f t="shared" si="139"/>
        <v>88</v>
      </c>
    </row>
    <row r="1752" spans="1:14" x14ac:dyDescent="0.25">
      <c r="A1752" s="25" t="str">
        <v>EED117806</v>
      </c>
      <c r="B1752" s="45">
        <v>45875</v>
      </c>
      <c r="C1752" s="25">
        <v>426101</v>
      </c>
      <c r="D1752" s="25">
        <f t="shared" si="135"/>
        <v>2895.2</v>
      </c>
      <c r="E1752" s="25">
        <f>_xlfn.XLOOKUP(C1752,MasterSheet!H:H,MasterSheet!E:E)</f>
        <v>32.9</v>
      </c>
      <c r="F1752" s="26">
        <f>SUMIFS(MasterSheet!J:J, MasterSheet!B:B, A1752, MasterSheet!D:D, B1752, MasterSheet!H:H, C1752)</f>
        <v>1</v>
      </c>
      <c r="G1752" s="26">
        <f t="shared" si="136"/>
        <v>2895.2</v>
      </c>
      <c r="H1752" s="30">
        <f>SUMIFS(MasterSheet!K:K, MasterSheet!B:B, A1752, MasterSheet!D:D, B1752, MasterSheet!H:H, C1752)</f>
        <v>1</v>
      </c>
      <c r="I1752" s="30">
        <f t="shared" si="137"/>
        <v>2895.2</v>
      </c>
      <c r="J1752" s="32">
        <f>SUMIFS(MasterSheet!L:L, MasterSheet!B:B, A1752, MasterSheet!D:D, B1752, MasterSheet!H:H, C1752)</f>
        <v>0</v>
      </c>
      <c r="K1752" s="32">
        <f t="shared" si="138"/>
        <v>0</v>
      </c>
      <c r="L1752" s="25" t="str">
        <f>VLOOKUP(C1752,MasterSheet!H:U,14,)</f>
        <v>BioLegend</v>
      </c>
      <c r="M1752" s="25" t="str">
        <f>VLOOKUP(L1752,'Currency Sheet'!A:C,3,)</f>
        <v>DOLLAR</v>
      </c>
      <c r="N1752" s="25">
        <f t="shared" si="139"/>
        <v>88</v>
      </c>
    </row>
    <row r="1753" spans="1:14" x14ac:dyDescent="0.25">
      <c r="A1753" s="25" t="str">
        <v>EED117806</v>
      </c>
      <c r="B1753" s="45">
        <v>45875</v>
      </c>
      <c r="C1753" s="25">
        <v>427401</v>
      </c>
      <c r="D1753" s="25">
        <f t="shared" si="135"/>
        <v>3326.3999999999996</v>
      </c>
      <c r="E1753" s="25">
        <f>_xlfn.XLOOKUP(C1753,MasterSheet!H:H,MasterSheet!E:E)</f>
        <v>37.799999999999997</v>
      </c>
      <c r="F1753" s="26">
        <f>SUMIFS(MasterSheet!J:J, MasterSheet!B:B, A1753, MasterSheet!D:D, B1753, MasterSheet!H:H, C1753)</f>
        <v>2</v>
      </c>
      <c r="G1753" s="26">
        <f t="shared" si="136"/>
        <v>6652.7999999999993</v>
      </c>
      <c r="H1753" s="30">
        <f>SUMIFS(MasterSheet!K:K, MasterSheet!B:B, A1753, MasterSheet!D:D, B1753, MasterSheet!H:H, C1753)</f>
        <v>2</v>
      </c>
      <c r="I1753" s="30">
        <f t="shared" si="137"/>
        <v>6652.7999999999993</v>
      </c>
      <c r="J1753" s="32">
        <f>SUMIFS(MasterSheet!L:L, MasterSheet!B:B, A1753, MasterSheet!D:D, B1753, MasterSheet!H:H, C1753)</f>
        <v>0</v>
      </c>
      <c r="K1753" s="32">
        <f t="shared" si="138"/>
        <v>0</v>
      </c>
      <c r="L1753" s="25" t="str">
        <f>VLOOKUP(C1753,MasterSheet!H:U,14,)</f>
        <v>BioLegend</v>
      </c>
      <c r="M1753" s="25" t="str">
        <f>VLOOKUP(L1753,'Currency Sheet'!A:C,3,)</f>
        <v>DOLLAR</v>
      </c>
      <c r="N1753" s="25">
        <f t="shared" si="139"/>
        <v>88</v>
      </c>
    </row>
    <row r="1754" spans="1:14" x14ac:dyDescent="0.25">
      <c r="A1754" s="25" t="str">
        <v>EED117806</v>
      </c>
      <c r="B1754" s="45">
        <v>45875</v>
      </c>
      <c r="C1754" s="25">
        <v>503808</v>
      </c>
      <c r="D1754" s="25">
        <f t="shared" si="135"/>
        <v>13552</v>
      </c>
      <c r="E1754" s="25">
        <f>_xlfn.XLOOKUP(C1754,MasterSheet!H:H,MasterSheet!E:E)</f>
        <v>154</v>
      </c>
      <c r="F1754" s="26">
        <f>SUMIFS(MasterSheet!J:J, MasterSheet!B:B, A1754, MasterSheet!D:D, B1754, MasterSheet!H:H, C1754)</f>
        <v>2</v>
      </c>
      <c r="G1754" s="26">
        <f t="shared" si="136"/>
        <v>27104</v>
      </c>
      <c r="H1754" s="30">
        <f>SUMIFS(MasterSheet!K:K, MasterSheet!B:B, A1754, MasterSheet!D:D, B1754, MasterSheet!H:H, C1754)</f>
        <v>2</v>
      </c>
      <c r="I1754" s="30">
        <f t="shared" si="137"/>
        <v>27104</v>
      </c>
      <c r="J1754" s="32">
        <f>SUMIFS(MasterSheet!L:L, MasterSheet!B:B, A1754, MasterSheet!D:D, B1754, MasterSheet!H:H, C1754)</f>
        <v>0</v>
      </c>
      <c r="K1754" s="32">
        <f t="shared" si="138"/>
        <v>0</v>
      </c>
      <c r="L1754" s="25" t="str">
        <f>VLOOKUP(C1754,MasterSheet!H:U,14,)</f>
        <v>BioLegend</v>
      </c>
      <c r="M1754" s="25" t="str">
        <f>VLOOKUP(L1754,'Currency Sheet'!A:C,3,)</f>
        <v>DOLLAR</v>
      </c>
      <c r="N1754" s="25">
        <f t="shared" si="139"/>
        <v>88</v>
      </c>
    </row>
    <row r="1755" spans="1:14" x14ac:dyDescent="0.25">
      <c r="A1755" s="25" t="str">
        <v>EED117806</v>
      </c>
      <c r="B1755" s="45">
        <v>45875</v>
      </c>
      <c r="C1755" s="25">
        <v>505806</v>
      </c>
      <c r="D1755" s="25">
        <f t="shared" si="135"/>
        <v>6098.4</v>
      </c>
      <c r="E1755" s="25">
        <f>_xlfn.XLOOKUP(C1755,MasterSheet!H:H,MasterSheet!E:E)</f>
        <v>69.3</v>
      </c>
      <c r="F1755" s="26">
        <f>SUMIFS(MasterSheet!J:J, MasterSheet!B:B, A1755, MasterSheet!D:D, B1755, MasterSheet!H:H, C1755)</f>
        <v>1</v>
      </c>
      <c r="G1755" s="26">
        <f t="shared" si="136"/>
        <v>6098.4</v>
      </c>
      <c r="H1755" s="30">
        <f>SUMIFS(MasterSheet!K:K, MasterSheet!B:B, A1755, MasterSheet!D:D, B1755, MasterSheet!H:H, C1755)</f>
        <v>1</v>
      </c>
      <c r="I1755" s="30">
        <f t="shared" si="137"/>
        <v>6098.4</v>
      </c>
      <c r="J1755" s="32">
        <f>SUMIFS(MasterSheet!L:L, MasterSheet!B:B, A1755, MasterSheet!D:D, B1755, MasterSheet!H:H, C1755)</f>
        <v>0</v>
      </c>
      <c r="K1755" s="32">
        <f t="shared" si="138"/>
        <v>0</v>
      </c>
      <c r="L1755" s="25" t="str">
        <f>VLOOKUP(C1755,MasterSheet!H:U,14,)</f>
        <v>BioLegend</v>
      </c>
      <c r="M1755" s="25" t="str">
        <f>VLOOKUP(L1755,'Currency Sheet'!A:C,3,)</f>
        <v>DOLLAR</v>
      </c>
      <c r="N1755" s="25">
        <f t="shared" si="139"/>
        <v>88</v>
      </c>
    </row>
    <row r="1756" spans="1:14" x14ac:dyDescent="0.25">
      <c r="A1756" s="25" t="str">
        <v>EED117806</v>
      </c>
      <c r="B1756" s="45">
        <v>45875</v>
      </c>
      <c r="C1756" s="25">
        <v>505814</v>
      </c>
      <c r="D1756" s="25">
        <f t="shared" si="135"/>
        <v>15523.2</v>
      </c>
      <c r="E1756" s="25">
        <f>_xlfn.XLOOKUP(C1756,MasterSheet!H:H,MasterSheet!E:E)</f>
        <v>176.4</v>
      </c>
      <c r="F1756" s="26">
        <f>SUMIFS(MasterSheet!J:J, MasterSheet!B:B, A1756, MasterSheet!D:D, B1756, MasterSheet!H:H, C1756)</f>
        <v>2</v>
      </c>
      <c r="G1756" s="26">
        <f t="shared" si="136"/>
        <v>31046.400000000001</v>
      </c>
      <c r="H1756" s="30">
        <f>SUMIFS(MasterSheet!K:K, MasterSheet!B:B, A1756, MasterSheet!D:D, B1756, MasterSheet!H:H, C1756)</f>
        <v>2</v>
      </c>
      <c r="I1756" s="30">
        <f t="shared" si="137"/>
        <v>31046.400000000001</v>
      </c>
      <c r="J1756" s="32">
        <f>SUMIFS(MasterSheet!L:L, MasterSheet!B:B, A1756, MasterSheet!D:D, B1756, MasterSheet!H:H, C1756)</f>
        <v>0</v>
      </c>
      <c r="K1756" s="32">
        <f t="shared" si="138"/>
        <v>0</v>
      </c>
      <c r="L1756" s="25" t="str">
        <f>VLOOKUP(C1756,MasterSheet!H:U,14,)</f>
        <v>BioLegend</v>
      </c>
      <c r="M1756" s="25" t="str">
        <f>VLOOKUP(L1756,'Currency Sheet'!A:C,3,)</f>
        <v>DOLLAR</v>
      </c>
      <c r="N1756" s="25">
        <f t="shared" si="139"/>
        <v>88</v>
      </c>
    </row>
    <row r="1757" spans="1:14" x14ac:dyDescent="0.25">
      <c r="A1757" s="25" t="str">
        <v>EED117806</v>
      </c>
      <c r="B1757" s="45">
        <v>45875</v>
      </c>
      <c r="C1757" s="25">
        <v>506313</v>
      </c>
      <c r="D1757" s="25">
        <f t="shared" si="135"/>
        <v>14150.400000000001</v>
      </c>
      <c r="E1757" s="25">
        <f>_xlfn.XLOOKUP(C1757,MasterSheet!H:H,MasterSheet!E:E)</f>
        <v>160.80000000000001</v>
      </c>
      <c r="F1757" s="26">
        <f>SUMIFS(MasterSheet!J:J, MasterSheet!B:B, A1757, MasterSheet!D:D, B1757, MasterSheet!H:H, C1757)</f>
        <v>2</v>
      </c>
      <c r="G1757" s="26">
        <f t="shared" si="136"/>
        <v>28300.800000000003</v>
      </c>
      <c r="H1757" s="30">
        <f>SUMIFS(MasterSheet!K:K, MasterSheet!B:B, A1757, MasterSheet!D:D, B1757, MasterSheet!H:H, C1757)</f>
        <v>2</v>
      </c>
      <c r="I1757" s="30">
        <f t="shared" si="137"/>
        <v>28300.800000000003</v>
      </c>
      <c r="J1757" s="32">
        <f>SUMIFS(MasterSheet!L:L, MasterSheet!B:B, A1757, MasterSheet!D:D, B1757, MasterSheet!H:H, C1757)</f>
        <v>0</v>
      </c>
      <c r="K1757" s="32">
        <f t="shared" si="138"/>
        <v>0</v>
      </c>
      <c r="L1757" s="25" t="str">
        <f>VLOOKUP(C1757,MasterSheet!H:U,14,)</f>
        <v>BioLegend</v>
      </c>
      <c r="M1757" s="25" t="str">
        <f>VLOOKUP(L1757,'Currency Sheet'!A:C,3,)</f>
        <v>DOLLAR</v>
      </c>
      <c r="N1757" s="25">
        <f t="shared" si="139"/>
        <v>88</v>
      </c>
    </row>
    <row r="1758" spans="1:14" x14ac:dyDescent="0.25">
      <c r="A1758" s="25" t="str">
        <v>EED117806</v>
      </c>
      <c r="B1758" s="45">
        <v>45875</v>
      </c>
      <c r="C1758" s="25">
        <v>128007</v>
      </c>
      <c r="D1758" s="25">
        <f t="shared" si="135"/>
        <v>8254.4</v>
      </c>
      <c r="E1758" s="25">
        <f>_xlfn.XLOOKUP(C1758,MasterSheet!H:H,MasterSheet!E:E)</f>
        <v>93.8</v>
      </c>
      <c r="F1758" s="26">
        <f>SUMIFS(MasterSheet!J:J, MasterSheet!B:B, A1758, MasterSheet!D:D, B1758, MasterSheet!H:H, C1758)</f>
        <v>1</v>
      </c>
      <c r="G1758" s="26">
        <f t="shared" si="136"/>
        <v>8254.4</v>
      </c>
      <c r="H1758" s="30">
        <f>SUMIFS(MasterSheet!K:K, MasterSheet!B:B, A1758, MasterSheet!D:D, B1758, MasterSheet!H:H, C1758)</f>
        <v>1</v>
      </c>
      <c r="I1758" s="30">
        <f t="shared" si="137"/>
        <v>8254.4</v>
      </c>
      <c r="J1758" s="32">
        <f>SUMIFS(MasterSheet!L:L, MasterSheet!B:B, A1758, MasterSheet!D:D, B1758, MasterSheet!H:H, C1758)</f>
        <v>0</v>
      </c>
      <c r="K1758" s="32">
        <f t="shared" si="138"/>
        <v>0</v>
      </c>
      <c r="L1758" s="25" t="str">
        <f>VLOOKUP(C1758,MasterSheet!H:U,14,)</f>
        <v>BioLegend</v>
      </c>
      <c r="M1758" s="25" t="str">
        <f>VLOOKUP(L1758,'Currency Sheet'!A:C,3,)</f>
        <v>DOLLAR</v>
      </c>
      <c r="N1758" s="25">
        <f t="shared" si="139"/>
        <v>88</v>
      </c>
    </row>
    <row r="1759" spans="1:14" x14ac:dyDescent="0.25">
      <c r="A1759" s="25" t="str">
        <v>EED117806</v>
      </c>
      <c r="B1759" s="45">
        <v>45875</v>
      </c>
      <c r="C1759" s="25">
        <v>591202</v>
      </c>
      <c r="D1759" s="25">
        <f t="shared" si="135"/>
        <v>13736.8</v>
      </c>
      <c r="E1759" s="25">
        <f>_xlfn.XLOOKUP(C1759,MasterSheet!H:H,MasterSheet!E:E)</f>
        <v>156.1</v>
      </c>
      <c r="F1759" s="26">
        <f>SUMIFS(MasterSheet!J:J, MasterSheet!B:B, A1759, MasterSheet!D:D, B1759, MasterSheet!H:H, C1759)</f>
        <v>2</v>
      </c>
      <c r="G1759" s="26">
        <f t="shared" si="136"/>
        <v>27473.599999999999</v>
      </c>
      <c r="H1759" s="30">
        <f>SUMIFS(MasterSheet!K:K, MasterSheet!B:B, A1759, MasterSheet!D:D, B1759, MasterSheet!H:H, C1759)</f>
        <v>2</v>
      </c>
      <c r="I1759" s="30">
        <f t="shared" si="137"/>
        <v>27473.599999999999</v>
      </c>
      <c r="J1759" s="32">
        <f>SUMIFS(MasterSheet!L:L, MasterSheet!B:B, A1759, MasterSheet!D:D, B1759, MasterSheet!H:H, C1759)</f>
        <v>0</v>
      </c>
      <c r="K1759" s="32">
        <f t="shared" si="138"/>
        <v>0</v>
      </c>
      <c r="L1759" s="25" t="str">
        <f>VLOOKUP(C1759,MasterSheet!H:U,14,)</f>
        <v>BioLegend</v>
      </c>
      <c r="M1759" s="25" t="str">
        <f>VLOOKUP(L1759,'Currency Sheet'!A:C,3,)</f>
        <v>DOLLAR</v>
      </c>
      <c r="N1759" s="25">
        <f t="shared" si="139"/>
        <v>88</v>
      </c>
    </row>
    <row r="1760" spans="1:14" x14ac:dyDescent="0.25">
      <c r="A1760" s="25" t="str">
        <v>EED117806</v>
      </c>
      <c r="B1760" s="45">
        <v>45875</v>
      </c>
      <c r="C1760" s="25">
        <v>362533</v>
      </c>
      <c r="D1760" s="25">
        <f t="shared" si="135"/>
        <v>25476</v>
      </c>
      <c r="E1760" s="25">
        <f>_xlfn.XLOOKUP(C1760,MasterSheet!H:H,MasterSheet!E:E)</f>
        <v>289.5</v>
      </c>
      <c r="F1760" s="26">
        <f>SUMIFS(MasterSheet!J:J, MasterSheet!B:B, A1760, MasterSheet!D:D, B1760, MasterSheet!H:H, C1760)</f>
        <v>2</v>
      </c>
      <c r="G1760" s="26">
        <f t="shared" si="136"/>
        <v>50952</v>
      </c>
      <c r="H1760" s="30">
        <f>SUMIFS(MasterSheet!K:K, MasterSheet!B:B, A1760, MasterSheet!D:D, B1760, MasterSheet!H:H, C1760)</f>
        <v>2</v>
      </c>
      <c r="I1760" s="30">
        <f t="shared" si="137"/>
        <v>50952</v>
      </c>
      <c r="J1760" s="32">
        <f>SUMIFS(MasterSheet!L:L, MasterSheet!B:B, A1760, MasterSheet!D:D, B1760, MasterSheet!H:H, C1760)</f>
        <v>0</v>
      </c>
      <c r="K1760" s="32">
        <f t="shared" si="138"/>
        <v>0</v>
      </c>
      <c r="L1760" s="25" t="str">
        <f>VLOOKUP(C1760,MasterSheet!H:U,14,)</f>
        <v>BioLegend</v>
      </c>
      <c r="M1760" s="25" t="str">
        <f>VLOOKUP(L1760,'Currency Sheet'!A:C,3,)</f>
        <v>DOLLAR</v>
      </c>
      <c r="N1760" s="25">
        <f t="shared" si="139"/>
        <v>88</v>
      </c>
    </row>
    <row r="1761" spans="1:14" x14ac:dyDescent="0.25">
      <c r="A1761" s="25" t="str">
        <v>EED117806</v>
      </c>
      <c r="B1761" s="45">
        <v>45875</v>
      </c>
      <c r="C1761" s="25">
        <v>646403</v>
      </c>
      <c r="D1761" s="25">
        <f t="shared" si="135"/>
        <v>7946.4</v>
      </c>
      <c r="E1761" s="25">
        <f>_xlfn.XLOOKUP(C1761,MasterSheet!H:H,MasterSheet!E:E)</f>
        <v>90.3</v>
      </c>
      <c r="F1761" s="26">
        <f>SUMIFS(MasterSheet!J:J, MasterSheet!B:B, A1761, MasterSheet!D:D, B1761, MasterSheet!H:H, C1761)</f>
        <v>1</v>
      </c>
      <c r="G1761" s="26">
        <f t="shared" si="136"/>
        <v>7946.4</v>
      </c>
      <c r="H1761" s="30">
        <f>SUMIFS(MasterSheet!K:K, MasterSheet!B:B, A1761, MasterSheet!D:D, B1761, MasterSheet!H:H, C1761)</f>
        <v>1</v>
      </c>
      <c r="I1761" s="30">
        <f t="shared" si="137"/>
        <v>7946.4</v>
      </c>
      <c r="J1761" s="32">
        <f>SUMIFS(MasterSheet!L:L, MasterSheet!B:B, A1761, MasterSheet!D:D, B1761, MasterSheet!H:H, C1761)</f>
        <v>0</v>
      </c>
      <c r="K1761" s="32">
        <f t="shared" si="138"/>
        <v>0</v>
      </c>
      <c r="L1761" s="25" t="str">
        <f>VLOOKUP(C1761,MasterSheet!H:U,14,)</f>
        <v>BioLegend</v>
      </c>
      <c r="M1761" s="25" t="str">
        <f>VLOOKUP(L1761,'Currency Sheet'!A:C,3,)</f>
        <v>DOLLAR</v>
      </c>
      <c r="N1761" s="25">
        <f t="shared" si="139"/>
        <v>88</v>
      </c>
    </row>
    <row r="1762" spans="1:14" x14ac:dyDescent="0.25">
      <c r="A1762" s="25" t="str">
        <v>EED117806</v>
      </c>
      <c r="B1762" s="45">
        <v>45875</v>
      </c>
      <c r="C1762" s="25">
        <v>666052</v>
      </c>
      <c r="D1762" s="25">
        <f t="shared" si="135"/>
        <v>23100</v>
      </c>
      <c r="E1762" s="25">
        <f>_xlfn.XLOOKUP(C1762,MasterSheet!H:H,MasterSheet!E:E)</f>
        <v>262.5</v>
      </c>
      <c r="F1762" s="26">
        <f>SUMIFS(MasterSheet!J:J, MasterSheet!B:B, A1762, MasterSheet!D:D, B1762, MasterSheet!H:H, C1762)</f>
        <v>1</v>
      </c>
      <c r="G1762" s="26">
        <f t="shared" si="136"/>
        <v>23100</v>
      </c>
      <c r="H1762" s="30">
        <f>SUMIFS(MasterSheet!K:K, MasterSheet!B:B, A1762, MasterSheet!D:D, B1762, MasterSheet!H:H, C1762)</f>
        <v>1</v>
      </c>
      <c r="I1762" s="30">
        <f t="shared" si="137"/>
        <v>23100</v>
      </c>
      <c r="J1762" s="32">
        <f>SUMIFS(MasterSheet!L:L, MasterSheet!B:B, A1762, MasterSheet!D:D, B1762, MasterSheet!H:H, C1762)</f>
        <v>0</v>
      </c>
      <c r="K1762" s="32">
        <f t="shared" si="138"/>
        <v>0</v>
      </c>
      <c r="L1762" s="25" t="str">
        <f>VLOOKUP(C1762,MasterSheet!H:U,14,)</f>
        <v>BioLegend</v>
      </c>
      <c r="M1762" s="25" t="str">
        <f>VLOOKUP(L1762,'Currency Sheet'!A:C,3,)</f>
        <v>DOLLAR</v>
      </c>
      <c r="N1762" s="25">
        <f t="shared" si="139"/>
        <v>88</v>
      </c>
    </row>
    <row r="1763" spans="1:14" x14ac:dyDescent="0.25">
      <c r="A1763" s="25" t="str">
        <v>EED117806</v>
      </c>
      <c r="B1763" s="45">
        <v>45875</v>
      </c>
      <c r="C1763" s="25">
        <v>141717</v>
      </c>
      <c r="D1763" s="25">
        <f t="shared" si="135"/>
        <v>13464</v>
      </c>
      <c r="E1763" s="25">
        <f>_xlfn.XLOOKUP(C1763,MasterSheet!H:H,MasterSheet!E:E)</f>
        <v>153</v>
      </c>
      <c r="F1763" s="26">
        <f>SUMIFS(MasterSheet!J:J, MasterSheet!B:B, A1763, MasterSheet!D:D, B1763, MasterSheet!H:H, C1763)</f>
        <v>1</v>
      </c>
      <c r="G1763" s="26">
        <f t="shared" si="136"/>
        <v>13464</v>
      </c>
      <c r="H1763" s="30">
        <f>SUMIFS(MasterSheet!K:K, MasterSheet!B:B, A1763, MasterSheet!D:D, B1763, MasterSheet!H:H, C1763)</f>
        <v>1</v>
      </c>
      <c r="I1763" s="30">
        <f t="shared" si="137"/>
        <v>13464</v>
      </c>
      <c r="J1763" s="32">
        <f>SUMIFS(MasterSheet!L:L, MasterSheet!B:B, A1763, MasterSheet!D:D, B1763, MasterSheet!H:H, C1763)</f>
        <v>0</v>
      </c>
      <c r="K1763" s="32">
        <f t="shared" si="138"/>
        <v>0</v>
      </c>
      <c r="L1763" s="25" t="str">
        <f>VLOOKUP(C1763,MasterSheet!H:U,14,)</f>
        <v>BioLegend</v>
      </c>
      <c r="M1763" s="25" t="str">
        <f>VLOOKUP(L1763,'Currency Sheet'!A:C,3,)</f>
        <v>DOLLAR</v>
      </c>
      <c r="N1763" s="25">
        <f t="shared" si="139"/>
        <v>88</v>
      </c>
    </row>
    <row r="1764" spans="1:14" x14ac:dyDescent="0.25">
      <c r="A1764" s="25" t="str">
        <v>EED117806</v>
      </c>
      <c r="B1764" s="45">
        <v>45875</v>
      </c>
      <c r="C1764" s="25">
        <v>512202</v>
      </c>
      <c r="D1764" s="25">
        <f t="shared" si="135"/>
        <v>19527.2</v>
      </c>
      <c r="E1764" s="25">
        <f>_xlfn.XLOOKUP(C1764,MasterSheet!H:H,MasterSheet!E:E)</f>
        <v>221.9</v>
      </c>
      <c r="F1764" s="26">
        <f>SUMIFS(MasterSheet!J:J, MasterSheet!B:B, A1764, MasterSheet!D:D, B1764, MasterSheet!H:H, C1764)</f>
        <v>1</v>
      </c>
      <c r="G1764" s="26">
        <f t="shared" si="136"/>
        <v>19527.2</v>
      </c>
      <c r="H1764" s="30">
        <f>SUMIFS(MasterSheet!K:K, MasterSheet!B:B, A1764, MasterSheet!D:D, B1764, MasterSheet!H:H, C1764)</f>
        <v>1</v>
      </c>
      <c r="I1764" s="30">
        <f t="shared" si="137"/>
        <v>19527.2</v>
      </c>
      <c r="J1764" s="32">
        <f>SUMIFS(MasterSheet!L:L, MasterSheet!B:B, A1764, MasterSheet!D:D, B1764, MasterSheet!H:H, C1764)</f>
        <v>0</v>
      </c>
      <c r="K1764" s="32">
        <f t="shared" si="138"/>
        <v>0</v>
      </c>
      <c r="L1764" s="25" t="str">
        <f>VLOOKUP(C1764,MasterSheet!H:U,14,)</f>
        <v>BioLegend</v>
      </c>
      <c r="M1764" s="25" t="str">
        <f>VLOOKUP(L1764,'Currency Sheet'!A:C,3,)</f>
        <v>DOLLAR</v>
      </c>
      <c r="N1764" s="25">
        <f t="shared" si="139"/>
        <v>88</v>
      </c>
    </row>
    <row r="1765" spans="1:14" x14ac:dyDescent="0.25">
      <c r="A1765" s="25" t="str">
        <v>EED117806</v>
      </c>
      <c r="B1765" s="45">
        <v>45875</v>
      </c>
      <c r="C1765" s="25">
        <v>770002</v>
      </c>
      <c r="D1765" s="25">
        <f t="shared" si="135"/>
        <v>5482.4</v>
      </c>
      <c r="E1765" s="25">
        <f>_xlfn.XLOOKUP(C1765,MasterSheet!H:H,MasterSheet!E:E)</f>
        <v>62.3</v>
      </c>
      <c r="F1765" s="26">
        <f>SUMIFS(MasterSheet!J:J, MasterSheet!B:B, A1765, MasterSheet!D:D, B1765, MasterSheet!H:H, C1765)</f>
        <v>1</v>
      </c>
      <c r="G1765" s="26">
        <f t="shared" si="136"/>
        <v>5482.4</v>
      </c>
      <c r="H1765" s="30">
        <f>SUMIFS(MasterSheet!K:K, MasterSheet!B:B, A1765, MasterSheet!D:D, B1765, MasterSheet!H:H, C1765)</f>
        <v>1</v>
      </c>
      <c r="I1765" s="30">
        <f t="shared" si="137"/>
        <v>5482.4</v>
      </c>
      <c r="J1765" s="32">
        <f>SUMIFS(MasterSheet!L:L, MasterSheet!B:B, A1765, MasterSheet!D:D, B1765, MasterSheet!H:H, C1765)</f>
        <v>0</v>
      </c>
      <c r="K1765" s="32">
        <f t="shared" si="138"/>
        <v>0</v>
      </c>
      <c r="L1765" s="25" t="str">
        <f>VLOOKUP(C1765,MasterSheet!H:U,14,)</f>
        <v>BioLegend</v>
      </c>
      <c r="M1765" s="25" t="str">
        <f>VLOOKUP(L1765,'Currency Sheet'!A:C,3,)</f>
        <v>DOLLAR</v>
      </c>
      <c r="N1765" s="25">
        <f t="shared" si="139"/>
        <v>88</v>
      </c>
    </row>
    <row r="1766" spans="1:14" x14ac:dyDescent="0.25">
      <c r="A1766" s="25" t="str">
        <v>EED117806</v>
      </c>
      <c r="B1766" s="45">
        <v>45875</v>
      </c>
      <c r="C1766" s="25">
        <v>752802</v>
      </c>
      <c r="D1766" s="25">
        <f t="shared" si="135"/>
        <v>9055.2000000000007</v>
      </c>
      <c r="E1766" s="25">
        <f>_xlfn.XLOOKUP(C1766,MasterSheet!H:H,MasterSheet!E:E)</f>
        <v>102.9</v>
      </c>
      <c r="F1766" s="26">
        <f>SUMIFS(MasterSheet!J:J, MasterSheet!B:B, A1766, MasterSheet!D:D, B1766, MasterSheet!H:H, C1766)</f>
        <v>2</v>
      </c>
      <c r="G1766" s="26">
        <f t="shared" si="136"/>
        <v>18110.400000000001</v>
      </c>
      <c r="H1766" s="30">
        <f>SUMIFS(MasterSheet!K:K, MasterSheet!B:B, A1766, MasterSheet!D:D, B1766, MasterSheet!H:H, C1766)</f>
        <v>2</v>
      </c>
      <c r="I1766" s="30">
        <f t="shared" si="137"/>
        <v>18110.400000000001</v>
      </c>
      <c r="J1766" s="32">
        <f>SUMIFS(MasterSheet!L:L, MasterSheet!B:B, A1766, MasterSheet!D:D, B1766, MasterSheet!H:H, C1766)</f>
        <v>0</v>
      </c>
      <c r="K1766" s="32">
        <f t="shared" si="138"/>
        <v>0</v>
      </c>
      <c r="L1766" s="25" t="str">
        <f>VLOOKUP(C1766,MasterSheet!H:U,14,)</f>
        <v>BioLegend</v>
      </c>
      <c r="M1766" s="25" t="str">
        <f>VLOOKUP(L1766,'Currency Sheet'!A:C,3,)</f>
        <v>DOLLAR</v>
      </c>
      <c r="N1766" s="25">
        <f t="shared" si="139"/>
        <v>88</v>
      </c>
    </row>
    <row r="1767" spans="1:14" x14ac:dyDescent="0.25">
      <c r="A1767" s="25" t="str">
        <v>EED117806</v>
      </c>
      <c r="B1767" s="45">
        <v>45875</v>
      </c>
      <c r="C1767" s="25">
        <v>844302</v>
      </c>
      <c r="D1767" s="25">
        <f t="shared" si="135"/>
        <v>5482.4</v>
      </c>
      <c r="E1767" s="25">
        <f>_xlfn.XLOOKUP(C1767,MasterSheet!H:H,MasterSheet!E:E)</f>
        <v>62.3</v>
      </c>
      <c r="F1767" s="26">
        <f>SUMIFS(MasterSheet!J:J, MasterSheet!B:B, A1767, MasterSheet!D:D, B1767, MasterSheet!H:H, C1767)</f>
        <v>1</v>
      </c>
      <c r="G1767" s="26">
        <f t="shared" si="136"/>
        <v>5482.4</v>
      </c>
      <c r="H1767" s="30">
        <f>SUMIFS(MasterSheet!K:K, MasterSheet!B:B, A1767, MasterSheet!D:D, B1767, MasterSheet!H:H, C1767)</f>
        <v>1</v>
      </c>
      <c r="I1767" s="30">
        <f t="shared" si="137"/>
        <v>5482.4</v>
      </c>
      <c r="J1767" s="32">
        <f>SUMIFS(MasterSheet!L:L, MasterSheet!B:B, A1767, MasterSheet!D:D, B1767, MasterSheet!H:H, C1767)</f>
        <v>0</v>
      </c>
      <c r="K1767" s="32">
        <f t="shared" si="138"/>
        <v>0</v>
      </c>
      <c r="L1767" s="25" t="str">
        <f>VLOOKUP(C1767,MasterSheet!H:U,14,)</f>
        <v>BioLegend</v>
      </c>
      <c r="M1767" s="25" t="str">
        <f>VLOOKUP(L1767,'Currency Sheet'!A:C,3,)</f>
        <v>DOLLAR</v>
      </c>
      <c r="N1767" s="25">
        <f t="shared" si="139"/>
        <v>88</v>
      </c>
    </row>
    <row r="1768" spans="1:14" x14ac:dyDescent="0.25">
      <c r="A1768" s="25" t="str">
        <v>EED117806</v>
      </c>
      <c r="B1768" s="45">
        <v>45875</v>
      </c>
      <c r="C1768" s="25">
        <v>900007707</v>
      </c>
      <c r="D1768" s="25">
        <f t="shared" si="135"/>
        <v>134640</v>
      </c>
      <c r="E1768" s="25">
        <f>_xlfn.XLOOKUP(C1768,MasterSheet!H:H,MasterSheet!E:E)</f>
        <v>1530</v>
      </c>
      <c r="F1768" s="26">
        <f>SUMIFS(MasterSheet!J:J, MasterSheet!B:B, A1768, MasterSheet!D:D, B1768, MasterSheet!H:H, C1768)</f>
        <v>2</v>
      </c>
      <c r="G1768" s="26">
        <f t="shared" si="136"/>
        <v>269280</v>
      </c>
      <c r="H1768" s="30">
        <f>SUMIFS(MasterSheet!K:K, MasterSheet!B:B, A1768, MasterSheet!D:D, B1768, MasterSheet!H:H, C1768)</f>
        <v>2</v>
      </c>
      <c r="I1768" s="30">
        <f t="shared" si="137"/>
        <v>269280</v>
      </c>
      <c r="J1768" s="32">
        <f>SUMIFS(MasterSheet!L:L, MasterSheet!B:B, A1768, MasterSheet!D:D, B1768, MasterSheet!H:H, C1768)</f>
        <v>0</v>
      </c>
      <c r="K1768" s="32">
        <f t="shared" si="138"/>
        <v>0</v>
      </c>
      <c r="L1768" s="25" t="str">
        <f>VLOOKUP(C1768,MasterSheet!H:U,14,)</f>
        <v>BioLegend</v>
      </c>
      <c r="M1768" s="25" t="str">
        <f>VLOOKUP(L1768,'Currency Sheet'!A:C,3,)</f>
        <v>DOLLAR</v>
      </c>
      <c r="N1768" s="25">
        <f t="shared" si="139"/>
        <v>88</v>
      </c>
    </row>
    <row r="1769" spans="1:14" x14ac:dyDescent="0.25">
      <c r="A1769" s="25" t="str">
        <v>QBYSD250705</v>
      </c>
      <c r="B1769" s="45">
        <v>45876</v>
      </c>
      <c r="C1769" s="25" t="str">
        <v>SE260-10A-75</v>
      </c>
      <c r="D1769" s="25">
        <f t="shared" si="135"/>
        <v>51480</v>
      </c>
      <c r="E1769" s="25">
        <f>_xlfn.XLOOKUP(C1769,MasterSheet!H:H,MasterSheet!E:E)</f>
        <v>585</v>
      </c>
      <c r="F1769" s="26">
        <f>SUMIFS(MasterSheet!J:J, MasterSheet!B:B, A1769, MasterSheet!D:D, B1769, MasterSheet!H:H, C1769)</f>
        <v>1</v>
      </c>
      <c r="G1769" s="26">
        <f t="shared" si="136"/>
        <v>51480</v>
      </c>
      <c r="H1769" s="30">
        <f>SUMIFS(MasterSheet!K:K, MasterSheet!B:B, A1769, MasterSheet!D:D, B1769, MasterSheet!H:H, C1769)</f>
        <v>1</v>
      </c>
      <c r="I1769" s="30">
        <f t="shared" si="137"/>
        <v>51480</v>
      </c>
      <c r="J1769" s="32">
        <f>SUMIFS(MasterSheet!L:L, MasterSheet!B:B, A1769, MasterSheet!D:D, B1769, MasterSheet!H:H, C1769)</f>
        <v>0</v>
      </c>
      <c r="K1769" s="32">
        <f t="shared" si="138"/>
        <v>0</v>
      </c>
      <c r="L1769" s="25" t="str">
        <f>VLOOKUP(C1769,MasterSheet!H:U,14,)</f>
        <v>Hoefer</v>
      </c>
      <c r="M1769" s="25" t="str">
        <f>VLOOKUP(L1769,'Currency Sheet'!A:C,3,)</f>
        <v>DOLLAR</v>
      </c>
      <c r="N1769" s="25">
        <f t="shared" si="139"/>
        <v>88</v>
      </c>
    </row>
    <row r="1770" spans="1:14" x14ac:dyDescent="0.25">
      <c r="A1770" s="25">
        <v>65830</v>
      </c>
      <c r="B1770" s="45">
        <v>45880</v>
      </c>
      <c r="C1770" s="25" t="str">
        <v>M00202S232</v>
      </c>
      <c r="D1770" s="25">
        <f t="shared" si="135"/>
        <v>22792</v>
      </c>
      <c r="E1770" s="25">
        <f>_xlfn.XLOOKUP(C1770,MasterSheet!H:H,MasterSheet!E:E)</f>
        <v>259</v>
      </c>
      <c r="F1770" s="26">
        <f>SUMIFS(MasterSheet!J:J, MasterSheet!B:B, A1770, MasterSheet!D:D, B1770, MasterSheet!H:H, C1770)</f>
        <v>2</v>
      </c>
      <c r="G1770" s="26">
        <f t="shared" si="136"/>
        <v>45584</v>
      </c>
      <c r="H1770" s="30">
        <f>SUMIFS(MasterSheet!K:K, MasterSheet!B:B, A1770, MasterSheet!D:D, B1770, MasterSheet!H:H, C1770)</f>
        <v>2</v>
      </c>
      <c r="I1770" s="30">
        <f t="shared" si="137"/>
        <v>45584</v>
      </c>
      <c r="J1770" s="32">
        <f>SUMIFS(MasterSheet!L:L, MasterSheet!B:B, A1770, MasterSheet!D:D, B1770, MasterSheet!H:H, C1770)</f>
        <v>0</v>
      </c>
      <c r="K1770" s="32">
        <f t="shared" si="138"/>
        <v>0</v>
      </c>
      <c r="L1770" s="25" t="str">
        <f>VLOOKUP(C1770,MasterSheet!H:U,14,)</f>
        <v>Boster</v>
      </c>
      <c r="M1770" s="25" t="str">
        <f>VLOOKUP(L1770,'Currency Sheet'!A:C,3,)</f>
        <v>DOLLAR</v>
      </c>
      <c r="N1770" s="25">
        <f t="shared" si="139"/>
        <v>88</v>
      </c>
    </row>
    <row r="1771" spans="1:14" x14ac:dyDescent="0.25">
      <c r="A1771" s="25" t="str">
        <v>TPC/25-26/00333</v>
      </c>
      <c r="B1771" s="45">
        <v>45881</v>
      </c>
      <c r="C1771" s="25" t="str">
        <v>S1714</v>
      </c>
      <c r="D1771" s="25">
        <f t="shared" si="135"/>
        <v>15540</v>
      </c>
      <c r="E1771" s="25">
        <f>_xlfn.XLOOKUP(C1771,MasterSheet!H:H,MasterSheet!E:E)</f>
        <v>15540</v>
      </c>
      <c r="F1771" s="26">
        <f>SUMIFS(MasterSheet!J:J, MasterSheet!B:B, A1771, MasterSheet!D:D, B1771, MasterSheet!H:H, C1771)</f>
        <v>1</v>
      </c>
      <c r="G1771" s="26">
        <f t="shared" si="136"/>
        <v>15540</v>
      </c>
      <c r="H1771" s="30">
        <f>SUMIFS(MasterSheet!K:K, MasterSheet!B:B, A1771, MasterSheet!D:D, B1771, MasterSheet!H:H, C1771)</f>
        <v>1</v>
      </c>
      <c r="I1771" s="30">
        <f t="shared" si="137"/>
        <v>15540</v>
      </c>
      <c r="J1771" s="32">
        <f>SUMIFS(MasterSheet!L:L, MasterSheet!B:B, A1771, MasterSheet!D:D, B1771, MasterSheet!H:H, C1771)</f>
        <v>0</v>
      </c>
      <c r="K1771" s="32">
        <f t="shared" si="138"/>
        <v>0</v>
      </c>
      <c r="L1771" s="25" t="str">
        <f>VLOOKUP(C1771,MasterSheet!H:U,14,)</f>
        <v>TOPCLASS ENTERPRISES</v>
      </c>
      <c r="M1771" s="25" t="str">
        <f>VLOOKUP(L1771,'Currency Sheet'!A:C,3,)</f>
        <v>INR</v>
      </c>
      <c r="N1771" s="25">
        <f t="shared" si="139"/>
        <v>1</v>
      </c>
    </row>
    <row r="1772" spans="1:14" x14ac:dyDescent="0.25">
      <c r="A1772" s="25">
        <v>177075</v>
      </c>
      <c r="B1772" s="45">
        <v>45881</v>
      </c>
      <c r="C1772" s="25" t="str">
        <v>BE0146</v>
      </c>
      <c r="D1772" s="25">
        <f t="shared" si="135"/>
        <v>198510.40000000002</v>
      </c>
      <c r="E1772" s="25">
        <f>_xlfn.XLOOKUP(C1772,MasterSheet!H:H,MasterSheet!E:E)</f>
        <v>2255.8000000000002</v>
      </c>
      <c r="F1772" s="26">
        <f>SUMIFS(MasterSheet!J:J, MasterSheet!B:B, A1772, MasterSheet!D:D, B1772, MasterSheet!H:H, C1772)</f>
        <v>1</v>
      </c>
      <c r="G1772" s="26">
        <f t="shared" si="136"/>
        <v>198510.40000000002</v>
      </c>
      <c r="H1772" s="30">
        <f>SUMIFS(MasterSheet!K:K, MasterSheet!B:B, A1772, MasterSheet!D:D, B1772, MasterSheet!H:H, C1772)</f>
        <v>1</v>
      </c>
      <c r="I1772" s="30">
        <f t="shared" si="137"/>
        <v>198510.40000000002</v>
      </c>
      <c r="J1772" s="32">
        <f>SUMIFS(MasterSheet!L:L, MasterSheet!B:B, A1772, MasterSheet!D:D, B1772, MasterSheet!H:H, C1772)</f>
        <v>0</v>
      </c>
      <c r="K1772" s="32">
        <f t="shared" si="138"/>
        <v>0</v>
      </c>
      <c r="L1772" s="25" t="str">
        <f>VLOOKUP(C1772,MasterSheet!H:U,14,)</f>
        <v>BioXcell</v>
      </c>
      <c r="M1772" s="25" t="str">
        <f>VLOOKUP(L1772,'Currency Sheet'!A:C,3,)</f>
        <v>DOLLAR</v>
      </c>
      <c r="N1772" s="25">
        <f t="shared" si="139"/>
        <v>88</v>
      </c>
    </row>
    <row r="1773" spans="1:14" x14ac:dyDescent="0.25">
      <c r="A1773" s="25">
        <v>177075</v>
      </c>
      <c r="B1773" s="45">
        <v>45881</v>
      </c>
      <c r="C1773" s="25" t="str">
        <v>BE0297</v>
      </c>
      <c r="D1773" s="25">
        <f t="shared" si="135"/>
        <v>32853.040000000001</v>
      </c>
      <c r="E1773" s="25">
        <f>_xlfn.XLOOKUP(C1773,MasterSheet!H:H,MasterSheet!E:E)</f>
        <v>373.33</v>
      </c>
      <c r="F1773" s="26">
        <f>SUMIFS(MasterSheet!J:J, MasterSheet!B:B, A1773, MasterSheet!D:D, B1773, MasterSheet!H:H, C1773)</f>
        <v>2</v>
      </c>
      <c r="G1773" s="26">
        <f t="shared" si="136"/>
        <v>65706.080000000002</v>
      </c>
      <c r="H1773" s="30">
        <f>SUMIFS(MasterSheet!K:K, MasterSheet!B:B, A1773, MasterSheet!D:D, B1773, MasterSheet!H:H, C1773)</f>
        <v>2</v>
      </c>
      <c r="I1773" s="30">
        <f t="shared" si="137"/>
        <v>65706.080000000002</v>
      </c>
      <c r="J1773" s="32">
        <f>SUMIFS(MasterSheet!L:L, MasterSheet!B:B, A1773, MasterSheet!D:D, B1773, MasterSheet!H:H, C1773)</f>
        <v>0</v>
      </c>
      <c r="K1773" s="32">
        <f t="shared" si="138"/>
        <v>0</v>
      </c>
      <c r="L1773" s="25" t="str">
        <f>VLOOKUP(C1773,MasterSheet!H:U,14,)</f>
        <v>BioXcell</v>
      </c>
      <c r="M1773" s="25" t="str">
        <f>VLOOKUP(L1773,'Currency Sheet'!A:C,3,)</f>
        <v>DOLLAR</v>
      </c>
      <c r="N1773" s="25">
        <f t="shared" si="139"/>
        <v>88</v>
      </c>
    </row>
    <row r="1774" spans="1:14" x14ac:dyDescent="0.25">
      <c r="A1774" s="25" t="str">
        <v>D080725IN3311766G</v>
      </c>
      <c r="B1774" s="45">
        <v>45885</v>
      </c>
      <c r="C1774" s="25" t="str">
        <v>L-180641-01-0005</v>
      </c>
      <c r="D1774" s="25">
        <f t="shared" si="135"/>
        <v>32912</v>
      </c>
      <c r="E1774" s="25">
        <f>_xlfn.XLOOKUP(C1774,MasterSheet!H:H,MasterSheet!E:E)</f>
        <v>374</v>
      </c>
      <c r="F1774" s="26">
        <f>SUMIFS(MasterSheet!J:J, MasterSheet!B:B, A1774, MasterSheet!D:D, B1774, MasterSheet!H:H, C1774)</f>
        <v>1</v>
      </c>
      <c r="G1774" s="26">
        <f t="shared" si="136"/>
        <v>32912</v>
      </c>
      <c r="H1774" s="30">
        <f>SUMIFS(MasterSheet!K:K, MasterSheet!B:B, A1774, MasterSheet!D:D, B1774, MasterSheet!H:H, C1774)</f>
        <v>1</v>
      </c>
      <c r="I1774" s="30">
        <f t="shared" si="137"/>
        <v>32912</v>
      </c>
      <c r="J1774" s="32">
        <f>SUMIFS(MasterSheet!L:L, MasterSheet!B:B, A1774, MasterSheet!D:D, B1774, MasterSheet!H:H, C1774)</f>
        <v>0</v>
      </c>
      <c r="K1774" s="32">
        <f t="shared" si="138"/>
        <v>0</v>
      </c>
      <c r="L1774" s="25" t="str">
        <f>VLOOKUP(C1774,MasterSheet!H:U,14,)</f>
        <v>Dharmacon</v>
      </c>
      <c r="M1774" s="25" t="str">
        <f>VLOOKUP(L1774,'Currency Sheet'!A:C,3,)</f>
        <v>DOLLAR</v>
      </c>
      <c r="N1774" s="25">
        <f t="shared" si="139"/>
        <v>88</v>
      </c>
    </row>
    <row r="1775" spans="1:14" x14ac:dyDescent="0.25">
      <c r="A1775" s="25" t="str">
        <v>D080725IN3311766G</v>
      </c>
      <c r="B1775" s="45">
        <v>45885</v>
      </c>
      <c r="C1775" s="25" t="str">
        <v>M-015155-02-0010</v>
      </c>
      <c r="D1775" s="25">
        <f t="shared" si="135"/>
        <v>38632</v>
      </c>
      <c r="E1775" s="25">
        <f>_xlfn.XLOOKUP(C1775,MasterSheet!H:H,MasterSheet!E:E)</f>
        <v>439</v>
      </c>
      <c r="F1775" s="26">
        <f>SUMIFS(MasterSheet!J:J, MasterSheet!B:B, A1775, MasterSheet!D:D, B1775, MasterSheet!H:H, C1775)</f>
        <v>1</v>
      </c>
      <c r="G1775" s="26">
        <f t="shared" si="136"/>
        <v>38632</v>
      </c>
      <c r="H1775" s="30">
        <f>SUMIFS(MasterSheet!K:K, MasterSheet!B:B, A1775, MasterSheet!D:D, B1775, MasterSheet!H:H, C1775)</f>
        <v>1</v>
      </c>
      <c r="I1775" s="30">
        <f t="shared" si="137"/>
        <v>38632</v>
      </c>
      <c r="J1775" s="32">
        <f>SUMIFS(MasterSheet!L:L, MasterSheet!B:B, A1775, MasterSheet!D:D, B1775, MasterSheet!H:H, C1775)</f>
        <v>0</v>
      </c>
      <c r="K1775" s="32">
        <f t="shared" si="138"/>
        <v>0</v>
      </c>
      <c r="L1775" s="25" t="str">
        <f>VLOOKUP(C1775,MasterSheet!H:U,14,)</f>
        <v>Dharmacon</v>
      </c>
      <c r="M1775" s="25" t="str">
        <f>VLOOKUP(L1775,'Currency Sheet'!A:C,3,)</f>
        <v>DOLLAR</v>
      </c>
      <c r="N1775" s="25">
        <f t="shared" si="139"/>
        <v>88</v>
      </c>
    </row>
    <row r="1776" spans="1:14" x14ac:dyDescent="0.25">
      <c r="A1776" s="25" t="str">
        <v>D080725IN3311766G</v>
      </c>
      <c r="B1776" s="45">
        <v>45885</v>
      </c>
      <c r="C1776" s="25" t="str">
        <v>D-001810-10-05</v>
      </c>
      <c r="D1776" s="25">
        <f t="shared" si="135"/>
        <v>16544</v>
      </c>
      <c r="E1776" s="25">
        <f>_xlfn.XLOOKUP(C1776,MasterSheet!H:H,MasterSheet!E:E)</f>
        <v>188</v>
      </c>
      <c r="F1776" s="26">
        <f>SUMIFS(MasterSheet!J:J, MasterSheet!B:B, A1776, MasterSheet!D:D, B1776, MasterSheet!H:H, C1776)</f>
        <v>1</v>
      </c>
      <c r="G1776" s="26">
        <f t="shared" si="136"/>
        <v>16544</v>
      </c>
      <c r="H1776" s="30">
        <f>SUMIFS(MasterSheet!K:K, MasterSheet!B:B, A1776, MasterSheet!D:D, B1776, MasterSheet!H:H, C1776)</f>
        <v>1</v>
      </c>
      <c r="I1776" s="30">
        <f t="shared" si="137"/>
        <v>16544</v>
      </c>
      <c r="J1776" s="32">
        <f>SUMIFS(MasterSheet!L:L, MasterSheet!B:B, A1776, MasterSheet!D:D, B1776, MasterSheet!H:H, C1776)</f>
        <v>0</v>
      </c>
      <c r="K1776" s="32">
        <f t="shared" si="138"/>
        <v>0</v>
      </c>
      <c r="L1776" s="25" t="str">
        <f>VLOOKUP(C1776,MasterSheet!H:U,14,)</f>
        <v>Dharmacon</v>
      </c>
      <c r="M1776" s="25" t="str">
        <f>VLOOKUP(L1776,'Currency Sheet'!A:C,3,)</f>
        <v>DOLLAR</v>
      </c>
      <c r="N1776" s="25">
        <f t="shared" si="139"/>
        <v>88</v>
      </c>
    </row>
    <row r="1777" spans="1:14" x14ac:dyDescent="0.25">
      <c r="A1777" s="25" t="str">
        <v>D080725IN3311766G</v>
      </c>
      <c r="B1777" s="45">
        <v>45885</v>
      </c>
      <c r="C1777" s="25" t="str">
        <v>L-012200-00-0005</v>
      </c>
      <c r="D1777" s="25">
        <f t="shared" si="135"/>
        <v>32912</v>
      </c>
      <c r="E1777" s="25">
        <f>_xlfn.XLOOKUP(C1777,MasterSheet!H:H,MasterSheet!E:E)</f>
        <v>374</v>
      </c>
      <c r="F1777" s="26">
        <f>SUMIFS(MasterSheet!J:J, MasterSheet!B:B, A1777, MasterSheet!D:D, B1777, MasterSheet!H:H, C1777)</f>
        <v>1</v>
      </c>
      <c r="G1777" s="26">
        <f t="shared" si="136"/>
        <v>32912</v>
      </c>
      <c r="H1777" s="30">
        <f>SUMIFS(MasterSheet!K:K, MasterSheet!B:B, A1777, MasterSheet!D:D, B1777, MasterSheet!H:H, C1777)</f>
        <v>1</v>
      </c>
      <c r="I1777" s="30">
        <f t="shared" si="137"/>
        <v>32912</v>
      </c>
      <c r="J1777" s="32">
        <f>SUMIFS(MasterSheet!L:L, MasterSheet!B:B, A1777, MasterSheet!D:D, B1777, MasterSheet!H:H, C1777)</f>
        <v>0</v>
      </c>
      <c r="K1777" s="32">
        <f t="shared" si="138"/>
        <v>0</v>
      </c>
      <c r="L1777" s="25" t="str">
        <f>VLOOKUP(C1777,MasterSheet!H:U,14,)</f>
        <v>Dharmacon</v>
      </c>
      <c r="M1777" s="25" t="str">
        <f>VLOOKUP(L1777,'Currency Sheet'!A:C,3,)</f>
        <v>DOLLAR</v>
      </c>
      <c r="N1777" s="25">
        <f t="shared" si="139"/>
        <v>88</v>
      </c>
    </row>
    <row r="1778" spans="1:14" x14ac:dyDescent="0.25">
      <c r="A1778" s="25" t="str">
        <v>D080725IN3311766G</v>
      </c>
      <c r="B1778" s="45">
        <v>45885</v>
      </c>
      <c r="C1778" s="25" t="str">
        <v>T-2001-02</v>
      </c>
      <c r="D1778" s="25">
        <f t="shared" si="135"/>
        <v>20820.8</v>
      </c>
      <c r="E1778" s="25">
        <f>_xlfn.XLOOKUP(C1778,MasterSheet!H:H,MasterSheet!E:E)</f>
        <v>236.6</v>
      </c>
      <c r="F1778" s="26">
        <f>SUMIFS(MasterSheet!J:J, MasterSheet!B:B, A1778, MasterSheet!D:D, B1778, MasterSheet!H:H, C1778)</f>
        <v>2</v>
      </c>
      <c r="G1778" s="26">
        <f t="shared" si="136"/>
        <v>41641.599999999999</v>
      </c>
      <c r="H1778" s="30">
        <f>SUMIFS(MasterSheet!K:K, MasterSheet!B:B, A1778, MasterSheet!D:D, B1778, MasterSheet!H:H, C1778)</f>
        <v>2</v>
      </c>
      <c r="I1778" s="30">
        <f t="shared" si="137"/>
        <v>41641.599999999999</v>
      </c>
      <c r="J1778" s="32">
        <f>SUMIFS(MasterSheet!L:L, MasterSheet!B:B, A1778, MasterSheet!D:D, B1778, MasterSheet!H:H, C1778)</f>
        <v>0</v>
      </c>
      <c r="K1778" s="32">
        <f t="shared" si="138"/>
        <v>0</v>
      </c>
      <c r="L1778" s="25" t="str">
        <f>VLOOKUP(C1778,MasterSheet!H:U,14,)</f>
        <v>Dharmacon</v>
      </c>
      <c r="M1778" s="25" t="str">
        <f>VLOOKUP(L1778,'Currency Sheet'!A:C,3,)</f>
        <v>DOLLAR</v>
      </c>
      <c r="N1778" s="25">
        <f t="shared" si="139"/>
        <v>88</v>
      </c>
    </row>
    <row r="1779" spans="1:14" x14ac:dyDescent="0.25">
      <c r="A1779" s="25" t="str">
        <v>D080725IN3311766G</v>
      </c>
      <c r="B1779" s="45">
        <v>45885</v>
      </c>
      <c r="C1779" s="25" t="str">
        <v>T-2001-01</v>
      </c>
      <c r="D1779" s="25">
        <f t="shared" si="135"/>
        <v>7128</v>
      </c>
      <c r="E1779" s="25">
        <f>_xlfn.XLOOKUP(C1779,MasterSheet!H:H,MasterSheet!E:E)</f>
        <v>81</v>
      </c>
      <c r="F1779" s="26">
        <f>SUMIFS(MasterSheet!J:J, MasterSheet!B:B, A1779, MasterSheet!D:D, B1779, MasterSheet!H:H, C1779)</f>
        <v>1</v>
      </c>
      <c r="G1779" s="26">
        <f t="shared" si="136"/>
        <v>7128</v>
      </c>
      <c r="H1779" s="30">
        <f>SUMIFS(MasterSheet!K:K, MasterSheet!B:B, A1779, MasterSheet!D:D, B1779, MasterSheet!H:H, C1779)</f>
        <v>1</v>
      </c>
      <c r="I1779" s="30">
        <f t="shared" si="137"/>
        <v>7128</v>
      </c>
      <c r="J1779" s="32">
        <f>SUMIFS(MasterSheet!L:L, MasterSheet!B:B, A1779, MasterSheet!D:D, B1779, MasterSheet!H:H, C1779)</f>
        <v>0</v>
      </c>
      <c r="K1779" s="32">
        <f t="shared" si="138"/>
        <v>0</v>
      </c>
      <c r="L1779" s="25" t="str">
        <f>VLOOKUP(C1779,MasterSheet!H:U,14,)</f>
        <v>Dharmacon</v>
      </c>
      <c r="M1779" s="25" t="str">
        <f>VLOOKUP(L1779,'Currency Sheet'!A:C,3,)</f>
        <v>DOLLAR</v>
      </c>
      <c r="N1779" s="25">
        <f t="shared" si="139"/>
        <v>88</v>
      </c>
    </row>
    <row r="1780" spans="1:14" x14ac:dyDescent="0.25">
      <c r="A1780" s="25" t="str">
        <v>EED118009</v>
      </c>
      <c r="B1780" s="45">
        <v>45885</v>
      </c>
      <c r="C1780" s="25">
        <v>100205</v>
      </c>
      <c r="D1780" s="25">
        <f t="shared" si="135"/>
        <v>3757.6000000000004</v>
      </c>
      <c r="E1780" s="25">
        <f>_xlfn.XLOOKUP(C1780,MasterSheet!H:H,MasterSheet!E:E)</f>
        <v>42.7</v>
      </c>
      <c r="F1780" s="26">
        <f>SUMIFS(MasterSheet!J:J, MasterSheet!B:B, A1780, MasterSheet!D:D, B1780, MasterSheet!H:H, C1780)</f>
        <v>1</v>
      </c>
      <c r="G1780" s="26">
        <f t="shared" si="136"/>
        <v>3757.6000000000004</v>
      </c>
      <c r="H1780" s="30">
        <f>SUMIFS(MasterSheet!K:K, MasterSheet!B:B, A1780, MasterSheet!D:D, B1780, MasterSheet!H:H, C1780)</f>
        <v>1</v>
      </c>
      <c r="I1780" s="30">
        <f t="shared" si="137"/>
        <v>3757.6000000000004</v>
      </c>
      <c r="J1780" s="32">
        <f>SUMIFS(MasterSheet!L:L, MasterSheet!B:B, A1780, MasterSheet!D:D, B1780, MasterSheet!H:H, C1780)</f>
        <v>0</v>
      </c>
      <c r="K1780" s="32">
        <f t="shared" si="138"/>
        <v>0</v>
      </c>
      <c r="L1780" s="25" t="str">
        <f>VLOOKUP(C1780,MasterSheet!H:U,14,)</f>
        <v>BioLegend</v>
      </c>
      <c r="M1780" s="25" t="str">
        <f>VLOOKUP(L1780,'Currency Sheet'!A:C,3,)</f>
        <v>DOLLAR</v>
      </c>
      <c r="N1780" s="25">
        <f t="shared" si="139"/>
        <v>88</v>
      </c>
    </row>
    <row r="1781" spans="1:14" x14ac:dyDescent="0.25">
      <c r="A1781" s="25" t="str">
        <v>EED118009</v>
      </c>
      <c r="B1781" s="45">
        <v>45885</v>
      </c>
      <c r="C1781" s="25">
        <v>100206</v>
      </c>
      <c r="D1781" s="25">
        <f t="shared" si="135"/>
        <v>8808.7999999999993</v>
      </c>
      <c r="E1781" s="25">
        <f>_xlfn.XLOOKUP(C1781,MasterSheet!H:H,MasterSheet!E:E)</f>
        <v>100.1</v>
      </c>
      <c r="F1781" s="26">
        <f>SUMIFS(MasterSheet!J:J, MasterSheet!B:B, A1781, MasterSheet!D:D, B1781, MasterSheet!H:H, C1781)</f>
        <v>1</v>
      </c>
      <c r="G1781" s="26">
        <f t="shared" si="136"/>
        <v>8808.7999999999993</v>
      </c>
      <c r="H1781" s="30">
        <f>SUMIFS(MasterSheet!K:K, MasterSheet!B:B, A1781, MasterSheet!D:D, B1781, MasterSheet!H:H, C1781)</f>
        <v>1</v>
      </c>
      <c r="I1781" s="30">
        <f t="shared" si="137"/>
        <v>8808.7999999999993</v>
      </c>
      <c r="J1781" s="32">
        <f>SUMIFS(MasterSheet!L:L, MasterSheet!B:B, A1781, MasterSheet!D:D, B1781, MasterSheet!H:H, C1781)</f>
        <v>0</v>
      </c>
      <c r="K1781" s="32">
        <f t="shared" si="138"/>
        <v>0</v>
      </c>
      <c r="L1781" s="25" t="str">
        <f>VLOOKUP(C1781,MasterSheet!H:U,14,)</f>
        <v>BioLegend</v>
      </c>
      <c r="M1781" s="25" t="str">
        <f>VLOOKUP(L1781,'Currency Sheet'!A:C,3,)</f>
        <v>DOLLAR</v>
      </c>
      <c r="N1781" s="25">
        <f t="shared" si="139"/>
        <v>88</v>
      </c>
    </row>
    <row r="1782" spans="1:14" x14ac:dyDescent="0.25">
      <c r="A1782" s="25" t="str">
        <v>EED118009</v>
      </c>
      <c r="B1782" s="45">
        <v>45885</v>
      </c>
      <c r="C1782" s="25">
        <v>100340</v>
      </c>
      <c r="D1782" s="25">
        <f t="shared" si="135"/>
        <v>8659.2000000000007</v>
      </c>
      <c r="E1782" s="25">
        <f>_xlfn.XLOOKUP(C1782,MasterSheet!H:H,MasterSheet!E:E)</f>
        <v>98.4</v>
      </c>
      <c r="F1782" s="26">
        <f>SUMIFS(MasterSheet!J:J, MasterSheet!B:B, A1782, MasterSheet!D:D, B1782, MasterSheet!H:H, C1782)</f>
        <v>1</v>
      </c>
      <c r="G1782" s="26">
        <f t="shared" si="136"/>
        <v>8659.2000000000007</v>
      </c>
      <c r="H1782" s="30">
        <f>SUMIFS(MasterSheet!K:K, MasterSheet!B:B, A1782, MasterSheet!D:D, B1782, MasterSheet!H:H, C1782)</f>
        <v>1</v>
      </c>
      <c r="I1782" s="30">
        <f t="shared" si="137"/>
        <v>8659.2000000000007</v>
      </c>
      <c r="J1782" s="32">
        <f>SUMIFS(MasterSheet!L:L, MasterSheet!B:B, A1782, MasterSheet!D:D, B1782, MasterSheet!H:H, C1782)</f>
        <v>0</v>
      </c>
      <c r="K1782" s="32">
        <f t="shared" si="138"/>
        <v>0</v>
      </c>
      <c r="L1782" s="25" t="str">
        <f>VLOOKUP(C1782,MasterSheet!H:U,14,)</f>
        <v>BioLegend</v>
      </c>
      <c r="M1782" s="25" t="str">
        <f>VLOOKUP(L1782,'Currency Sheet'!A:C,3,)</f>
        <v>DOLLAR</v>
      </c>
      <c r="N1782" s="25">
        <f t="shared" si="139"/>
        <v>88</v>
      </c>
    </row>
    <row r="1783" spans="1:14" x14ac:dyDescent="0.25">
      <c r="A1783" s="25" t="str">
        <v>EED118009</v>
      </c>
      <c r="B1783" s="45">
        <v>45885</v>
      </c>
      <c r="C1783" s="25">
        <v>100408</v>
      </c>
      <c r="D1783" s="25">
        <f t="shared" si="135"/>
        <v>4435.2</v>
      </c>
      <c r="E1783" s="25">
        <f>_xlfn.XLOOKUP(C1783,MasterSheet!H:H,MasterSheet!E:E)</f>
        <v>50.4</v>
      </c>
      <c r="F1783" s="26">
        <f>SUMIFS(MasterSheet!J:J, MasterSheet!B:B, A1783, MasterSheet!D:D, B1783, MasterSheet!H:H, C1783)</f>
        <v>1</v>
      </c>
      <c r="G1783" s="26">
        <f t="shared" si="136"/>
        <v>4435.2</v>
      </c>
      <c r="H1783" s="30">
        <f>SUMIFS(MasterSheet!K:K, MasterSheet!B:B, A1783, MasterSheet!D:D, B1783, MasterSheet!H:H, C1783)</f>
        <v>1</v>
      </c>
      <c r="I1783" s="30">
        <f t="shared" si="137"/>
        <v>4435.2</v>
      </c>
      <c r="J1783" s="32">
        <f>SUMIFS(MasterSheet!L:L, MasterSheet!B:B, A1783, MasterSheet!D:D, B1783, MasterSheet!H:H, C1783)</f>
        <v>0</v>
      </c>
      <c r="K1783" s="32">
        <f t="shared" si="138"/>
        <v>0</v>
      </c>
      <c r="L1783" s="25" t="str">
        <f>VLOOKUP(C1783,MasterSheet!H:U,14,)</f>
        <v>BioLegend</v>
      </c>
      <c r="M1783" s="25" t="str">
        <f>VLOOKUP(L1783,'Currency Sheet'!A:C,3,)</f>
        <v>DOLLAR</v>
      </c>
      <c r="N1783" s="25">
        <f t="shared" si="139"/>
        <v>88</v>
      </c>
    </row>
    <row r="1784" spans="1:14" x14ac:dyDescent="0.25">
      <c r="A1784" s="25" t="str">
        <v>EED118009</v>
      </c>
      <c r="B1784" s="45">
        <v>45885</v>
      </c>
      <c r="C1784" s="25">
        <v>100422</v>
      </c>
      <c r="D1784" s="25">
        <f t="shared" si="135"/>
        <v>13244</v>
      </c>
      <c r="E1784" s="25">
        <f>_xlfn.XLOOKUP(C1784,MasterSheet!H:H,MasterSheet!E:E)</f>
        <v>150.5</v>
      </c>
      <c r="F1784" s="26">
        <f>SUMIFS(MasterSheet!J:J, MasterSheet!B:B, A1784, MasterSheet!D:D, B1784, MasterSheet!H:H, C1784)</f>
        <v>1</v>
      </c>
      <c r="G1784" s="26">
        <f t="shared" si="136"/>
        <v>13244</v>
      </c>
      <c r="H1784" s="30">
        <f>SUMIFS(MasterSheet!K:K, MasterSheet!B:B, A1784, MasterSheet!D:D, B1784, MasterSheet!H:H, C1784)</f>
        <v>1</v>
      </c>
      <c r="I1784" s="30">
        <f t="shared" si="137"/>
        <v>13244</v>
      </c>
      <c r="J1784" s="32">
        <f>SUMIFS(MasterSheet!L:L, MasterSheet!B:B, A1784, MasterSheet!D:D, B1784, MasterSheet!H:H, C1784)</f>
        <v>0</v>
      </c>
      <c r="K1784" s="32">
        <f t="shared" si="138"/>
        <v>0</v>
      </c>
      <c r="L1784" s="25" t="str">
        <f>VLOOKUP(C1784,MasterSheet!H:U,14,)</f>
        <v>BioLegend</v>
      </c>
      <c r="M1784" s="25" t="str">
        <f>VLOOKUP(L1784,'Currency Sheet'!A:C,3,)</f>
        <v>DOLLAR</v>
      </c>
      <c r="N1784" s="25">
        <f t="shared" si="139"/>
        <v>88</v>
      </c>
    </row>
    <row r="1785" spans="1:14" x14ac:dyDescent="0.25">
      <c r="A1785" s="25" t="str">
        <v>EED118009</v>
      </c>
      <c r="B1785" s="45">
        <v>45885</v>
      </c>
      <c r="C1785" s="25">
        <v>100423</v>
      </c>
      <c r="D1785" s="25">
        <f t="shared" si="135"/>
        <v>14106.400000000001</v>
      </c>
      <c r="E1785" s="25">
        <f>_xlfn.XLOOKUP(C1785,MasterSheet!H:H,MasterSheet!E:E)</f>
        <v>160.30000000000001</v>
      </c>
      <c r="F1785" s="26">
        <f>SUMIFS(MasterSheet!J:J, MasterSheet!B:B, A1785, MasterSheet!D:D, B1785, MasterSheet!H:H, C1785)</f>
        <v>1</v>
      </c>
      <c r="G1785" s="26">
        <f t="shared" si="136"/>
        <v>14106.400000000001</v>
      </c>
      <c r="H1785" s="30">
        <f>SUMIFS(MasterSheet!K:K, MasterSheet!B:B, A1785, MasterSheet!D:D, B1785, MasterSheet!H:H, C1785)</f>
        <v>1</v>
      </c>
      <c r="I1785" s="30">
        <f t="shared" si="137"/>
        <v>14106.400000000001</v>
      </c>
      <c r="J1785" s="32">
        <f>SUMIFS(MasterSheet!L:L, MasterSheet!B:B, A1785, MasterSheet!D:D, B1785, MasterSheet!H:H, C1785)</f>
        <v>0</v>
      </c>
      <c r="K1785" s="32">
        <f t="shared" si="138"/>
        <v>0</v>
      </c>
      <c r="L1785" s="25" t="str">
        <f>VLOOKUP(C1785,MasterSheet!H:U,14,)</f>
        <v>BioLegend</v>
      </c>
      <c r="M1785" s="25" t="str">
        <f>VLOOKUP(L1785,'Currency Sheet'!A:C,3,)</f>
        <v>DOLLAR</v>
      </c>
      <c r="N1785" s="25">
        <f t="shared" si="139"/>
        <v>88</v>
      </c>
    </row>
    <row r="1786" spans="1:14" x14ac:dyDescent="0.25">
      <c r="A1786" s="25" t="str">
        <v>EED118009</v>
      </c>
      <c r="B1786" s="45">
        <v>45885</v>
      </c>
      <c r="C1786" s="25">
        <v>100432</v>
      </c>
      <c r="D1786" s="25">
        <f t="shared" si="135"/>
        <v>15206.400000000001</v>
      </c>
      <c r="E1786" s="25">
        <f>_xlfn.XLOOKUP(C1786,MasterSheet!H:H,MasterSheet!E:E)</f>
        <v>172.8</v>
      </c>
      <c r="F1786" s="26">
        <f>SUMIFS(MasterSheet!J:J, MasterSheet!B:B, A1786, MasterSheet!D:D, B1786, MasterSheet!H:H, C1786)</f>
        <v>2</v>
      </c>
      <c r="G1786" s="26">
        <f t="shared" si="136"/>
        <v>30412.800000000003</v>
      </c>
      <c r="H1786" s="30">
        <f>SUMIFS(MasterSheet!K:K, MasterSheet!B:B, A1786, MasterSheet!D:D, B1786, MasterSheet!H:H, C1786)</f>
        <v>2</v>
      </c>
      <c r="I1786" s="30">
        <f t="shared" si="137"/>
        <v>30412.800000000003</v>
      </c>
      <c r="J1786" s="32">
        <f>SUMIFS(MasterSheet!L:L, MasterSheet!B:B, A1786, MasterSheet!D:D, B1786, MasterSheet!H:H, C1786)</f>
        <v>0</v>
      </c>
      <c r="K1786" s="32">
        <f t="shared" si="138"/>
        <v>0</v>
      </c>
      <c r="L1786" s="25" t="str">
        <f>VLOOKUP(C1786,MasterSheet!H:U,14,)</f>
        <v>BioLegend</v>
      </c>
      <c r="M1786" s="25" t="str">
        <f>VLOOKUP(L1786,'Currency Sheet'!A:C,3,)</f>
        <v>DOLLAR</v>
      </c>
      <c r="N1786" s="25">
        <f t="shared" si="139"/>
        <v>88</v>
      </c>
    </row>
    <row r="1787" spans="1:14" x14ac:dyDescent="0.25">
      <c r="A1787" s="25" t="str">
        <v>EED118009</v>
      </c>
      <c r="B1787" s="45">
        <v>45885</v>
      </c>
      <c r="C1787" s="25">
        <v>100434</v>
      </c>
      <c r="D1787" s="25">
        <f t="shared" si="135"/>
        <v>19896.8</v>
      </c>
      <c r="E1787" s="25">
        <f>_xlfn.XLOOKUP(C1787,MasterSheet!H:H,MasterSheet!E:E)</f>
        <v>226.1</v>
      </c>
      <c r="F1787" s="26">
        <f>SUMIFS(MasterSheet!J:J, MasterSheet!B:B, A1787, MasterSheet!D:D, B1787, MasterSheet!H:H, C1787)</f>
        <v>1</v>
      </c>
      <c r="G1787" s="26">
        <f t="shared" si="136"/>
        <v>19896.8</v>
      </c>
      <c r="H1787" s="30">
        <f>SUMIFS(MasterSheet!K:K, MasterSheet!B:B, A1787, MasterSheet!D:D, B1787, MasterSheet!H:H, C1787)</f>
        <v>1</v>
      </c>
      <c r="I1787" s="30">
        <f t="shared" si="137"/>
        <v>19896.8</v>
      </c>
      <c r="J1787" s="32">
        <f>SUMIFS(MasterSheet!L:L, MasterSheet!B:B, A1787, MasterSheet!D:D, B1787, MasterSheet!H:H, C1787)</f>
        <v>0</v>
      </c>
      <c r="K1787" s="32">
        <f t="shared" si="138"/>
        <v>0</v>
      </c>
      <c r="L1787" s="25" t="str">
        <f>VLOOKUP(C1787,MasterSheet!H:U,14,)</f>
        <v>BioLegend</v>
      </c>
      <c r="M1787" s="25" t="str">
        <f>VLOOKUP(L1787,'Currency Sheet'!A:C,3,)</f>
        <v>DOLLAR</v>
      </c>
      <c r="N1787" s="25">
        <f t="shared" si="139"/>
        <v>88</v>
      </c>
    </row>
    <row r="1788" spans="1:14" x14ac:dyDescent="0.25">
      <c r="A1788" s="25" t="str">
        <v>EED118009</v>
      </c>
      <c r="B1788" s="45">
        <v>45885</v>
      </c>
      <c r="C1788" s="25">
        <v>100449</v>
      </c>
      <c r="D1788" s="25">
        <f t="shared" si="135"/>
        <v>18084</v>
      </c>
      <c r="E1788" s="25">
        <f>_xlfn.XLOOKUP(C1788,MasterSheet!H:H,MasterSheet!E:E)</f>
        <v>205.5</v>
      </c>
      <c r="F1788" s="26">
        <f>SUMIFS(MasterSheet!J:J, MasterSheet!B:B, A1788, MasterSheet!D:D, B1788, MasterSheet!H:H, C1788)</f>
        <v>1</v>
      </c>
      <c r="G1788" s="26">
        <f t="shared" si="136"/>
        <v>18084</v>
      </c>
      <c r="H1788" s="30">
        <f>SUMIFS(MasterSheet!K:K, MasterSheet!B:B, A1788, MasterSheet!D:D, B1788, MasterSheet!H:H, C1788)</f>
        <v>1</v>
      </c>
      <c r="I1788" s="30">
        <f t="shared" si="137"/>
        <v>18084</v>
      </c>
      <c r="J1788" s="32">
        <f>SUMIFS(MasterSheet!L:L, MasterSheet!B:B, A1788, MasterSheet!D:D, B1788, MasterSheet!H:H, C1788)</f>
        <v>0</v>
      </c>
      <c r="K1788" s="32">
        <f t="shared" si="138"/>
        <v>0</v>
      </c>
      <c r="L1788" s="25" t="str">
        <f>VLOOKUP(C1788,MasterSheet!H:U,14,)</f>
        <v>BioLegend</v>
      </c>
      <c r="M1788" s="25" t="str">
        <f>VLOOKUP(L1788,'Currency Sheet'!A:C,3,)</f>
        <v>DOLLAR</v>
      </c>
      <c r="N1788" s="25">
        <f t="shared" si="139"/>
        <v>88</v>
      </c>
    </row>
    <row r="1789" spans="1:14" x14ac:dyDescent="0.25">
      <c r="A1789" s="25" t="str">
        <v>EED118009</v>
      </c>
      <c r="B1789" s="45">
        <v>45885</v>
      </c>
      <c r="C1789" s="25">
        <v>100451</v>
      </c>
      <c r="D1789" s="25">
        <f t="shared" si="135"/>
        <v>20394</v>
      </c>
      <c r="E1789" s="25">
        <f>_xlfn.XLOOKUP(C1789,MasterSheet!H:H,MasterSheet!E:E)</f>
        <v>231.75</v>
      </c>
      <c r="F1789" s="26">
        <f>SUMIFS(MasterSheet!J:J, MasterSheet!B:B, A1789, MasterSheet!D:D, B1789, MasterSheet!H:H, C1789)</f>
        <v>1</v>
      </c>
      <c r="G1789" s="26">
        <f t="shared" si="136"/>
        <v>20394</v>
      </c>
      <c r="H1789" s="30">
        <f>SUMIFS(MasterSheet!K:K, MasterSheet!B:B, A1789, MasterSheet!D:D, B1789, MasterSheet!H:H, C1789)</f>
        <v>1</v>
      </c>
      <c r="I1789" s="30">
        <f t="shared" si="137"/>
        <v>20394</v>
      </c>
      <c r="J1789" s="32">
        <f>SUMIFS(MasterSheet!L:L, MasterSheet!B:B, A1789, MasterSheet!D:D, B1789, MasterSheet!H:H, C1789)</f>
        <v>0</v>
      </c>
      <c r="K1789" s="32">
        <f t="shared" si="138"/>
        <v>0</v>
      </c>
      <c r="L1789" s="25" t="str">
        <f>VLOOKUP(C1789,MasterSheet!H:U,14,)</f>
        <v>BioLegend</v>
      </c>
      <c r="M1789" s="25" t="str">
        <f>VLOOKUP(L1789,'Currency Sheet'!A:C,3,)</f>
        <v>DOLLAR</v>
      </c>
      <c r="N1789" s="25">
        <f t="shared" si="139"/>
        <v>88</v>
      </c>
    </row>
    <row r="1790" spans="1:14" x14ac:dyDescent="0.25">
      <c r="A1790" s="25" t="str">
        <v>EED118009</v>
      </c>
      <c r="B1790" s="45">
        <v>45885</v>
      </c>
      <c r="C1790" s="25">
        <v>100712</v>
      </c>
      <c r="D1790" s="25">
        <f t="shared" si="135"/>
        <v>6468</v>
      </c>
      <c r="E1790" s="25">
        <f>_xlfn.XLOOKUP(C1790,MasterSheet!H:H,MasterSheet!E:E)</f>
        <v>73.5</v>
      </c>
      <c r="F1790" s="26">
        <f>SUMIFS(MasterSheet!J:J, MasterSheet!B:B, A1790, MasterSheet!D:D, B1790, MasterSheet!H:H, C1790)</f>
        <v>1</v>
      </c>
      <c r="G1790" s="26">
        <f t="shared" si="136"/>
        <v>6468</v>
      </c>
      <c r="H1790" s="30">
        <f>SUMIFS(MasterSheet!K:K, MasterSheet!B:B, A1790, MasterSheet!D:D, B1790, MasterSheet!H:H, C1790)</f>
        <v>1</v>
      </c>
      <c r="I1790" s="30">
        <f t="shared" si="137"/>
        <v>6468</v>
      </c>
      <c r="J1790" s="32">
        <f>SUMIFS(MasterSheet!L:L, MasterSheet!B:B, A1790, MasterSheet!D:D, B1790, MasterSheet!H:H, C1790)</f>
        <v>0</v>
      </c>
      <c r="K1790" s="32">
        <f t="shared" si="138"/>
        <v>0</v>
      </c>
      <c r="L1790" s="25" t="str">
        <f>VLOOKUP(C1790,MasterSheet!H:U,14,)</f>
        <v>BioLegend</v>
      </c>
      <c r="M1790" s="25" t="str">
        <f>VLOOKUP(L1790,'Currency Sheet'!A:C,3,)</f>
        <v>DOLLAR</v>
      </c>
      <c r="N1790" s="25">
        <f t="shared" si="139"/>
        <v>88</v>
      </c>
    </row>
    <row r="1791" spans="1:14" x14ac:dyDescent="0.25">
      <c r="A1791" s="25" t="str">
        <v>EED118009</v>
      </c>
      <c r="B1791" s="45">
        <v>45885</v>
      </c>
      <c r="C1791" s="25">
        <v>100721</v>
      </c>
      <c r="D1791" s="25">
        <f t="shared" si="135"/>
        <v>4188.8</v>
      </c>
      <c r="E1791" s="25">
        <f>_xlfn.XLOOKUP(C1791,MasterSheet!H:H,MasterSheet!E:E)</f>
        <v>47.6</v>
      </c>
      <c r="F1791" s="26">
        <f>SUMIFS(MasterSheet!J:J, MasterSheet!B:B, A1791, MasterSheet!D:D, B1791, MasterSheet!H:H, C1791)</f>
        <v>1</v>
      </c>
      <c r="G1791" s="26">
        <f t="shared" si="136"/>
        <v>4188.8</v>
      </c>
      <c r="H1791" s="30">
        <f>SUMIFS(MasterSheet!K:K, MasterSheet!B:B, A1791, MasterSheet!D:D, B1791, MasterSheet!H:H, C1791)</f>
        <v>1</v>
      </c>
      <c r="I1791" s="30">
        <f t="shared" si="137"/>
        <v>4188.8</v>
      </c>
      <c r="J1791" s="32">
        <f>SUMIFS(MasterSheet!L:L, MasterSheet!B:B, A1791, MasterSheet!D:D, B1791, MasterSheet!H:H, C1791)</f>
        <v>0</v>
      </c>
      <c r="K1791" s="32">
        <f t="shared" si="138"/>
        <v>0</v>
      </c>
      <c r="L1791" s="25" t="str">
        <f>VLOOKUP(C1791,MasterSheet!H:U,14,)</f>
        <v>BioLegend</v>
      </c>
      <c r="M1791" s="25" t="str">
        <f>VLOOKUP(L1791,'Currency Sheet'!A:C,3,)</f>
        <v>DOLLAR</v>
      </c>
      <c r="N1791" s="25">
        <f t="shared" si="139"/>
        <v>88</v>
      </c>
    </row>
    <row r="1792" spans="1:14" x14ac:dyDescent="0.25">
      <c r="A1792" s="25" t="str">
        <v>EED118009</v>
      </c>
      <c r="B1792" s="45">
        <v>45885</v>
      </c>
      <c r="C1792" s="25">
        <v>100734</v>
      </c>
      <c r="D1792" s="25">
        <f t="shared" si="135"/>
        <v>14599.2</v>
      </c>
      <c r="E1792" s="25">
        <f>_xlfn.XLOOKUP(C1792,MasterSheet!H:H,MasterSheet!E:E)</f>
        <v>165.9</v>
      </c>
      <c r="F1792" s="26">
        <f>SUMIFS(MasterSheet!J:J, MasterSheet!B:B, A1792, MasterSheet!D:D, B1792, MasterSheet!H:H, C1792)</f>
        <v>1</v>
      </c>
      <c r="G1792" s="26">
        <f t="shared" si="136"/>
        <v>14599.2</v>
      </c>
      <c r="H1792" s="30">
        <f>SUMIFS(MasterSheet!K:K, MasterSheet!B:B, A1792, MasterSheet!D:D, B1792, MasterSheet!H:H, C1792)</f>
        <v>1</v>
      </c>
      <c r="I1792" s="30">
        <f t="shared" si="137"/>
        <v>14599.2</v>
      </c>
      <c r="J1792" s="32">
        <f>SUMIFS(MasterSheet!L:L, MasterSheet!B:B, A1792, MasterSheet!D:D, B1792, MasterSheet!H:H, C1792)</f>
        <v>0</v>
      </c>
      <c r="K1792" s="32">
        <f t="shared" si="138"/>
        <v>0</v>
      </c>
      <c r="L1792" s="25" t="str">
        <f>VLOOKUP(C1792,MasterSheet!H:U,14,)</f>
        <v>BioLegend</v>
      </c>
      <c r="M1792" s="25" t="str">
        <f>VLOOKUP(L1792,'Currency Sheet'!A:C,3,)</f>
        <v>DOLLAR</v>
      </c>
      <c r="N1792" s="25">
        <f t="shared" si="139"/>
        <v>88</v>
      </c>
    </row>
    <row r="1793" spans="1:14" x14ac:dyDescent="0.25">
      <c r="A1793" s="25" t="str">
        <v>EED118009</v>
      </c>
      <c r="B1793" s="45">
        <v>45885</v>
      </c>
      <c r="C1793" s="25">
        <v>100742</v>
      </c>
      <c r="D1793" s="25">
        <f t="shared" si="135"/>
        <v>18018</v>
      </c>
      <c r="E1793" s="25">
        <f>_xlfn.XLOOKUP(C1793,MasterSheet!H:H,MasterSheet!E:E)</f>
        <v>204.75</v>
      </c>
      <c r="F1793" s="26">
        <f>SUMIFS(MasterSheet!J:J, MasterSheet!B:B, A1793, MasterSheet!D:D, B1793, MasterSheet!H:H, C1793)</f>
        <v>1</v>
      </c>
      <c r="G1793" s="26">
        <f t="shared" si="136"/>
        <v>18018</v>
      </c>
      <c r="H1793" s="30">
        <f>SUMIFS(MasterSheet!K:K, MasterSheet!B:B, A1793, MasterSheet!D:D, B1793, MasterSheet!H:H, C1793)</f>
        <v>1</v>
      </c>
      <c r="I1793" s="30">
        <f t="shared" si="137"/>
        <v>18018</v>
      </c>
      <c r="J1793" s="32">
        <f>SUMIFS(MasterSheet!L:L, MasterSheet!B:B, A1793, MasterSheet!D:D, B1793, MasterSheet!H:H, C1793)</f>
        <v>0</v>
      </c>
      <c r="K1793" s="32">
        <f t="shared" si="138"/>
        <v>0</v>
      </c>
      <c r="L1793" s="25" t="str">
        <f>VLOOKUP(C1793,MasterSheet!H:U,14,)</f>
        <v>BioLegend</v>
      </c>
      <c r="M1793" s="25" t="str">
        <f>VLOOKUP(L1793,'Currency Sheet'!A:C,3,)</f>
        <v>DOLLAR</v>
      </c>
      <c r="N1793" s="25">
        <f t="shared" si="139"/>
        <v>88</v>
      </c>
    </row>
    <row r="1794" spans="1:14" x14ac:dyDescent="0.25">
      <c r="A1794" s="25" t="str">
        <v>EED118009</v>
      </c>
      <c r="B1794" s="45">
        <v>45885</v>
      </c>
      <c r="C1794" s="25">
        <v>101212</v>
      </c>
      <c r="D1794" s="25">
        <f t="shared" si="135"/>
        <v>5544</v>
      </c>
      <c r="E1794" s="25">
        <f>_xlfn.XLOOKUP(C1794,MasterSheet!H:H,MasterSheet!E:E)</f>
        <v>63</v>
      </c>
      <c r="F1794" s="26">
        <f>SUMIFS(MasterSheet!J:J, MasterSheet!B:B, A1794, MasterSheet!D:D, B1794, MasterSheet!H:H, C1794)</f>
        <v>1</v>
      </c>
      <c r="G1794" s="26">
        <f t="shared" si="136"/>
        <v>5544</v>
      </c>
      <c r="H1794" s="30">
        <f>SUMIFS(MasterSheet!K:K, MasterSheet!B:B, A1794, MasterSheet!D:D, B1794, MasterSheet!H:H, C1794)</f>
        <v>1</v>
      </c>
      <c r="I1794" s="30">
        <f t="shared" si="137"/>
        <v>5544</v>
      </c>
      <c r="J1794" s="32">
        <f>SUMIFS(MasterSheet!L:L, MasterSheet!B:B, A1794, MasterSheet!D:D, B1794, MasterSheet!H:H, C1794)</f>
        <v>0</v>
      </c>
      <c r="K1794" s="32">
        <f t="shared" si="138"/>
        <v>0</v>
      </c>
      <c r="L1794" s="25" t="str">
        <f>VLOOKUP(C1794,MasterSheet!H:U,14,)</f>
        <v>BioLegend</v>
      </c>
      <c r="M1794" s="25" t="str">
        <f>VLOOKUP(L1794,'Currency Sheet'!A:C,3,)</f>
        <v>DOLLAR</v>
      </c>
      <c r="N1794" s="25">
        <f t="shared" si="139"/>
        <v>88</v>
      </c>
    </row>
    <row r="1795" spans="1:14" x14ac:dyDescent="0.25">
      <c r="A1795" s="25" t="str">
        <v>EED118009</v>
      </c>
      <c r="B1795" s="45">
        <v>45885</v>
      </c>
      <c r="C1795" s="25">
        <v>101242</v>
      </c>
      <c r="D1795" s="25">
        <f t="shared" ref="D1795:D1858" si="140">E1795*N1795</f>
        <v>18018</v>
      </c>
      <c r="E1795" s="25">
        <f>_xlfn.XLOOKUP(C1795,MasterSheet!H:H,MasterSheet!E:E)</f>
        <v>204.75</v>
      </c>
      <c r="F1795" s="26">
        <f>SUMIFS(MasterSheet!J:J, MasterSheet!B:B, A1795, MasterSheet!D:D, B1795, MasterSheet!H:H, C1795)</f>
        <v>1</v>
      </c>
      <c r="G1795" s="26">
        <f t="shared" ref="G1795:G1858" si="141">D1795*F1795</f>
        <v>18018</v>
      </c>
      <c r="H1795" s="30">
        <f>SUMIFS(MasterSheet!K:K, MasterSheet!B:B, A1795, MasterSheet!D:D, B1795, MasterSheet!H:H, C1795)</f>
        <v>1</v>
      </c>
      <c r="I1795" s="30">
        <f t="shared" ref="I1795:I1858" si="142">H1795*D1795</f>
        <v>18018</v>
      </c>
      <c r="J1795" s="32">
        <f>SUMIFS(MasterSheet!L:L, MasterSheet!B:B, A1795, MasterSheet!D:D, B1795, MasterSheet!H:H, C1795)</f>
        <v>0</v>
      </c>
      <c r="K1795" s="32">
        <f t="shared" ref="K1795:K1858" si="143">J1795*D1795</f>
        <v>0</v>
      </c>
      <c r="L1795" s="25" t="str">
        <f>VLOOKUP(C1795,MasterSheet!H:U,14,)</f>
        <v>BioLegend</v>
      </c>
      <c r="M1795" s="25" t="str">
        <f>VLOOKUP(L1795,'Currency Sheet'!A:C,3,)</f>
        <v>DOLLAR</v>
      </c>
      <c r="N1795" s="25">
        <f t="shared" ref="N1795:N1858" si="144">IF(M1795="DOLLAR",88,1)</f>
        <v>88</v>
      </c>
    </row>
    <row r="1796" spans="1:14" x14ac:dyDescent="0.25">
      <c r="A1796" s="25" t="str">
        <v>EED118009</v>
      </c>
      <c r="B1796" s="45">
        <v>45885</v>
      </c>
      <c r="C1796" s="25">
        <v>101263</v>
      </c>
      <c r="D1796" s="25">
        <f t="shared" si="140"/>
        <v>16962</v>
      </c>
      <c r="E1796" s="25">
        <f>_xlfn.XLOOKUP(C1796,MasterSheet!H:H,MasterSheet!E:E)</f>
        <v>192.75</v>
      </c>
      <c r="F1796" s="26">
        <f>SUMIFS(MasterSheet!J:J, MasterSheet!B:B, A1796, MasterSheet!D:D, B1796, MasterSheet!H:H, C1796)</f>
        <v>1</v>
      </c>
      <c r="G1796" s="26">
        <f t="shared" si="141"/>
        <v>16962</v>
      </c>
      <c r="H1796" s="30">
        <f>SUMIFS(MasterSheet!K:K, MasterSheet!B:B, A1796, MasterSheet!D:D, B1796, MasterSheet!H:H, C1796)</f>
        <v>1</v>
      </c>
      <c r="I1796" s="30">
        <f t="shared" si="142"/>
        <v>16962</v>
      </c>
      <c r="J1796" s="32">
        <f>SUMIFS(MasterSheet!L:L, MasterSheet!B:B, A1796, MasterSheet!D:D, B1796, MasterSheet!H:H, C1796)</f>
        <v>0</v>
      </c>
      <c r="K1796" s="32">
        <f t="shared" si="143"/>
        <v>0</v>
      </c>
      <c r="L1796" s="25" t="str">
        <f>VLOOKUP(C1796,MasterSheet!H:U,14,)</f>
        <v>BioLegend</v>
      </c>
      <c r="M1796" s="25" t="str">
        <f>VLOOKUP(L1796,'Currency Sheet'!A:C,3,)</f>
        <v>DOLLAR</v>
      </c>
      <c r="N1796" s="25">
        <f t="shared" si="144"/>
        <v>88</v>
      </c>
    </row>
    <row r="1797" spans="1:14" x14ac:dyDescent="0.25">
      <c r="A1797" s="25" t="str">
        <v>EED118009</v>
      </c>
      <c r="B1797" s="45">
        <v>45885</v>
      </c>
      <c r="C1797" s="25">
        <v>102010</v>
      </c>
      <c r="D1797" s="25">
        <f t="shared" si="140"/>
        <v>15584.8</v>
      </c>
      <c r="E1797" s="25">
        <f>_xlfn.XLOOKUP(C1797,MasterSheet!H:H,MasterSheet!E:E)</f>
        <v>177.1</v>
      </c>
      <c r="F1797" s="26">
        <f>SUMIFS(MasterSheet!J:J, MasterSheet!B:B, A1797, MasterSheet!D:D, B1797, MasterSheet!H:H, C1797)</f>
        <v>1</v>
      </c>
      <c r="G1797" s="26">
        <f t="shared" si="141"/>
        <v>15584.8</v>
      </c>
      <c r="H1797" s="30">
        <f>SUMIFS(MasterSheet!K:K, MasterSheet!B:B, A1797, MasterSheet!D:D, B1797, MasterSheet!H:H, C1797)</f>
        <v>1</v>
      </c>
      <c r="I1797" s="30">
        <f t="shared" si="142"/>
        <v>15584.8</v>
      </c>
      <c r="J1797" s="32">
        <f>SUMIFS(MasterSheet!L:L, MasterSheet!B:B, A1797, MasterSheet!D:D, B1797, MasterSheet!H:H, C1797)</f>
        <v>0</v>
      </c>
      <c r="K1797" s="32">
        <f t="shared" si="143"/>
        <v>0</v>
      </c>
      <c r="L1797" s="25" t="str">
        <f>VLOOKUP(C1797,MasterSheet!H:U,14,)</f>
        <v>BioLegend</v>
      </c>
      <c r="M1797" s="25" t="str">
        <f>VLOOKUP(L1797,'Currency Sheet'!A:C,3,)</f>
        <v>DOLLAR</v>
      </c>
      <c r="N1797" s="25">
        <f t="shared" si="144"/>
        <v>88</v>
      </c>
    </row>
    <row r="1798" spans="1:14" x14ac:dyDescent="0.25">
      <c r="A1798" s="25" t="str">
        <v>EED118009</v>
      </c>
      <c r="B1798" s="45">
        <v>45885</v>
      </c>
      <c r="C1798" s="25">
        <v>103131</v>
      </c>
      <c r="D1798" s="25">
        <f t="shared" si="140"/>
        <v>5359.2</v>
      </c>
      <c r="E1798" s="25">
        <f>_xlfn.XLOOKUP(C1798,MasterSheet!H:H,MasterSheet!E:E)</f>
        <v>60.9</v>
      </c>
      <c r="F1798" s="26">
        <f>SUMIFS(MasterSheet!J:J, MasterSheet!B:B, A1798, MasterSheet!D:D, B1798, MasterSheet!H:H, C1798)</f>
        <v>2</v>
      </c>
      <c r="G1798" s="26">
        <f t="shared" si="141"/>
        <v>10718.4</v>
      </c>
      <c r="H1798" s="30">
        <f>SUMIFS(MasterSheet!K:K, MasterSheet!B:B, A1798, MasterSheet!D:D, B1798, MasterSheet!H:H, C1798)</f>
        <v>2</v>
      </c>
      <c r="I1798" s="30">
        <f t="shared" si="142"/>
        <v>10718.4</v>
      </c>
      <c r="J1798" s="32">
        <f>SUMIFS(MasterSheet!L:L, MasterSheet!B:B, A1798, MasterSheet!D:D, B1798, MasterSheet!H:H, C1798)</f>
        <v>0</v>
      </c>
      <c r="K1798" s="32">
        <f t="shared" si="143"/>
        <v>0</v>
      </c>
      <c r="L1798" s="25" t="str">
        <f>VLOOKUP(C1798,MasterSheet!H:U,14,)</f>
        <v>BioLegend</v>
      </c>
      <c r="M1798" s="25" t="str">
        <f>VLOOKUP(L1798,'Currency Sheet'!A:C,3,)</f>
        <v>DOLLAR</v>
      </c>
      <c r="N1798" s="25">
        <f t="shared" si="144"/>
        <v>88</v>
      </c>
    </row>
    <row r="1799" spans="1:14" x14ac:dyDescent="0.25">
      <c r="A1799" s="25" t="str">
        <v>EED118009</v>
      </c>
      <c r="B1799" s="45">
        <v>45885</v>
      </c>
      <c r="C1799" s="25">
        <v>103132</v>
      </c>
      <c r="D1799" s="25">
        <f t="shared" si="140"/>
        <v>13613.599999999999</v>
      </c>
      <c r="E1799" s="25">
        <f>_xlfn.XLOOKUP(C1799,MasterSheet!H:H,MasterSheet!E:E)</f>
        <v>154.69999999999999</v>
      </c>
      <c r="F1799" s="26">
        <f>SUMIFS(MasterSheet!J:J, MasterSheet!B:B, A1799, MasterSheet!D:D, B1799, MasterSheet!H:H, C1799)</f>
        <v>1</v>
      </c>
      <c r="G1799" s="26">
        <f t="shared" si="141"/>
        <v>13613.599999999999</v>
      </c>
      <c r="H1799" s="30">
        <f>SUMIFS(MasterSheet!K:K, MasterSheet!B:B, A1799, MasterSheet!D:D, B1799, MasterSheet!H:H, C1799)</f>
        <v>1</v>
      </c>
      <c r="I1799" s="30">
        <f t="shared" si="142"/>
        <v>13613.599999999999</v>
      </c>
      <c r="J1799" s="32">
        <f>SUMIFS(MasterSheet!L:L, MasterSheet!B:B, A1799, MasterSheet!D:D, B1799, MasterSheet!H:H, C1799)</f>
        <v>0</v>
      </c>
      <c r="K1799" s="32">
        <f t="shared" si="143"/>
        <v>0</v>
      </c>
      <c r="L1799" s="25" t="str">
        <f>VLOOKUP(C1799,MasterSheet!H:U,14,)</f>
        <v>BioLegend</v>
      </c>
      <c r="M1799" s="25" t="str">
        <f>VLOOKUP(L1799,'Currency Sheet'!A:C,3,)</f>
        <v>DOLLAR</v>
      </c>
      <c r="N1799" s="25">
        <f t="shared" si="144"/>
        <v>88</v>
      </c>
    </row>
    <row r="1800" spans="1:14" x14ac:dyDescent="0.25">
      <c r="A1800" s="25" t="str">
        <v>EED118009</v>
      </c>
      <c r="B1800" s="45">
        <v>45885</v>
      </c>
      <c r="C1800" s="25">
        <v>103248</v>
      </c>
      <c r="D1800" s="25">
        <f t="shared" si="140"/>
        <v>15972</v>
      </c>
      <c r="E1800" s="25">
        <f>_xlfn.XLOOKUP(C1800,MasterSheet!H:H,MasterSheet!E:E)</f>
        <v>181.5</v>
      </c>
      <c r="F1800" s="26">
        <f>SUMIFS(MasterSheet!J:J, MasterSheet!B:B, A1800, MasterSheet!D:D, B1800, MasterSheet!H:H, C1800)</f>
        <v>1</v>
      </c>
      <c r="G1800" s="26">
        <f t="shared" si="141"/>
        <v>15972</v>
      </c>
      <c r="H1800" s="30">
        <f>SUMIFS(MasterSheet!K:K, MasterSheet!B:B, A1800, MasterSheet!D:D, B1800, MasterSheet!H:H, C1800)</f>
        <v>1</v>
      </c>
      <c r="I1800" s="30">
        <f t="shared" si="142"/>
        <v>15972</v>
      </c>
      <c r="J1800" s="32">
        <f>SUMIFS(MasterSheet!L:L, MasterSheet!B:B, A1800, MasterSheet!D:D, B1800, MasterSheet!H:H, C1800)</f>
        <v>0</v>
      </c>
      <c r="K1800" s="32">
        <f t="shared" si="143"/>
        <v>0</v>
      </c>
      <c r="L1800" s="25" t="str">
        <f>VLOOKUP(C1800,MasterSheet!H:U,14,)</f>
        <v>BioLegend</v>
      </c>
      <c r="M1800" s="25" t="str">
        <f>VLOOKUP(L1800,'Currency Sheet'!A:C,3,)</f>
        <v>DOLLAR</v>
      </c>
      <c r="N1800" s="25">
        <f t="shared" si="144"/>
        <v>88</v>
      </c>
    </row>
    <row r="1801" spans="1:14" x14ac:dyDescent="0.25">
      <c r="A1801" s="25" t="str">
        <v>EED118009</v>
      </c>
      <c r="B1801" s="45">
        <v>45885</v>
      </c>
      <c r="C1801" s="25">
        <v>104412</v>
      </c>
      <c r="D1801" s="25">
        <f t="shared" si="140"/>
        <v>11888.8</v>
      </c>
      <c r="E1801" s="25">
        <f>_xlfn.XLOOKUP(C1801,MasterSheet!H:H,MasterSheet!E:E)</f>
        <v>135.1</v>
      </c>
      <c r="F1801" s="26">
        <f>SUMIFS(MasterSheet!J:J, MasterSheet!B:B, A1801, MasterSheet!D:D, B1801, MasterSheet!H:H, C1801)</f>
        <v>1</v>
      </c>
      <c r="G1801" s="26">
        <f t="shared" si="141"/>
        <v>11888.8</v>
      </c>
      <c r="H1801" s="30">
        <f>SUMIFS(MasterSheet!K:K, MasterSheet!B:B, A1801, MasterSheet!D:D, B1801, MasterSheet!H:H, C1801)</f>
        <v>1</v>
      </c>
      <c r="I1801" s="30">
        <f t="shared" si="142"/>
        <v>11888.8</v>
      </c>
      <c r="J1801" s="32">
        <f>SUMIFS(MasterSheet!L:L, MasterSheet!B:B, A1801, MasterSheet!D:D, B1801, MasterSheet!H:H, C1801)</f>
        <v>0</v>
      </c>
      <c r="K1801" s="32">
        <f t="shared" si="143"/>
        <v>0</v>
      </c>
      <c r="L1801" s="25" t="str">
        <f>VLOOKUP(C1801,MasterSheet!H:U,14,)</f>
        <v>BioLegend</v>
      </c>
      <c r="M1801" s="25" t="str">
        <f>VLOOKUP(L1801,'Currency Sheet'!A:C,3,)</f>
        <v>DOLLAR</v>
      </c>
      <c r="N1801" s="25">
        <f t="shared" si="144"/>
        <v>88</v>
      </c>
    </row>
    <row r="1802" spans="1:14" x14ac:dyDescent="0.25">
      <c r="A1802" s="25" t="str">
        <v>EED118009</v>
      </c>
      <c r="B1802" s="45">
        <v>45885</v>
      </c>
      <c r="C1802" s="25">
        <v>107622</v>
      </c>
      <c r="D1802" s="25">
        <f t="shared" si="140"/>
        <v>13244</v>
      </c>
      <c r="E1802" s="25">
        <f>_xlfn.XLOOKUP(C1802,MasterSheet!H:H,MasterSheet!E:E)</f>
        <v>150.5</v>
      </c>
      <c r="F1802" s="26">
        <f>SUMIFS(MasterSheet!J:J, MasterSheet!B:B, A1802, MasterSheet!D:D, B1802, MasterSheet!H:H, C1802)</f>
        <v>1</v>
      </c>
      <c r="G1802" s="26">
        <f t="shared" si="141"/>
        <v>13244</v>
      </c>
      <c r="H1802" s="30">
        <f>SUMIFS(MasterSheet!K:K, MasterSheet!B:B, A1802, MasterSheet!D:D, B1802, MasterSheet!H:H, C1802)</f>
        <v>1</v>
      </c>
      <c r="I1802" s="30">
        <f t="shared" si="142"/>
        <v>13244</v>
      </c>
      <c r="J1802" s="32">
        <f>SUMIFS(MasterSheet!L:L, MasterSheet!B:B, A1802, MasterSheet!D:D, B1802, MasterSheet!H:H, C1802)</f>
        <v>0</v>
      </c>
      <c r="K1802" s="32">
        <f t="shared" si="143"/>
        <v>0</v>
      </c>
      <c r="L1802" s="25" t="str">
        <f>VLOOKUP(C1802,MasterSheet!H:U,14,)</f>
        <v>BioLegend</v>
      </c>
      <c r="M1802" s="25" t="str">
        <f>VLOOKUP(L1802,'Currency Sheet'!A:C,3,)</f>
        <v>DOLLAR</v>
      </c>
      <c r="N1802" s="25">
        <f t="shared" si="144"/>
        <v>88</v>
      </c>
    </row>
    <row r="1803" spans="1:14" x14ac:dyDescent="0.25">
      <c r="A1803" s="25" t="str">
        <v>EED118009</v>
      </c>
      <c r="B1803" s="45">
        <v>45885</v>
      </c>
      <c r="C1803" s="25">
        <v>107643</v>
      </c>
      <c r="D1803" s="25">
        <f t="shared" si="140"/>
        <v>18018</v>
      </c>
      <c r="E1803" s="25">
        <f>_xlfn.XLOOKUP(C1803,MasterSheet!H:H,MasterSheet!E:E)</f>
        <v>204.75</v>
      </c>
      <c r="F1803" s="26">
        <f>SUMIFS(MasterSheet!J:J, MasterSheet!B:B, A1803, MasterSheet!D:D, B1803, MasterSheet!H:H, C1803)</f>
        <v>1</v>
      </c>
      <c r="G1803" s="26">
        <f t="shared" si="141"/>
        <v>18018</v>
      </c>
      <c r="H1803" s="30">
        <f>SUMIFS(MasterSheet!K:K, MasterSheet!B:B, A1803, MasterSheet!D:D, B1803, MasterSheet!H:H, C1803)</f>
        <v>1</v>
      </c>
      <c r="I1803" s="30">
        <f t="shared" si="142"/>
        <v>18018</v>
      </c>
      <c r="J1803" s="32">
        <f>SUMIFS(MasterSheet!L:L, MasterSheet!B:B, A1803, MasterSheet!D:D, B1803, MasterSheet!H:H, C1803)</f>
        <v>0</v>
      </c>
      <c r="K1803" s="32">
        <f t="shared" si="143"/>
        <v>0</v>
      </c>
      <c r="L1803" s="25" t="str">
        <f>VLOOKUP(C1803,MasterSheet!H:U,14,)</f>
        <v>BioLegend</v>
      </c>
      <c r="M1803" s="25" t="str">
        <f>VLOOKUP(L1803,'Currency Sheet'!A:C,3,)</f>
        <v>DOLLAR</v>
      </c>
      <c r="N1803" s="25">
        <f t="shared" si="144"/>
        <v>88</v>
      </c>
    </row>
    <row r="1804" spans="1:14" x14ac:dyDescent="0.25">
      <c r="A1804" s="25" t="str">
        <v>EED118009</v>
      </c>
      <c r="B1804" s="45">
        <v>45885</v>
      </c>
      <c r="C1804" s="25">
        <v>108749</v>
      </c>
      <c r="D1804" s="25">
        <f t="shared" si="140"/>
        <v>19338</v>
      </c>
      <c r="E1804" s="25">
        <f>_xlfn.XLOOKUP(C1804,MasterSheet!H:H,MasterSheet!E:E)</f>
        <v>219.75</v>
      </c>
      <c r="F1804" s="26">
        <f>SUMIFS(MasterSheet!J:J, MasterSheet!B:B, A1804, MasterSheet!D:D, B1804, MasterSheet!H:H, C1804)</f>
        <v>1</v>
      </c>
      <c r="G1804" s="26">
        <f t="shared" si="141"/>
        <v>19338</v>
      </c>
      <c r="H1804" s="30">
        <f>SUMIFS(MasterSheet!K:K, MasterSheet!B:B, A1804, MasterSheet!D:D, B1804, MasterSheet!H:H, C1804)</f>
        <v>1</v>
      </c>
      <c r="I1804" s="30">
        <f t="shared" si="142"/>
        <v>19338</v>
      </c>
      <c r="J1804" s="32">
        <f>SUMIFS(MasterSheet!L:L, MasterSheet!B:B, A1804, MasterSheet!D:D, B1804, MasterSheet!H:H, C1804)</f>
        <v>0</v>
      </c>
      <c r="K1804" s="32">
        <f t="shared" si="143"/>
        <v>0</v>
      </c>
      <c r="L1804" s="25" t="str">
        <f>VLOOKUP(C1804,MasterSheet!H:U,14,)</f>
        <v>BioLegend</v>
      </c>
      <c r="M1804" s="25" t="str">
        <f>VLOOKUP(L1804,'Currency Sheet'!A:C,3,)</f>
        <v>DOLLAR</v>
      </c>
      <c r="N1804" s="25">
        <f t="shared" si="144"/>
        <v>88</v>
      </c>
    </row>
    <row r="1805" spans="1:14" x14ac:dyDescent="0.25">
      <c r="A1805" s="25" t="str">
        <v>EED118009</v>
      </c>
      <c r="B1805" s="45">
        <v>45885</v>
      </c>
      <c r="C1805" s="25">
        <v>110902</v>
      </c>
      <c r="D1805" s="25">
        <f t="shared" si="140"/>
        <v>8377.6</v>
      </c>
      <c r="E1805" s="25">
        <f>_xlfn.XLOOKUP(C1805,MasterSheet!H:H,MasterSheet!E:E)</f>
        <v>95.2</v>
      </c>
      <c r="F1805" s="26">
        <f>SUMIFS(MasterSheet!J:J, MasterSheet!B:B, A1805, MasterSheet!D:D, B1805, MasterSheet!H:H, C1805)</f>
        <v>1</v>
      </c>
      <c r="G1805" s="26">
        <f t="shared" si="141"/>
        <v>8377.6</v>
      </c>
      <c r="H1805" s="30">
        <f>SUMIFS(MasterSheet!K:K, MasterSheet!B:B, A1805, MasterSheet!D:D, B1805, MasterSheet!H:H, C1805)</f>
        <v>1</v>
      </c>
      <c r="I1805" s="30">
        <f t="shared" si="142"/>
        <v>8377.6</v>
      </c>
      <c r="J1805" s="32">
        <f>SUMIFS(MasterSheet!L:L, MasterSheet!B:B, A1805, MasterSheet!D:D, B1805, MasterSheet!H:H, C1805)</f>
        <v>0</v>
      </c>
      <c r="K1805" s="32">
        <f t="shared" si="143"/>
        <v>0</v>
      </c>
      <c r="L1805" s="25" t="str">
        <f>VLOOKUP(C1805,MasterSheet!H:U,14,)</f>
        <v>BioLegend</v>
      </c>
      <c r="M1805" s="25" t="str">
        <f>VLOOKUP(L1805,'Currency Sheet'!A:C,3,)</f>
        <v>DOLLAR</v>
      </c>
      <c r="N1805" s="25">
        <f t="shared" si="144"/>
        <v>88</v>
      </c>
    </row>
    <row r="1806" spans="1:14" x14ac:dyDescent="0.25">
      <c r="A1806" s="25" t="str">
        <v>EED118009</v>
      </c>
      <c r="B1806" s="45">
        <v>45885</v>
      </c>
      <c r="C1806" s="25">
        <v>114718</v>
      </c>
      <c r="D1806" s="25">
        <f t="shared" si="140"/>
        <v>16632</v>
      </c>
      <c r="E1806" s="25">
        <f>_xlfn.XLOOKUP(C1806,MasterSheet!H:H,MasterSheet!E:E)</f>
        <v>189</v>
      </c>
      <c r="F1806" s="26">
        <f>SUMIFS(MasterSheet!J:J, MasterSheet!B:B, A1806, MasterSheet!D:D, B1806, MasterSheet!H:H, C1806)</f>
        <v>1</v>
      </c>
      <c r="G1806" s="26">
        <f t="shared" si="141"/>
        <v>16632</v>
      </c>
      <c r="H1806" s="30">
        <f>SUMIFS(MasterSheet!K:K, MasterSheet!B:B, A1806, MasterSheet!D:D, B1806, MasterSheet!H:H, C1806)</f>
        <v>1</v>
      </c>
      <c r="I1806" s="30">
        <f t="shared" si="142"/>
        <v>16632</v>
      </c>
      <c r="J1806" s="32">
        <f>SUMIFS(MasterSheet!L:L, MasterSheet!B:B, A1806, MasterSheet!D:D, B1806, MasterSheet!H:H, C1806)</f>
        <v>0</v>
      </c>
      <c r="K1806" s="32">
        <f t="shared" si="143"/>
        <v>0</v>
      </c>
      <c r="L1806" s="25" t="str">
        <f>VLOOKUP(C1806,MasterSheet!H:U,14,)</f>
        <v>BioLegend</v>
      </c>
      <c r="M1806" s="25" t="str">
        <f>VLOOKUP(L1806,'Currency Sheet'!A:C,3,)</f>
        <v>DOLLAR</v>
      </c>
      <c r="N1806" s="25">
        <f t="shared" si="144"/>
        <v>88</v>
      </c>
    </row>
    <row r="1807" spans="1:14" x14ac:dyDescent="0.25">
      <c r="A1807" s="25" t="str">
        <v>EED118009</v>
      </c>
      <c r="B1807" s="45">
        <v>45885</v>
      </c>
      <c r="C1807" s="25">
        <v>115508</v>
      </c>
      <c r="D1807" s="25">
        <f t="shared" si="140"/>
        <v>7075.2000000000007</v>
      </c>
      <c r="E1807" s="25">
        <f>_xlfn.XLOOKUP(C1807,MasterSheet!H:H,MasterSheet!E:E)</f>
        <v>80.400000000000006</v>
      </c>
      <c r="F1807" s="26">
        <f>SUMIFS(MasterSheet!J:J, MasterSheet!B:B, A1807, MasterSheet!D:D, B1807, MasterSheet!H:H, C1807)</f>
        <v>1</v>
      </c>
      <c r="G1807" s="26">
        <f t="shared" si="141"/>
        <v>7075.2000000000007</v>
      </c>
      <c r="H1807" s="30">
        <f>SUMIFS(MasterSheet!K:K, MasterSheet!B:B, A1807, MasterSheet!D:D, B1807, MasterSheet!H:H, C1807)</f>
        <v>1</v>
      </c>
      <c r="I1807" s="30">
        <f t="shared" si="142"/>
        <v>7075.2000000000007</v>
      </c>
      <c r="J1807" s="32">
        <f>SUMIFS(MasterSheet!L:L, MasterSheet!B:B, A1807, MasterSheet!D:D, B1807, MasterSheet!H:H, C1807)</f>
        <v>0</v>
      </c>
      <c r="K1807" s="32">
        <f t="shared" si="143"/>
        <v>0</v>
      </c>
      <c r="L1807" s="25" t="str">
        <f>VLOOKUP(C1807,MasterSheet!H:U,14,)</f>
        <v>BioLegend</v>
      </c>
      <c r="M1807" s="25" t="str">
        <f>VLOOKUP(L1807,'Currency Sheet'!A:C,3,)</f>
        <v>DOLLAR</v>
      </c>
      <c r="N1807" s="25">
        <f t="shared" si="144"/>
        <v>88</v>
      </c>
    </row>
    <row r="1808" spans="1:14" x14ac:dyDescent="0.25">
      <c r="A1808" s="25" t="str">
        <v>EED118009</v>
      </c>
      <c r="B1808" s="45">
        <v>45885</v>
      </c>
      <c r="C1808" s="25">
        <v>115549</v>
      </c>
      <c r="D1808" s="25">
        <f t="shared" si="140"/>
        <v>16698</v>
      </c>
      <c r="E1808" s="25">
        <f>_xlfn.XLOOKUP(C1808,MasterSheet!H:H,MasterSheet!E:E)</f>
        <v>189.75</v>
      </c>
      <c r="F1808" s="26">
        <f>SUMIFS(MasterSheet!J:J, MasterSheet!B:B, A1808, MasterSheet!D:D, B1808, MasterSheet!H:H, C1808)</f>
        <v>1</v>
      </c>
      <c r="G1808" s="26">
        <f t="shared" si="141"/>
        <v>16698</v>
      </c>
      <c r="H1808" s="30">
        <f>SUMIFS(MasterSheet!K:K, MasterSheet!B:B, A1808, MasterSheet!D:D, B1808, MasterSheet!H:H, C1808)</f>
        <v>1</v>
      </c>
      <c r="I1808" s="30">
        <f t="shared" si="142"/>
        <v>16698</v>
      </c>
      <c r="J1808" s="32">
        <f>SUMIFS(MasterSheet!L:L, MasterSheet!B:B, A1808, MasterSheet!D:D, B1808, MasterSheet!H:H, C1808)</f>
        <v>0</v>
      </c>
      <c r="K1808" s="32">
        <f t="shared" si="143"/>
        <v>0</v>
      </c>
      <c r="L1808" s="25" t="str">
        <f>VLOOKUP(C1808,MasterSheet!H:U,14,)</f>
        <v>BioLegend</v>
      </c>
      <c r="M1808" s="25" t="str">
        <f>VLOOKUP(L1808,'Currency Sheet'!A:C,3,)</f>
        <v>DOLLAR</v>
      </c>
      <c r="N1808" s="25">
        <f t="shared" si="144"/>
        <v>88</v>
      </c>
    </row>
    <row r="1809" spans="1:14" x14ac:dyDescent="0.25">
      <c r="A1809" s="25" t="str">
        <v>EED118009</v>
      </c>
      <c r="B1809" s="45">
        <v>45885</v>
      </c>
      <c r="C1809" s="25">
        <v>117306</v>
      </c>
      <c r="D1809" s="25">
        <f t="shared" si="140"/>
        <v>7145.6</v>
      </c>
      <c r="E1809" s="25">
        <f>_xlfn.XLOOKUP(C1809,MasterSheet!H:H,MasterSheet!E:E)</f>
        <v>81.2</v>
      </c>
      <c r="F1809" s="26">
        <f>SUMIFS(MasterSheet!J:J, MasterSheet!B:B, A1809, MasterSheet!D:D, B1809, MasterSheet!H:H, C1809)</f>
        <v>1</v>
      </c>
      <c r="G1809" s="26">
        <f t="shared" si="141"/>
        <v>7145.6</v>
      </c>
      <c r="H1809" s="30">
        <f>SUMIFS(MasterSheet!K:K, MasterSheet!B:B, A1809, MasterSheet!D:D, B1809, MasterSheet!H:H, C1809)</f>
        <v>1</v>
      </c>
      <c r="I1809" s="30">
        <f t="shared" si="142"/>
        <v>7145.6</v>
      </c>
      <c r="J1809" s="32">
        <f>SUMIFS(MasterSheet!L:L, MasterSheet!B:B, A1809, MasterSheet!D:D, B1809, MasterSheet!H:H, C1809)</f>
        <v>0</v>
      </c>
      <c r="K1809" s="32">
        <f t="shared" si="143"/>
        <v>0</v>
      </c>
      <c r="L1809" s="25" t="str">
        <f>VLOOKUP(C1809,MasterSheet!H:U,14,)</f>
        <v>BioLegend</v>
      </c>
      <c r="M1809" s="25" t="str">
        <f>VLOOKUP(L1809,'Currency Sheet'!A:C,3,)</f>
        <v>DOLLAR</v>
      </c>
      <c r="N1809" s="25">
        <f t="shared" si="144"/>
        <v>88</v>
      </c>
    </row>
    <row r="1810" spans="1:14" x14ac:dyDescent="0.25">
      <c r="A1810" s="25" t="str">
        <v>EED118009</v>
      </c>
      <c r="B1810" s="45">
        <v>45885</v>
      </c>
      <c r="C1810" s="25">
        <v>123110</v>
      </c>
      <c r="D1810" s="25">
        <f t="shared" si="140"/>
        <v>7444.7999999999993</v>
      </c>
      <c r="E1810" s="25">
        <f>_xlfn.XLOOKUP(C1810,MasterSheet!H:H,MasterSheet!E:E)</f>
        <v>84.6</v>
      </c>
      <c r="F1810" s="26">
        <f>SUMIFS(MasterSheet!J:J, MasterSheet!B:B, A1810, MasterSheet!D:D, B1810, MasterSheet!H:H, C1810)</f>
        <v>1</v>
      </c>
      <c r="G1810" s="26">
        <f t="shared" si="141"/>
        <v>7444.7999999999993</v>
      </c>
      <c r="H1810" s="30">
        <f>SUMIFS(MasterSheet!K:K, MasterSheet!B:B, A1810, MasterSheet!D:D, B1810, MasterSheet!H:H, C1810)</f>
        <v>1</v>
      </c>
      <c r="I1810" s="30">
        <f t="shared" si="142"/>
        <v>7444.7999999999993</v>
      </c>
      <c r="J1810" s="32">
        <f>SUMIFS(MasterSheet!L:L, MasterSheet!B:B, A1810, MasterSheet!D:D, B1810, MasterSheet!H:H, C1810)</f>
        <v>0</v>
      </c>
      <c r="K1810" s="32">
        <f t="shared" si="143"/>
        <v>0</v>
      </c>
      <c r="L1810" s="25" t="str">
        <f>VLOOKUP(C1810,MasterSheet!H:U,14,)</f>
        <v>BioLegend</v>
      </c>
      <c r="M1810" s="25" t="str">
        <f>VLOOKUP(L1810,'Currency Sheet'!A:C,3,)</f>
        <v>DOLLAR</v>
      </c>
      <c r="N1810" s="25">
        <f t="shared" si="144"/>
        <v>88</v>
      </c>
    </row>
    <row r="1811" spans="1:14" x14ac:dyDescent="0.25">
      <c r="A1811" s="25" t="str">
        <v>EED118009</v>
      </c>
      <c r="B1811" s="45">
        <v>45885</v>
      </c>
      <c r="C1811" s="25">
        <v>123431</v>
      </c>
      <c r="D1811" s="25">
        <f t="shared" si="140"/>
        <v>8685.6</v>
      </c>
      <c r="E1811" s="25">
        <f>_xlfn.XLOOKUP(C1811,MasterSheet!H:H,MasterSheet!E:E)</f>
        <v>98.7</v>
      </c>
      <c r="F1811" s="26">
        <f>SUMIFS(MasterSheet!J:J, MasterSheet!B:B, A1811, MasterSheet!D:D, B1811, MasterSheet!H:H, C1811)</f>
        <v>1</v>
      </c>
      <c r="G1811" s="26">
        <f t="shared" si="141"/>
        <v>8685.6</v>
      </c>
      <c r="H1811" s="30">
        <f>SUMIFS(MasterSheet!K:K, MasterSheet!B:B, A1811, MasterSheet!D:D, B1811, MasterSheet!H:H, C1811)</f>
        <v>1</v>
      </c>
      <c r="I1811" s="30">
        <f t="shared" si="142"/>
        <v>8685.6</v>
      </c>
      <c r="J1811" s="32">
        <f>SUMIFS(MasterSheet!L:L, MasterSheet!B:B, A1811, MasterSheet!D:D, B1811, MasterSheet!H:H, C1811)</f>
        <v>0</v>
      </c>
      <c r="K1811" s="32">
        <f t="shared" si="143"/>
        <v>0</v>
      </c>
      <c r="L1811" s="25" t="str">
        <f>VLOOKUP(C1811,MasterSheet!H:U,14,)</f>
        <v>BioLegend</v>
      </c>
      <c r="M1811" s="25" t="str">
        <f>VLOOKUP(L1811,'Currency Sheet'!A:C,3,)</f>
        <v>DOLLAR</v>
      </c>
      <c r="N1811" s="25">
        <f t="shared" si="144"/>
        <v>88</v>
      </c>
    </row>
    <row r="1812" spans="1:14" x14ac:dyDescent="0.25">
      <c r="A1812" s="25" t="str">
        <v>EED118009</v>
      </c>
      <c r="B1812" s="45">
        <v>45885</v>
      </c>
      <c r="C1812" s="25">
        <v>128022</v>
      </c>
      <c r="D1812" s="25">
        <f t="shared" si="140"/>
        <v>16324</v>
      </c>
      <c r="E1812" s="25">
        <f>_xlfn.XLOOKUP(C1812,MasterSheet!H:H,MasterSheet!E:E)</f>
        <v>185.5</v>
      </c>
      <c r="F1812" s="26">
        <f>SUMIFS(MasterSheet!J:J, MasterSheet!B:B, A1812, MasterSheet!D:D, B1812, MasterSheet!H:H, C1812)</f>
        <v>1</v>
      </c>
      <c r="G1812" s="26">
        <f t="shared" si="141"/>
        <v>16324</v>
      </c>
      <c r="H1812" s="30">
        <f>SUMIFS(MasterSheet!K:K, MasterSheet!B:B, A1812, MasterSheet!D:D, B1812, MasterSheet!H:H, C1812)</f>
        <v>1</v>
      </c>
      <c r="I1812" s="30">
        <f t="shared" si="142"/>
        <v>16324</v>
      </c>
      <c r="J1812" s="32">
        <f>SUMIFS(MasterSheet!L:L, MasterSheet!B:B, A1812, MasterSheet!D:D, B1812, MasterSheet!H:H, C1812)</f>
        <v>0</v>
      </c>
      <c r="K1812" s="32">
        <f t="shared" si="143"/>
        <v>0</v>
      </c>
      <c r="L1812" s="25" t="str">
        <f>VLOOKUP(C1812,MasterSheet!H:U,14,)</f>
        <v>BioLegend</v>
      </c>
      <c r="M1812" s="25" t="str">
        <f>VLOOKUP(L1812,'Currency Sheet'!A:C,3,)</f>
        <v>DOLLAR</v>
      </c>
      <c r="N1812" s="25">
        <f t="shared" si="144"/>
        <v>88</v>
      </c>
    </row>
    <row r="1813" spans="1:14" x14ac:dyDescent="0.25">
      <c r="A1813" s="25" t="str">
        <v>EED118009</v>
      </c>
      <c r="B1813" s="45">
        <v>45885</v>
      </c>
      <c r="C1813" s="25">
        <v>128064</v>
      </c>
      <c r="D1813" s="25">
        <f t="shared" si="140"/>
        <v>14476</v>
      </c>
      <c r="E1813" s="25">
        <f>_xlfn.XLOOKUP(C1813,MasterSheet!H:H,MasterSheet!E:E)</f>
        <v>164.5</v>
      </c>
      <c r="F1813" s="26">
        <f>SUMIFS(MasterSheet!J:J, MasterSheet!B:B, A1813, MasterSheet!D:D, B1813, MasterSheet!H:H, C1813)</f>
        <v>1</v>
      </c>
      <c r="G1813" s="26">
        <f t="shared" si="141"/>
        <v>14476</v>
      </c>
      <c r="H1813" s="30">
        <f>SUMIFS(MasterSheet!K:K, MasterSheet!B:B, A1813, MasterSheet!D:D, B1813, MasterSheet!H:H, C1813)</f>
        <v>1</v>
      </c>
      <c r="I1813" s="30">
        <f t="shared" si="142"/>
        <v>14476</v>
      </c>
      <c r="J1813" s="32">
        <f>SUMIFS(MasterSheet!L:L, MasterSheet!B:B, A1813, MasterSheet!D:D, B1813, MasterSheet!H:H, C1813)</f>
        <v>0</v>
      </c>
      <c r="K1813" s="32">
        <f t="shared" si="143"/>
        <v>0</v>
      </c>
      <c r="L1813" s="25" t="str">
        <f>VLOOKUP(C1813,MasterSheet!H:U,14,)</f>
        <v>BioLegend</v>
      </c>
      <c r="M1813" s="25" t="str">
        <f>VLOOKUP(L1813,'Currency Sheet'!A:C,3,)</f>
        <v>DOLLAR</v>
      </c>
      <c r="N1813" s="25">
        <f t="shared" si="144"/>
        <v>88</v>
      </c>
    </row>
    <row r="1814" spans="1:14" x14ac:dyDescent="0.25">
      <c r="A1814" s="25" t="str">
        <v>EED118009</v>
      </c>
      <c r="B1814" s="45">
        <v>45885</v>
      </c>
      <c r="C1814" s="25">
        <v>134021</v>
      </c>
      <c r="D1814" s="25">
        <f t="shared" si="140"/>
        <v>19998</v>
      </c>
      <c r="E1814" s="25">
        <f>_xlfn.XLOOKUP(C1814,MasterSheet!H:H,MasterSheet!E:E)</f>
        <v>227.25</v>
      </c>
      <c r="F1814" s="26">
        <f>SUMIFS(MasterSheet!J:J, MasterSheet!B:B, A1814, MasterSheet!D:D, B1814, MasterSheet!H:H, C1814)</f>
        <v>2</v>
      </c>
      <c r="G1814" s="26">
        <f t="shared" si="141"/>
        <v>39996</v>
      </c>
      <c r="H1814" s="30">
        <f>SUMIFS(MasterSheet!K:K, MasterSheet!B:B, A1814, MasterSheet!D:D, B1814, MasterSheet!H:H, C1814)</f>
        <v>2</v>
      </c>
      <c r="I1814" s="30">
        <f t="shared" si="142"/>
        <v>39996</v>
      </c>
      <c r="J1814" s="32">
        <f>SUMIFS(MasterSheet!L:L, MasterSheet!B:B, A1814, MasterSheet!D:D, B1814, MasterSheet!H:H, C1814)</f>
        <v>0</v>
      </c>
      <c r="K1814" s="32">
        <f t="shared" si="143"/>
        <v>0</v>
      </c>
      <c r="L1814" s="25" t="str">
        <f>VLOOKUP(C1814,MasterSheet!H:U,14,)</f>
        <v>BioLegend</v>
      </c>
      <c r="M1814" s="25" t="str">
        <f>VLOOKUP(L1814,'Currency Sheet'!A:C,3,)</f>
        <v>DOLLAR</v>
      </c>
      <c r="N1814" s="25">
        <f t="shared" si="144"/>
        <v>88</v>
      </c>
    </row>
    <row r="1815" spans="1:14" x14ac:dyDescent="0.25">
      <c r="A1815" s="25" t="str">
        <v>EED118009</v>
      </c>
      <c r="B1815" s="45">
        <v>45885</v>
      </c>
      <c r="C1815" s="25">
        <v>135221</v>
      </c>
      <c r="D1815" s="25">
        <f t="shared" si="140"/>
        <v>17094</v>
      </c>
      <c r="E1815" s="25">
        <f>_xlfn.XLOOKUP(C1815,MasterSheet!H:H,MasterSheet!E:E)</f>
        <v>194.25</v>
      </c>
      <c r="F1815" s="26">
        <f>SUMIFS(MasterSheet!J:J, MasterSheet!B:B, A1815, MasterSheet!D:D, B1815, MasterSheet!H:H, C1815)</f>
        <v>1</v>
      </c>
      <c r="G1815" s="26">
        <f t="shared" si="141"/>
        <v>17094</v>
      </c>
      <c r="H1815" s="30">
        <f>SUMIFS(MasterSheet!K:K, MasterSheet!B:B, A1815, MasterSheet!D:D, B1815, MasterSheet!H:H, C1815)</f>
        <v>1</v>
      </c>
      <c r="I1815" s="30">
        <f t="shared" si="142"/>
        <v>17094</v>
      </c>
      <c r="J1815" s="32">
        <f>SUMIFS(MasterSheet!L:L, MasterSheet!B:B, A1815, MasterSheet!D:D, B1815, MasterSheet!H:H, C1815)</f>
        <v>0</v>
      </c>
      <c r="K1815" s="32">
        <f t="shared" si="143"/>
        <v>0</v>
      </c>
      <c r="L1815" s="25" t="str">
        <f>VLOOKUP(C1815,MasterSheet!H:U,14,)</f>
        <v>BioLegend</v>
      </c>
      <c r="M1815" s="25" t="str">
        <f>VLOOKUP(L1815,'Currency Sheet'!A:C,3,)</f>
        <v>DOLLAR</v>
      </c>
      <c r="N1815" s="25">
        <f t="shared" si="144"/>
        <v>88</v>
      </c>
    </row>
    <row r="1816" spans="1:14" x14ac:dyDescent="0.25">
      <c r="A1816" s="25" t="str">
        <v>EED118009</v>
      </c>
      <c r="B1816" s="45">
        <v>45885</v>
      </c>
      <c r="C1816" s="25">
        <v>136010</v>
      </c>
      <c r="D1816" s="25">
        <f t="shared" si="140"/>
        <v>10164</v>
      </c>
      <c r="E1816" s="25">
        <f>_xlfn.XLOOKUP(C1816,MasterSheet!H:H,MasterSheet!E:E)</f>
        <v>115.5</v>
      </c>
      <c r="F1816" s="26">
        <f>SUMIFS(MasterSheet!J:J, MasterSheet!B:B, A1816, MasterSheet!D:D, B1816, MasterSheet!H:H, C1816)</f>
        <v>1</v>
      </c>
      <c r="G1816" s="26">
        <f t="shared" si="141"/>
        <v>10164</v>
      </c>
      <c r="H1816" s="30">
        <f>SUMIFS(MasterSheet!K:K, MasterSheet!B:B, A1816, MasterSheet!D:D, B1816, MasterSheet!H:H, C1816)</f>
        <v>1</v>
      </c>
      <c r="I1816" s="30">
        <f t="shared" si="142"/>
        <v>10164</v>
      </c>
      <c r="J1816" s="32">
        <f>SUMIFS(MasterSheet!L:L, MasterSheet!B:B, A1816, MasterSheet!D:D, B1816, MasterSheet!H:H, C1816)</f>
        <v>0</v>
      </c>
      <c r="K1816" s="32">
        <f t="shared" si="143"/>
        <v>0</v>
      </c>
      <c r="L1816" s="25" t="str">
        <f>VLOOKUP(C1816,MasterSheet!H:U,14,)</f>
        <v>BioLegend</v>
      </c>
      <c r="M1816" s="25" t="str">
        <f>VLOOKUP(L1816,'Currency Sheet'!A:C,3,)</f>
        <v>DOLLAR</v>
      </c>
      <c r="N1816" s="25">
        <f t="shared" si="144"/>
        <v>88</v>
      </c>
    </row>
    <row r="1817" spans="1:14" x14ac:dyDescent="0.25">
      <c r="A1817" s="25" t="str">
        <v>EED118009</v>
      </c>
      <c r="B1817" s="45">
        <v>45885</v>
      </c>
      <c r="C1817" s="25">
        <v>139306</v>
      </c>
      <c r="D1817" s="25">
        <f t="shared" si="140"/>
        <v>16447.2</v>
      </c>
      <c r="E1817" s="25">
        <f>_xlfn.XLOOKUP(C1817,MasterSheet!H:H,MasterSheet!E:E)</f>
        <v>186.9</v>
      </c>
      <c r="F1817" s="26">
        <f>SUMIFS(MasterSheet!J:J, MasterSheet!B:B, A1817, MasterSheet!D:D, B1817, MasterSheet!H:H, C1817)</f>
        <v>1</v>
      </c>
      <c r="G1817" s="26">
        <f t="shared" si="141"/>
        <v>16447.2</v>
      </c>
      <c r="H1817" s="30">
        <f>SUMIFS(MasterSheet!K:K, MasterSheet!B:B, A1817, MasterSheet!D:D, B1817, MasterSheet!H:H, C1817)</f>
        <v>1</v>
      </c>
      <c r="I1817" s="30">
        <f t="shared" si="142"/>
        <v>16447.2</v>
      </c>
      <c r="J1817" s="32">
        <f>SUMIFS(MasterSheet!L:L, MasterSheet!B:B, A1817, MasterSheet!D:D, B1817, MasterSheet!H:H, C1817)</f>
        <v>0</v>
      </c>
      <c r="K1817" s="32">
        <f t="shared" si="143"/>
        <v>0</v>
      </c>
      <c r="L1817" s="25" t="str">
        <f>VLOOKUP(C1817,MasterSheet!H:U,14,)</f>
        <v>BioLegend</v>
      </c>
      <c r="M1817" s="25" t="str">
        <f>VLOOKUP(L1817,'Currency Sheet'!A:C,3,)</f>
        <v>DOLLAR</v>
      </c>
      <c r="N1817" s="25">
        <f t="shared" si="144"/>
        <v>88</v>
      </c>
    </row>
    <row r="1818" spans="1:14" x14ac:dyDescent="0.25">
      <c r="A1818" s="25" t="str">
        <v>EED118009</v>
      </c>
      <c r="B1818" s="45">
        <v>45885</v>
      </c>
      <c r="C1818" s="25">
        <v>139309</v>
      </c>
      <c r="D1818" s="25">
        <f t="shared" si="140"/>
        <v>19272</v>
      </c>
      <c r="E1818" s="25">
        <f>_xlfn.XLOOKUP(C1818,MasterSheet!H:H,MasterSheet!E:E)</f>
        <v>219</v>
      </c>
      <c r="F1818" s="26">
        <f>SUMIFS(MasterSheet!J:J, MasterSheet!B:B, A1818, MasterSheet!D:D, B1818, MasterSheet!H:H, C1818)</f>
        <v>1</v>
      </c>
      <c r="G1818" s="26">
        <f t="shared" si="141"/>
        <v>19272</v>
      </c>
      <c r="H1818" s="30">
        <f>SUMIFS(MasterSheet!K:K, MasterSheet!B:B, A1818, MasterSheet!D:D, B1818, MasterSheet!H:H, C1818)</f>
        <v>1</v>
      </c>
      <c r="I1818" s="30">
        <f t="shared" si="142"/>
        <v>19272</v>
      </c>
      <c r="J1818" s="32">
        <f>SUMIFS(MasterSheet!L:L, MasterSheet!B:B, A1818, MasterSheet!D:D, B1818, MasterSheet!H:H, C1818)</f>
        <v>0</v>
      </c>
      <c r="K1818" s="32">
        <f t="shared" si="143"/>
        <v>0</v>
      </c>
      <c r="L1818" s="25" t="str">
        <f>VLOOKUP(C1818,MasterSheet!H:U,14,)</f>
        <v>BioLegend</v>
      </c>
      <c r="M1818" s="25" t="str">
        <f>VLOOKUP(L1818,'Currency Sheet'!A:C,3,)</f>
        <v>DOLLAR</v>
      </c>
      <c r="N1818" s="25">
        <f t="shared" si="144"/>
        <v>88</v>
      </c>
    </row>
    <row r="1819" spans="1:14" x14ac:dyDescent="0.25">
      <c r="A1819" s="25" t="str">
        <v>EED118009</v>
      </c>
      <c r="B1819" s="45">
        <v>45885</v>
      </c>
      <c r="C1819" s="25">
        <v>142531</v>
      </c>
      <c r="D1819" s="25">
        <f t="shared" si="140"/>
        <v>17688</v>
      </c>
      <c r="E1819" s="25">
        <f>_xlfn.XLOOKUP(C1819,MasterSheet!H:H,MasterSheet!E:E)</f>
        <v>201</v>
      </c>
      <c r="F1819" s="26">
        <f>SUMIFS(MasterSheet!J:J, MasterSheet!B:B, A1819, MasterSheet!D:D, B1819, MasterSheet!H:H, C1819)</f>
        <v>1</v>
      </c>
      <c r="G1819" s="26">
        <f t="shared" si="141"/>
        <v>17688</v>
      </c>
      <c r="H1819" s="30">
        <f>SUMIFS(MasterSheet!K:K, MasterSheet!B:B, A1819, MasterSheet!D:D, B1819, MasterSheet!H:H, C1819)</f>
        <v>1</v>
      </c>
      <c r="I1819" s="30">
        <f t="shared" si="142"/>
        <v>17688</v>
      </c>
      <c r="J1819" s="32">
        <f>SUMIFS(MasterSheet!L:L, MasterSheet!B:B, A1819, MasterSheet!D:D, B1819, MasterSheet!H:H, C1819)</f>
        <v>0</v>
      </c>
      <c r="K1819" s="32">
        <f t="shared" si="143"/>
        <v>0</v>
      </c>
      <c r="L1819" s="25" t="str">
        <f>VLOOKUP(C1819,MasterSheet!H:U,14,)</f>
        <v>BioLegend</v>
      </c>
      <c r="M1819" s="25" t="str">
        <f>VLOOKUP(L1819,'Currency Sheet'!A:C,3,)</f>
        <v>DOLLAR</v>
      </c>
      <c r="N1819" s="25">
        <f t="shared" si="144"/>
        <v>88</v>
      </c>
    </row>
    <row r="1820" spans="1:14" x14ac:dyDescent="0.25">
      <c r="A1820" s="25" t="str">
        <v>EED118009</v>
      </c>
      <c r="B1820" s="45">
        <v>45885</v>
      </c>
      <c r="C1820" s="25">
        <v>144514</v>
      </c>
      <c r="D1820" s="25">
        <f t="shared" si="140"/>
        <v>23531.199999999997</v>
      </c>
      <c r="E1820" s="25">
        <f>_xlfn.XLOOKUP(C1820,MasterSheet!H:H,MasterSheet!E:E)</f>
        <v>267.39999999999998</v>
      </c>
      <c r="F1820" s="26">
        <f>SUMIFS(MasterSheet!J:J, MasterSheet!B:B, A1820, MasterSheet!D:D, B1820, MasterSheet!H:H, C1820)</f>
        <v>1</v>
      </c>
      <c r="G1820" s="26">
        <f t="shared" si="141"/>
        <v>23531.199999999997</v>
      </c>
      <c r="H1820" s="30">
        <f>SUMIFS(MasterSheet!K:K, MasterSheet!B:B, A1820, MasterSheet!D:D, B1820, MasterSheet!H:H, C1820)</f>
        <v>1</v>
      </c>
      <c r="I1820" s="30">
        <f t="shared" si="142"/>
        <v>23531.199999999997</v>
      </c>
      <c r="J1820" s="32">
        <f>SUMIFS(MasterSheet!L:L, MasterSheet!B:B, A1820, MasterSheet!D:D, B1820, MasterSheet!H:H, C1820)</f>
        <v>0</v>
      </c>
      <c r="K1820" s="32">
        <f t="shared" si="143"/>
        <v>0</v>
      </c>
      <c r="L1820" s="25" t="str">
        <f>VLOOKUP(C1820,MasterSheet!H:U,14,)</f>
        <v>BioLegend</v>
      </c>
      <c r="M1820" s="25" t="str">
        <f>VLOOKUP(L1820,'Currency Sheet'!A:C,3,)</f>
        <v>DOLLAR</v>
      </c>
      <c r="N1820" s="25">
        <f t="shared" si="144"/>
        <v>88</v>
      </c>
    </row>
    <row r="1821" spans="1:14" x14ac:dyDescent="0.25">
      <c r="A1821" s="25" t="str">
        <v>EED118009</v>
      </c>
      <c r="B1821" s="45">
        <v>45885</v>
      </c>
      <c r="C1821" s="25">
        <v>144620</v>
      </c>
      <c r="D1821" s="25">
        <f t="shared" si="140"/>
        <v>21375.200000000001</v>
      </c>
      <c r="E1821" s="25">
        <f>_xlfn.XLOOKUP(C1821,MasterSheet!H:H,MasterSheet!E:E)</f>
        <v>242.9</v>
      </c>
      <c r="F1821" s="26">
        <f>SUMIFS(MasterSheet!J:J, MasterSheet!B:B, A1821, MasterSheet!D:D, B1821, MasterSheet!H:H, C1821)</f>
        <v>1</v>
      </c>
      <c r="G1821" s="26">
        <f t="shared" si="141"/>
        <v>21375.200000000001</v>
      </c>
      <c r="H1821" s="30">
        <f>SUMIFS(MasterSheet!K:K, MasterSheet!B:B, A1821, MasterSheet!D:D, B1821, MasterSheet!H:H, C1821)</f>
        <v>1</v>
      </c>
      <c r="I1821" s="30">
        <f t="shared" si="142"/>
        <v>21375.200000000001</v>
      </c>
      <c r="J1821" s="32">
        <f>SUMIFS(MasterSheet!L:L, MasterSheet!B:B, A1821, MasterSheet!D:D, B1821, MasterSheet!H:H, C1821)</f>
        <v>0</v>
      </c>
      <c r="K1821" s="32">
        <f t="shared" si="143"/>
        <v>0</v>
      </c>
      <c r="L1821" s="25" t="str">
        <f>VLOOKUP(C1821,MasterSheet!H:U,14,)</f>
        <v>BioLegend</v>
      </c>
      <c r="M1821" s="25" t="str">
        <f>VLOOKUP(L1821,'Currency Sheet'!A:C,3,)</f>
        <v>DOLLAR</v>
      </c>
      <c r="N1821" s="25">
        <f t="shared" si="144"/>
        <v>88</v>
      </c>
    </row>
    <row r="1822" spans="1:14" x14ac:dyDescent="0.25">
      <c r="A1822" s="25" t="str">
        <v>EED118009</v>
      </c>
      <c r="B1822" s="45">
        <v>45885</v>
      </c>
      <c r="C1822" s="25">
        <v>145517</v>
      </c>
      <c r="D1822" s="25">
        <f t="shared" si="140"/>
        <v>19272</v>
      </c>
      <c r="E1822" s="25">
        <f>_xlfn.XLOOKUP(C1822,MasterSheet!H:H,MasterSheet!E:E)</f>
        <v>219</v>
      </c>
      <c r="F1822" s="26">
        <f>SUMIFS(MasterSheet!J:J, MasterSheet!B:B, A1822, MasterSheet!D:D, B1822, MasterSheet!H:H, C1822)</f>
        <v>1</v>
      </c>
      <c r="G1822" s="26">
        <f t="shared" si="141"/>
        <v>19272</v>
      </c>
      <c r="H1822" s="30">
        <f>SUMIFS(MasterSheet!K:K, MasterSheet!B:B, A1822, MasterSheet!D:D, B1822, MasterSheet!H:H, C1822)</f>
        <v>1</v>
      </c>
      <c r="I1822" s="30">
        <f t="shared" si="142"/>
        <v>19272</v>
      </c>
      <c r="J1822" s="32">
        <f>SUMIFS(MasterSheet!L:L, MasterSheet!B:B, A1822, MasterSheet!D:D, B1822, MasterSheet!H:H, C1822)</f>
        <v>0</v>
      </c>
      <c r="K1822" s="32">
        <f t="shared" si="143"/>
        <v>0</v>
      </c>
      <c r="L1822" s="25" t="str">
        <f>VLOOKUP(C1822,MasterSheet!H:U,14,)</f>
        <v>BioLegend</v>
      </c>
      <c r="M1822" s="25" t="str">
        <f>VLOOKUP(L1822,'Currency Sheet'!A:C,3,)</f>
        <v>DOLLAR</v>
      </c>
      <c r="N1822" s="25">
        <f t="shared" si="144"/>
        <v>88</v>
      </c>
    </row>
    <row r="1823" spans="1:14" x14ac:dyDescent="0.25">
      <c r="A1823" s="25" t="str">
        <v>EED118009</v>
      </c>
      <c r="B1823" s="45">
        <v>45885</v>
      </c>
      <c r="C1823" s="25">
        <v>147708</v>
      </c>
      <c r="D1823" s="25">
        <f t="shared" si="140"/>
        <v>13552</v>
      </c>
      <c r="E1823" s="25">
        <f>_xlfn.XLOOKUP(C1823,MasterSheet!H:H,MasterSheet!E:E)</f>
        <v>154</v>
      </c>
      <c r="F1823" s="26">
        <f>SUMIFS(MasterSheet!J:J, MasterSheet!B:B, A1823, MasterSheet!D:D, B1823, MasterSheet!H:H, C1823)</f>
        <v>1</v>
      </c>
      <c r="G1823" s="26">
        <f t="shared" si="141"/>
        <v>13552</v>
      </c>
      <c r="H1823" s="30">
        <f>SUMIFS(MasterSheet!K:K, MasterSheet!B:B, A1823, MasterSheet!D:D, B1823, MasterSheet!H:H, C1823)</f>
        <v>1</v>
      </c>
      <c r="I1823" s="30">
        <f t="shared" si="142"/>
        <v>13552</v>
      </c>
      <c r="J1823" s="32">
        <f>SUMIFS(MasterSheet!L:L, MasterSheet!B:B, A1823, MasterSheet!D:D, B1823, MasterSheet!H:H, C1823)</f>
        <v>0</v>
      </c>
      <c r="K1823" s="32">
        <f t="shared" si="143"/>
        <v>0</v>
      </c>
      <c r="L1823" s="25" t="str">
        <f>VLOOKUP(C1823,MasterSheet!H:U,14,)</f>
        <v>BioLegend</v>
      </c>
      <c r="M1823" s="25" t="str">
        <f>VLOOKUP(L1823,'Currency Sheet'!A:C,3,)</f>
        <v>DOLLAR</v>
      </c>
      <c r="N1823" s="25">
        <f t="shared" si="144"/>
        <v>88</v>
      </c>
    </row>
    <row r="1824" spans="1:14" x14ac:dyDescent="0.25">
      <c r="A1824" s="25" t="str">
        <v>EED118009</v>
      </c>
      <c r="B1824" s="45">
        <v>45885</v>
      </c>
      <c r="C1824" s="25">
        <v>152316</v>
      </c>
      <c r="D1824" s="25">
        <f t="shared" si="140"/>
        <v>12997.599999999999</v>
      </c>
      <c r="E1824" s="25">
        <f>_xlfn.XLOOKUP(C1824,MasterSheet!H:H,MasterSheet!E:E)</f>
        <v>147.69999999999999</v>
      </c>
      <c r="F1824" s="26">
        <f>SUMIFS(MasterSheet!J:J, MasterSheet!B:B, A1824, MasterSheet!D:D, B1824, MasterSheet!H:H, C1824)</f>
        <v>1</v>
      </c>
      <c r="G1824" s="26">
        <f t="shared" si="141"/>
        <v>12997.599999999999</v>
      </c>
      <c r="H1824" s="30">
        <f>SUMIFS(MasterSheet!K:K, MasterSheet!B:B, A1824, MasterSheet!D:D, B1824, MasterSheet!H:H, C1824)</f>
        <v>1</v>
      </c>
      <c r="I1824" s="30">
        <f t="shared" si="142"/>
        <v>12997.599999999999</v>
      </c>
      <c r="J1824" s="32">
        <f>SUMIFS(MasterSheet!L:L, MasterSheet!B:B, A1824, MasterSheet!D:D, B1824, MasterSheet!H:H, C1824)</f>
        <v>0</v>
      </c>
      <c r="K1824" s="32">
        <f t="shared" si="143"/>
        <v>0</v>
      </c>
      <c r="L1824" s="25" t="str">
        <f>VLOOKUP(C1824,MasterSheet!H:U,14,)</f>
        <v>BioLegend</v>
      </c>
      <c r="M1824" s="25" t="str">
        <f>VLOOKUP(L1824,'Currency Sheet'!A:C,3,)</f>
        <v>DOLLAR</v>
      </c>
      <c r="N1824" s="25">
        <f t="shared" si="144"/>
        <v>88</v>
      </c>
    </row>
    <row r="1825" spans="1:14" x14ac:dyDescent="0.25">
      <c r="A1825" s="25" t="str">
        <v>EED118009</v>
      </c>
      <c r="B1825" s="45">
        <v>45885</v>
      </c>
      <c r="C1825" s="25">
        <v>152408</v>
      </c>
      <c r="D1825" s="25">
        <f t="shared" si="140"/>
        <v>13182.400000000001</v>
      </c>
      <c r="E1825" s="25">
        <f>_xlfn.XLOOKUP(C1825,MasterSheet!H:H,MasterSheet!E:E)</f>
        <v>149.80000000000001</v>
      </c>
      <c r="F1825" s="26">
        <f>SUMIFS(MasterSheet!J:J, MasterSheet!B:B, A1825, MasterSheet!D:D, B1825, MasterSheet!H:H, C1825)</f>
        <v>1</v>
      </c>
      <c r="G1825" s="26">
        <f t="shared" si="141"/>
        <v>13182.400000000001</v>
      </c>
      <c r="H1825" s="30">
        <f>SUMIFS(MasterSheet!K:K, MasterSheet!B:B, A1825, MasterSheet!D:D, B1825, MasterSheet!H:H, C1825)</f>
        <v>1</v>
      </c>
      <c r="I1825" s="30">
        <f t="shared" si="142"/>
        <v>13182.400000000001</v>
      </c>
      <c r="J1825" s="32">
        <f>SUMIFS(MasterSheet!L:L, MasterSheet!B:B, A1825, MasterSheet!D:D, B1825, MasterSheet!H:H, C1825)</f>
        <v>0</v>
      </c>
      <c r="K1825" s="32">
        <f t="shared" si="143"/>
        <v>0</v>
      </c>
      <c r="L1825" s="25" t="str">
        <f>VLOOKUP(C1825,MasterSheet!H:U,14,)</f>
        <v>BioLegend</v>
      </c>
      <c r="M1825" s="25" t="str">
        <f>VLOOKUP(L1825,'Currency Sheet'!A:C,3,)</f>
        <v>DOLLAR</v>
      </c>
      <c r="N1825" s="25">
        <f t="shared" si="144"/>
        <v>88</v>
      </c>
    </row>
    <row r="1826" spans="1:14" x14ac:dyDescent="0.25">
      <c r="A1826" s="25" t="str">
        <v>EED118009</v>
      </c>
      <c r="B1826" s="45">
        <v>45885</v>
      </c>
      <c r="C1826" s="25">
        <v>152423</v>
      </c>
      <c r="D1826" s="25">
        <f t="shared" si="140"/>
        <v>17820</v>
      </c>
      <c r="E1826" s="25">
        <f>_xlfn.XLOOKUP(C1826,MasterSheet!H:H,MasterSheet!E:E)</f>
        <v>202.5</v>
      </c>
      <c r="F1826" s="26">
        <f>SUMIFS(MasterSheet!J:J, MasterSheet!B:B, A1826, MasterSheet!D:D, B1826, MasterSheet!H:H, C1826)</f>
        <v>1</v>
      </c>
      <c r="G1826" s="26">
        <f t="shared" si="141"/>
        <v>17820</v>
      </c>
      <c r="H1826" s="30">
        <f>SUMIFS(MasterSheet!K:K, MasterSheet!B:B, A1826, MasterSheet!D:D, B1826, MasterSheet!H:H, C1826)</f>
        <v>1</v>
      </c>
      <c r="I1826" s="30">
        <f t="shared" si="142"/>
        <v>17820</v>
      </c>
      <c r="J1826" s="32">
        <f>SUMIFS(MasterSheet!L:L, MasterSheet!B:B, A1826, MasterSheet!D:D, B1826, MasterSheet!H:H, C1826)</f>
        <v>0</v>
      </c>
      <c r="K1826" s="32">
        <f t="shared" si="143"/>
        <v>0</v>
      </c>
      <c r="L1826" s="25" t="str">
        <f>VLOOKUP(C1826,MasterSheet!H:U,14,)</f>
        <v>BioLegend</v>
      </c>
      <c r="M1826" s="25" t="str">
        <f>VLOOKUP(L1826,'Currency Sheet'!A:C,3,)</f>
        <v>DOLLAR</v>
      </c>
      <c r="N1826" s="25">
        <f t="shared" si="144"/>
        <v>88</v>
      </c>
    </row>
    <row r="1827" spans="1:14" x14ac:dyDescent="0.25">
      <c r="A1827" s="25" t="str">
        <v>EED118009</v>
      </c>
      <c r="B1827" s="45">
        <v>45885</v>
      </c>
      <c r="C1827" s="25">
        <v>153408</v>
      </c>
      <c r="D1827" s="25">
        <f t="shared" si="140"/>
        <v>23531.199999999997</v>
      </c>
      <c r="E1827" s="25">
        <f>_xlfn.XLOOKUP(C1827,MasterSheet!H:H,MasterSheet!E:E)</f>
        <v>267.39999999999998</v>
      </c>
      <c r="F1827" s="26">
        <f>SUMIFS(MasterSheet!J:J, MasterSheet!B:B, A1827, MasterSheet!D:D, B1827, MasterSheet!H:H, C1827)</f>
        <v>1</v>
      </c>
      <c r="G1827" s="26">
        <f t="shared" si="141"/>
        <v>23531.199999999997</v>
      </c>
      <c r="H1827" s="30">
        <f>SUMIFS(MasterSheet!K:K, MasterSheet!B:B, A1827, MasterSheet!D:D, B1827, MasterSheet!H:H, C1827)</f>
        <v>1</v>
      </c>
      <c r="I1827" s="30">
        <f t="shared" si="142"/>
        <v>23531.199999999997</v>
      </c>
      <c r="J1827" s="32">
        <f>SUMIFS(MasterSheet!L:L, MasterSheet!B:B, A1827, MasterSheet!D:D, B1827, MasterSheet!H:H, C1827)</f>
        <v>0</v>
      </c>
      <c r="K1827" s="32">
        <f t="shared" si="143"/>
        <v>0</v>
      </c>
      <c r="L1827" s="25" t="str">
        <f>VLOOKUP(C1827,MasterSheet!H:U,14,)</f>
        <v>BioLegend</v>
      </c>
      <c r="M1827" s="25" t="str">
        <f>VLOOKUP(L1827,'Currency Sheet'!A:C,3,)</f>
        <v>DOLLAR</v>
      </c>
      <c r="N1827" s="25">
        <f t="shared" si="144"/>
        <v>88</v>
      </c>
    </row>
    <row r="1828" spans="1:14" x14ac:dyDescent="0.25">
      <c r="A1828" s="25" t="str">
        <v>EED118009</v>
      </c>
      <c r="B1828" s="45">
        <v>45885</v>
      </c>
      <c r="C1828" s="25">
        <v>155509</v>
      </c>
      <c r="D1828" s="25">
        <f t="shared" si="140"/>
        <v>20328</v>
      </c>
      <c r="E1828" s="25">
        <f>_xlfn.XLOOKUP(C1828,MasterSheet!H:H,MasterSheet!E:E)</f>
        <v>231</v>
      </c>
      <c r="F1828" s="26">
        <f>SUMIFS(MasterSheet!J:J, MasterSheet!B:B, A1828, MasterSheet!D:D, B1828, MasterSheet!H:H, C1828)</f>
        <v>1</v>
      </c>
      <c r="G1828" s="26">
        <f t="shared" si="141"/>
        <v>20328</v>
      </c>
      <c r="H1828" s="30">
        <f>SUMIFS(MasterSheet!K:K, MasterSheet!B:B, A1828, MasterSheet!D:D, B1828, MasterSheet!H:H, C1828)</f>
        <v>1</v>
      </c>
      <c r="I1828" s="30">
        <f t="shared" si="142"/>
        <v>20328</v>
      </c>
      <c r="J1828" s="32">
        <f>SUMIFS(MasterSheet!L:L, MasterSheet!B:B, A1828, MasterSheet!D:D, B1828, MasterSheet!H:H, C1828)</f>
        <v>0</v>
      </c>
      <c r="K1828" s="32">
        <f t="shared" si="143"/>
        <v>0</v>
      </c>
      <c r="L1828" s="25" t="str">
        <f>VLOOKUP(C1828,MasterSheet!H:U,14,)</f>
        <v>BioLegend</v>
      </c>
      <c r="M1828" s="25" t="str">
        <f>VLOOKUP(L1828,'Currency Sheet'!A:C,3,)</f>
        <v>DOLLAR</v>
      </c>
      <c r="N1828" s="25">
        <f t="shared" si="144"/>
        <v>88</v>
      </c>
    </row>
    <row r="1829" spans="1:14" x14ac:dyDescent="0.25">
      <c r="A1829" s="25" t="str">
        <v>EED118009</v>
      </c>
      <c r="B1829" s="45">
        <v>45885</v>
      </c>
      <c r="C1829" s="25">
        <v>155520</v>
      </c>
      <c r="D1829" s="25">
        <f t="shared" si="140"/>
        <v>21683.200000000001</v>
      </c>
      <c r="E1829" s="25">
        <f>_xlfn.XLOOKUP(C1829,MasterSheet!H:H,MasterSheet!E:E)</f>
        <v>246.4</v>
      </c>
      <c r="F1829" s="26">
        <f>SUMIFS(MasterSheet!J:J, MasterSheet!B:B, A1829, MasterSheet!D:D, B1829, MasterSheet!H:H, C1829)</f>
        <v>1</v>
      </c>
      <c r="G1829" s="26">
        <f t="shared" si="141"/>
        <v>21683.200000000001</v>
      </c>
      <c r="H1829" s="30">
        <f>SUMIFS(MasterSheet!K:K, MasterSheet!B:B, A1829, MasterSheet!D:D, B1829, MasterSheet!H:H, C1829)</f>
        <v>1</v>
      </c>
      <c r="I1829" s="30">
        <f t="shared" si="142"/>
        <v>21683.200000000001</v>
      </c>
      <c r="J1829" s="32">
        <f>SUMIFS(MasterSheet!L:L, MasterSheet!B:B, A1829, MasterSheet!D:D, B1829, MasterSheet!H:H, C1829)</f>
        <v>0</v>
      </c>
      <c r="K1829" s="32">
        <f t="shared" si="143"/>
        <v>0</v>
      </c>
      <c r="L1829" s="25" t="str">
        <f>VLOOKUP(C1829,MasterSheet!H:U,14,)</f>
        <v>BioLegend</v>
      </c>
      <c r="M1829" s="25" t="str">
        <f>VLOOKUP(L1829,'Currency Sheet'!A:C,3,)</f>
        <v>DOLLAR</v>
      </c>
      <c r="N1829" s="25">
        <f t="shared" si="144"/>
        <v>88</v>
      </c>
    </row>
    <row r="1830" spans="1:14" x14ac:dyDescent="0.25">
      <c r="A1830" s="25" t="str">
        <v>EED118009</v>
      </c>
      <c r="B1830" s="45">
        <v>45885</v>
      </c>
      <c r="C1830" s="25">
        <v>161218</v>
      </c>
      <c r="D1830" s="25">
        <f t="shared" si="140"/>
        <v>10582</v>
      </c>
      <c r="E1830" s="25">
        <f>_xlfn.XLOOKUP(C1830,MasterSheet!H:H,MasterSheet!E:E)</f>
        <v>120.25</v>
      </c>
      <c r="F1830" s="26">
        <f>SUMIFS(MasterSheet!J:J, MasterSheet!B:B, A1830, MasterSheet!D:D, B1830, MasterSheet!H:H, C1830)</f>
        <v>1</v>
      </c>
      <c r="G1830" s="26">
        <f t="shared" si="141"/>
        <v>10582</v>
      </c>
      <c r="H1830" s="30">
        <f>SUMIFS(MasterSheet!K:K, MasterSheet!B:B, A1830, MasterSheet!D:D, B1830, MasterSheet!H:H, C1830)</f>
        <v>1</v>
      </c>
      <c r="I1830" s="30">
        <f t="shared" si="142"/>
        <v>10582</v>
      </c>
      <c r="J1830" s="32">
        <f>SUMIFS(MasterSheet!L:L, MasterSheet!B:B, A1830, MasterSheet!D:D, B1830, MasterSheet!H:H, C1830)</f>
        <v>0</v>
      </c>
      <c r="K1830" s="32">
        <f t="shared" si="143"/>
        <v>0</v>
      </c>
      <c r="L1830" s="25" t="str">
        <f>VLOOKUP(C1830,MasterSheet!H:U,14,)</f>
        <v>BioLegend</v>
      </c>
      <c r="M1830" s="25" t="str">
        <f>VLOOKUP(L1830,'Currency Sheet'!A:C,3,)</f>
        <v>DOLLAR</v>
      </c>
      <c r="N1830" s="25">
        <f t="shared" si="144"/>
        <v>88</v>
      </c>
    </row>
    <row r="1831" spans="1:14" x14ac:dyDescent="0.25">
      <c r="A1831" s="25" t="str">
        <v>EED118009</v>
      </c>
      <c r="B1831" s="45">
        <v>45885</v>
      </c>
      <c r="C1831" s="25">
        <v>300137</v>
      </c>
      <c r="D1831" s="25">
        <f t="shared" si="140"/>
        <v>14190</v>
      </c>
      <c r="E1831" s="25">
        <f>_xlfn.XLOOKUP(C1831,MasterSheet!H:H,MasterSheet!E:E)</f>
        <v>161.25</v>
      </c>
      <c r="F1831" s="26">
        <f>SUMIFS(MasterSheet!J:J, MasterSheet!B:B, A1831, MasterSheet!D:D, B1831, MasterSheet!H:H, C1831)</f>
        <v>1</v>
      </c>
      <c r="G1831" s="26">
        <f t="shared" si="141"/>
        <v>14190</v>
      </c>
      <c r="H1831" s="30">
        <f>SUMIFS(MasterSheet!K:K, MasterSheet!B:B, A1831, MasterSheet!D:D, B1831, MasterSheet!H:H, C1831)</f>
        <v>1</v>
      </c>
      <c r="I1831" s="30">
        <f t="shared" si="142"/>
        <v>14190</v>
      </c>
      <c r="J1831" s="32">
        <f>SUMIFS(MasterSheet!L:L, MasterSheet!B:B, A1831, MasterSheet!D:D, B1831, MasterSheet!H:H, C1831)</f>
        <v>0</v>
      </c>
      <c r="K1831" s="32">
        <f t="shared" si="143"/>
        <v>0</v>
      </c>
      <c r="L1831" s="25" t="str">
        <f>VLOOKUP(C1831,MasterSheet!H:U,14,)</f>
        <v>BioLegend</v>
      </c>
      <c r="M1831" s="25" t="str">
        <f>VLOOKUP(L1831,'Currency Sheet'!A:C,3,)</f>
        <v>DOLLAR</v>
      </c>
      <c r="N1831" s="25">
        <f t="shared" si="144"/>
        <v>88</v>
      </c>
    </row>
    <row r="1832" spans="1:14" x14ac:dyDescent="0.25">
      <c r="A1832" s="25" t="str">
        <v>EED118009</v>
      </c>
      <c r="B1832" s="45">
        <v>45885</v>
      </c>
      <c r="C1832" s="25">
        <v>300406</v>
      </c>
      <c r="D1832" s="25">
        <f t="shared" si="140"/>
        <v>3080</v>
      </c>
      <c r="E1832" s="25">
        <f>_xlfn.XLOOKUP(C1832,MasterSheet!H:H,MasterSheet!E:E)</f>
        <v>35</v>
      </c>
      <c r="F1832" s="26">
        <f>SUMIFS(MasterSheet!J:J, MasterSheet!B:B, A1832, MasterSheet!D:D, B1832, MasterSheet!H:H, C1832)</f>
        <v>1</v>
      </c>
      <c r="G1832" s="26">
        <f t="shared" si="141"/>
        <v>3080</v>
      </c>
      <c r="H1832" s="30">
        <f>SUMIFS(MasterSheet!K:K, MasterSheet!B:B, A1832, MasterSheet!D:D, B1832, MasterSheet!H:H, C1832)</f>
        <v>1</v>
      </c>
      <c r="I1832" s="30">
        <f t="shared" si="142"/>
        <v>3080</v>
      </c>
      <c r="J1832" s="32">
        <f>SUMIFS(MasterSheet!L:L, MasterSheet!B:B, A1832, MasterSheet!D:D, B1832, MasterSheet!H:H, C1832)</f>
        <v>0</v>
      </c>
      <c r="K1832" s="32">
        <f t="shared" si="143"/>
        <v>0</v>
      </c>
      <c r="L1832" s="25" t="str">
        <f>VLOOKUP(C1832,MasterSheet!H:U,14,)</f>
        <v>BioLegend</v>
      </c>
      <c r="M1832" s="25" t="str">
        <f>VLOOKUP(L1832,'Currency Sheet'!A:C,3,)</f>
        <v>DOLLAR</v>
      </c>
      <c r="N1832" s="25">
        <f t="shared" si="144"/>
        <v>88</v>
      </c>
    </row>
    <row r="1833" spans="1:14" x14ac:dyDescent="0.25">
      <c r="A1833" s="25" t="str">
        <v>EED118009</v>
      </c>
      <c r="B1833" s="45">
        <v>45885</v>
      </c>
      <c r="C1833" s="25">
        <v>301344</v>
      </c>
      <c r="D1833" s="25">
        <f t="shared" si="140"/>
        <v>28314</v>
      </c>
      <c r="E1833" s="25">
        <f>_xlfn.XLOOKUP(C1833,MasterSheet!H:H,MasterSheet!E:E)</f>
        <v>321.75</v>
      </c>
      <c r="F1833" s="26">
        <f>SUMIFS(MasterSheet!J:J, MasterSheet!B:B, A1833, MasterSheet!D:D, B1833, MasterSheet!H:H, C1833)</f>
        <v>1</v>
      </c>
      <c r="G1833" s="26">
        <f t="shared" si="141"/>
        <v>28314</v>
      </c>
      <c r="H1833" s="30">
        <f>SUMIFS(MasterSheet!K:K, MasterSheet!B:B, A1833, MasterSheet!D:D, B1833, MasterSheet!H:H, C1833)</f>
        <v>1</v>
      </c>
      <c r="I1833" s="30">
        <f t="shared" si="142"/>
        <v>28314</v>
      </c>
      <c r="J1833" s="32">
        <f>SUMIFS(MasterSheet!L:L, MasterSheet!B:B, A1833, MasterSheet!D:D, B1833, MasterSheet!H:H, C1833)</f>
        <v>0</v>
      </c>
      <c r="K1833" s="32">
        <f t="shared" si="143"/>
        <v>0</v>
      </c>
      <c r="L1833" s="25" t="str">
        <f>VLOOKUP(C1833,MasterSheet!H:U,14,)</f>
        <v>BioLegend</v>
      </c>
      <c r="M1833" s="25" t="str">
        <f>VLOOKUP(L1833,'Currency Sheet'!A:C,3,)</f>
        <v>DOLLAR</v>
      </c>
      <c r="N1833" s="25">
        <f t="shared" si="144"/>
        <v>88</v>
      </c>
    </row>
    <row r="1834" spans="1:14" x14ac:dyDescent="0.25">
      <c r="A1834" s="25" t="str">
        <v>EED118009</v>
      </c>
      <c r="B1834" s="45">
        <v>45885</v>
      </c>
      <c r="C1834" s="25">
        <v>302206</v>
      </c>
      <c r="D1834" s="25">
        <f t="shared" si="140"/>
        <v>6344.7999999999993</v>
      </c>
      <c r="E1834" s="25">
        <f>_xlfn.XLOOKUP(C1834,MasterSheet!H:H,MasterSheet!E:E)</f>
        <v>72.099999999999994</v>
      </c>
      <c r="F1834" s="26">
        <f>SUMIFS(MasterSheet!J:J, MasterSheet!B:B, A1834, MasterSheet!D:D, B1834, MasterSheet!H:H, C1834)</f>
        <v>2</v>
      </c>
      <c r="G1834" s="26">
        <f t="shared" si="141"/>
        <v>12689.599999999999</v>
      </c>
      <c r="H1834" s="30">
        <f>SUMIFS(MasterSheet!K:K, MasterSheet!B:B, A1834, MasterSheet!D:D, B1834, MasterSheet!H:H, C1834)</f>
        <v>2</v>
      </c>
      <c r="I1834" s="30">
        <f t="shared" si="142"/>
        <v>12689.599999999999</v>
      </c>
      <c r="J1834" s="32">
        <f>SUMIFS(MasterSheet!L:L, MasterSheet!B:B, A1834, MasterSheet!D:D, B1834, MasterSheet!H:H, C1834)</f>
        <v>0</v>
      </c>
      <c r="K1834" s="32">
        <f t="shared" si="143"/>
        <v>0</v>
      </c>
      <c r="L1834" s="25" t="str">
        <f>VLOOKUP(C1834,MasterSheet!H:U,14,)</f>
        <v>BioLegend</v>
      </c>
      <c r="M1834" s="25" t="str">
        <f>VLOOKUP(L1834,'Currency Sheet'!A:C,3,)</f>
        <v>DOLLAR</v>
      </c>
      <c r="N1834" s="25">
        <f t="shared" si="144"/>
        <v>88</v>
      </c>
    </row>
    <row r="1835" spans="1:14" x14ac:dyDescent="0.25">
      <c r="A1835" s="25" t="str">
        <v>EED118009</v>
      </c>
      <c r="B1835" s="45">
        <v>45885</v>
      </c>
      <c r="C1835" s="25">
        <v>302208</v>
      </c>
      <c r="D1835" s="25">
        <f t="shared" si="140"/>
        <v>4065.6000000000004</v>
      </c>
      <c r="E1835" s="25">
        <f>_xlfn.XLOOKUP(C1835,MasterSheet!H:H,MasterSheet!E:E)</f>
        <v>46.2</v>
      </c>
      <c r="F1835" s="26">
        <f>SUMIFS(MasterSheet!J:J, MasterSheet!B:B, A1835, MasterSheet!D:D, B1835, MasterSheet!H:H, C1835)</f>
        <v>5</v>
      </c>
      <c r="G1835" s="26">
        <f t="shared" si="141"/>
        <v>20328</v>
      </c>
      <c r="H1835" s="30">
        <f>SUMIFS(MasterSheet!K:K, MasterSheet!B:B, A1835, MasterSheet!D:D, B1835, MasterSheet!H:H, C1835)</f>
        <v>5</v>
      </c>
      <c r="I1835" s="30">
        <f t="shared" si="142"/>
        <v>20328</v>
      </c>
      <c r="J1835" s="32">
        <f>SUMIFS(MasterSheet!L:L, MasterSheet!B:B, A1835, MasterSheet!D:D, B1835, MasterSheet!H:H, C1835)</f>
        <v>0</v>
      </c>
      <c r="K1835" s="32">
        <f t="shared" si="143"/>
        <v>0</v>
      </c>
      <c r="L1835" s="25" t="str">
        <f>VLOOKUP(C1835,MasterSheet!H:U,14,)</f>
        <v>BioLegend</v>
      </c>
      <c r="M1835" s="25" t="str">
        <f>VLOOKUP(L1835,'Currency Sheet'!A:C,3,)</f>
        <v>DOLLAR</v>
      </c>
      <c r="N1835" s="25">
        <f t="shared" si="144"/>
        <v>88</v>
      </c>
    </row>
    <row r="1836" spans="1:14" x14ac:dyDescent="0.25">
      <c r="A1836" s="25" t="str">
        <v>EED118009</v>
      </c>
      <c r="B1836" s="45">
        <v>45885</v>
      </c>
      <c r="C1836" s="25">
        <v>302211</v>
      </c>
      <c r="D1836" s="25">
        <f t="shared" si="140"/>
        <v>2710.4</v>
      </c>
      <c r="E1836" s="25">
        <f>_xlfn.XLOOKUP(C1836,MasterSheet!H:H,MasterSheet!E:E)</f>
        <v>30.8</v>
      </c>
      <c r="F1836" s="26">
        <f>SUMIFS(MasterSheet!J:J, MasterSheet!B:B, A1836, MasterSheet!D:D, B1836, MasterSheet!H:H, C1836)</f>
        <v>1</v>
      </c>
      <c r="G1836" s="26">
        <f t="shared" si="141"/>
        <v>2710.4</v>
      </c>
      <c r="H1836" s="30">
        <f>SUMIFS(MasterSheet!K:K, MasterSheet!B:B, A1836, MasterSheet!D:D, B1836, MasterSheet!H:H, C1836)</f>
        <v>1</v>
      </c>
      <c r="I1836" s="30">
        <f t="shared" si="142"/>
        <v>2710.4</v>
      </c>
      <c r="J1836" s="32">
        <f>SUMIFS(MasterSheet!L:L, MasterSheet!B:B, A1836, MasterSheet!D:D, B1836, MasterSheet!H:H, C1836)</f>
        <v>0</v>
      </c>
      <c r="K1836" s="32">
        <f t="shared" si="143"/>
        <v>0</v>
      </c>
      <c r="L1836" s="25" t="str">
        <f>VLOOKUP(C1836,MasterSheet!H:U,14,)</f>
        <v>BioLegend</v>
      </c>
      <c r="M1836" s="25" t="str">
        <f>VLOOKUP(L1836,'Currency Sheet'!A:C,3,)</f>
        <v>DOLLAR</v>
      </c>
      <c r="N1836" s="25">
        <f t="shared" si="144"/>
        <v>88</v>
      </c>
    </row>
    <row r="1837" spans="1:14" x14ac:dyDescent="0.25">
      <c r="A1837" s="25" t="str">
        <v>EED118009</v>
      </c>
      <c r="B1837" s="45">
        <v>45885</v>
      </c>
      <c r="C1837" s="25">
        <v>302810</v>
      </c>
      <c r="D1837" s="25">
        <f t="shared" si="140"/>
        <v>8131.2000000000007</v>
      </c>
      <c r="E1837" s="25">
        <f>_xlfn.XLOOKUP(C1837,MasterSheet!H:H,MasterSheet!E:E)</f>
        <v>92.4</v>
      </c>
      <c r="F1837" s="26">
        <f>SUMIFS(MasterSheet!J:J, MasterSheet!B:B, A1837, MasterSheet!D:D, B1837, MasterSheet!H:H, C1837)</f>
        <v>1</v>
      </c>
      <c r="G1837" s="26">
        <f t="shared" si="141"/>
        <v>8131.2000000000007</v>
      </c>
      <c r="H1837" s="30">
        <f>SUMIFS(MasterSheet!K:K, MasterSheet!B:B, A1837, MasterSheet!D:D, B1837, MasterSheet!H:H, C1837)</f>
        <v>1</v>
      </c>
      <c r="I1837" s="30">
        <f t="shared" si="142"/>
        <v>8131.2000000000007</v>
      </c>
      <c r="J1837" s="32">
        <f>SUMIFS(MasterSheet!L:L, MasterSheet!B:B, A1837, MasterSheet!D:D, B1837, MasterSheet!H:H, C1837)</f>
        <v>0</v>
      </c>
      <c r="K1837" s="32">
        <f t="shared" si="143"/>
        <v>0</v>
      </c>
      <c r="L1837" s="25" t="str">
        <f>VLOOKUP(C1837,MasterSheet!H:U,14,)</f>
        <v>BioLegend</v>
      </c>
      <c r="M1837" s="25" t="str">
        <f>VLOOKUP(L1837,'Currency Sheet'!A:C,3,)</f>
        <v>DOLLAR</v>
      </c>
      <c r="N1837" s="25">
        <f t="shared" si="144"/>
        <v>88</v>
      </c>
    </row>
    <row r="1838" spans="1:14" x14ac:dyDescent="0.25">
      <c r="A1838" s="25" t="str">
        <v>EED118009</v>
      </c>
      <c r="B1838" s="45">
        <v>45885</v>
      </c>
      <c r="C1838" s="25">
        <v>303406</v>
      </c>
      <c r="D1838" s="25">
        <f t="shared" si="140"/>
        <v>17248</v>
      </c>
      <c r="E1838" s="25">
        <f>_xlfn.XLOOKUP(C1838,MasterSheet!H:H,MasterSheet!E:E)</f>
        <v>196</v>
      </c>
      <c r="F1838" s="26">
        <f>SUMIFS(MasterSheet!J:J, MasterSheet!B:B, A1838, MasterSheet!D:D, B1838, MasterSheet!H:H, C1838)</f>
        <v>1</v>
      </c>
      <c r="G1838" s="26">
        <f t="shared" si="141"/>
        <v>17248</v>
      </c>
      <c r="H1838" s="30">
        <f>SUMIFS(MasterSheet!K:K, MasterSheet!B:B, A1838, MasterSheet!D:D, B1838, MasterSheet!H:H, C1838)</f>
        <v>1</v>
      </c>
      <c r="I1838" s="30">
        <f t="shared" si="142"/>
        <v>17248</v>
      </c>
      <c r="J1838" s="32">
        <f>SUMIFS(MasterSheet!L:L, MasterSheet!B:B, A1838, MasterSheet!D:D, B1838, MasterSheet!H:H, C1838)</f>
        <v>0</v>
      </c>
      <c r="K1838" s="32">
        <f t="shared" si="143"/>
        <v>0</v>
      </c>
      <c r="L1838" s="25" t="str">
        <f>VLOOKUP(C1838,MasterSheet!H:U,14,)</f>
        <v>BioLegend</v>
      </c>
      <c r="M1838" s="25" t="str">
        <f>VLOOKUP(L1838,'Currency Sheet'!A:C,3,)</f>
        <v>DOLLAR</v>
      </c>
      <c r="N1838" s="25">
        <f t="shared" si="144"/>
        <v>88</v>
      </c>
    </row>
    <row r="1839" spans="1:14" x14ac:dyDescent="0.25">
      <c r="A1839" s="25" t="str">
        <v>EED118009</v>
      </c>
      <c r="B1839" s="45">
        <v>45885</v>
      </c>
      <c r="C1839" s="25">
        <v>305114</v>
      </c>
      <c r="D1839" s="25">
        <f t="shared" si="140"/>
        <v>19896.8</v>
      </c>
      <c r="E1839" s="25">
        <f>_xlfn.XLOOKUP(C1839,MasterSheet!H:H,MasterSheet!E:E)</f>
        <v>226.1</v>
      </c>
      <c r="F1839" s="26">
        <f>SUMIFS(MasterSheet!J:J, MasterSheet!B:B, A1839, MasterSheet!D:D, B1839, MasterSheet!H:H, C1839)</f>
        <v>1</v>
      </c>
      <c r="G1839" s="26">
        <f t="shared" si="141"/>
        <v>19896.8</v>
      </c>
      <c r="H1839" s="30">
        <f>SUMIFS(MasterSheet!K:K, MasterSheet!B:B, A1839, MasterSheet!D:D, B1839, MasterSheet!H:H, C1839)</f>
        <v>1</v>
      </c>
      <c r="I1839" s="30">
        <f t="shared" si="142"/>
        <v>19896.8</v>
      </c>
      <c r="J1839" s="32">
        <f>SUMIFS(MasterSheet!L:L, MasterSheet!B:B, A1839, MasterSheet!D:D, B1839, MasterSheet!H:H, C1839)</f>
        <v>0</v>
      </c>
      <c r="K1839" s="32">
        <f t="shared" si="143"/>
        <v>0</v>
      </c>
      <c r="L1839" s="25" t="str">
        <f>VLOOKUP(C1839,MasterSheet!H:U,14,)</f>
        <v>BioLegend</v>
      </c>
      <c r="M1839" s="25" t="str">
        <f>VLOOKUP(L1839,'Currency Sheet'!A:C,3,)</f>
        <v>DOLLAR</v>
      </c>
      <c r="N1839" s="25">
        <f t="shared" si="144"/>
        <v>88</v>
      </c>
    </row>
    <row r="1840" spans="1:14" x14ac:dyDescent="0.25">
      <c r="A1840" s="25" t="str">
        <v>EED118009</v>
      </c>
      <c r="B1840" s="45">
        <v>45885</v>
      </c>
      <c r="C1840" s="25">
        <v>305514</v>
      </c>
      <c r="D1840" s="25">
        <f t="shared" si="140"/>
        <v>19896.8</v>
      </c>
      <c r="E1840" s="25">
        <f>_xlfn.XLOOKUP(C1840,MasterSheet!H:H,MasterSheet!E:E)</f>
        <v>226.1</v>
      </c>
      <c r="F1840" s="26">
        <f>SUMIFS(MasterSheet!J:J, MasterSheet!B:B, A1840, MasterSheet!D:D, B1840, MasterSheet!H:H, C1840)</f>
        <v>1</v>
      </c>
      <c r="G1840" s="26">
        <f t="shared" si="141"/>
        <v>19896.8</v>
      </c>
      <c r="H1840" s="30">
        <f>SUMIFS(MasterSheet!K:K, MasterSheet!B:B, A1840, MasterSheet!D:D, B1840, MasterSheet!H:H, C1840)</f>
        <v>1</v>
      </c>
      <c r="I1840" s="30">
        <f t="shared" si="142"/>
        <v>19896.8</v>
      </c>
      <c r="J1840" s="32">
        <f>SUMIFS(MasterSheet!L:L, MasterSheet!B:B, A1840, MasterSheet!D:D, B1840, MasterSheet!H:H, C1840)</f>
        <v>0</v>
      </c>
      <c r="K1840" s="32">
        <f t="shared" si="143"/>
        <v>0</v>
      </c>
      <c r="L1840" s="25" t="str">
        <f>VLOOKUP(C1840,MasterSheet!H:U,14,)</f>
        <v>BioLegend</v>
      </c>
      <c r="M1840" s="25" t="str">
        <f>VLOOKUP(L1840,'Currency Sheet'!A:C,3,)</f>
        <v>DOLLAR</v>
      </c>
      <c r="N1840" s="25">
        <f t="shared" si="144"/>
        <v>88</v>
      </c>
    </row>
    <row r="1841" spans="1:14" x14ac:dyDescent="0.25">
      <c r="A1841" s="25" t="str">
        <v>EED118009</v>
      </c>
      <c r="B1841" s="45">
        <v>45885</v>
      </c>
      <c r="C1841" s="25">
        <v>307654</v>
      </c>
      <c r="D1841" s="25">
        <f t="shared" si="140"/>
        <v>21375.200000000001</v>
      </c>
      <c r="E1841" s="25">
        <f>_xlfn.XLOOKUP(C1841,MasterSheet!H:H,MasterSheet!E:E)</f>
        <v>242.9</v>
      </c>
      <c r="F1841" s="26">
        <f>SUMIFS(MasterSheet!J:J, MasterSheet!B:B, A1841, MasterSheet!D:D, B1841, MasterSheet!H:H, C1841)</f>
        <v>2</v>
      </c>
      <c r="G1841" s="26">
        <f t="shared" si="141"/>
        <v>42750.400000000001</v>
      </c>
      <c r="H1841" s="30">
        <f>SUMIFS(MasterSheet!K:K, MasterSheet!B:B, A1841, MasterSheet!D:D, B1841, MasterSheet!H:H, C1841)</f>
        <v>2</v>
      </c>
      <c r="I1841" s="30">
        <f t="shared" si="142"/>
        <v>42750.400000000001</v>
      </c>
      <c r="J1841" s="32">
        <f>SUMIFS(MasterSheet!L:L, MasterSheet!B:B, A1841, MasterSheet!D:D, B1841, MasterSheet!H:H, C1841)</f>
        <v>0</v>
      </c>
      <c r="K1841" s="32">
        <f t="shared" si="143"/>
        <v>0</v>
      </c>
      <c r="L1841" s="25" t="str">
        <f>VLOOKUP(C1841,MasterSheet!H:U,14,)</f>
        <v>BioLegend</v>
      </c>
      <c r="M1841" s="25" t="str">
        <f>VLOOKUP(L1841,'Currency Sheet'!A:C,3,)</f>
        <v>DOLLAR</v>
      </c>
      <c r="N1841" s="25">
        <f t="shared" si="144"/>
        <v>88</v>
      </c>
    </row>
    <row r="1842" spans="1:14" x14ac:dyDescent="0.25">
      <c r="A1842" s="25" t="str">
        <v>EED118009</v>
      </c>
      <c r="B1842" s="45">
        <v>45885</v>
      </c>
      <c r="C1842" s="25">
        <v>310912</v>
      </c>
      <c r="D1842" s="25">
        <f t="shared" si="140"/>
        <v>15417.599999999999</v>
      </c>
      <c r="E1842" s="25">
        <f>_xlfn.XLOOKUP(C1842,MasterSheet!H:H,MasterSheet!E:E)</f>
        <v>175.2</v>
      </c>
      <c r="F1842" s="26">
        <f>SUMIFS(MasterSheet!J:J, MasterSheet!B:B, A1842, MasterSheet!D:D, B1842, MasterSheet!H:H, C1842)</f>
        <v>1</v>
      </c>
      <c r="G1842" s="26">
        <f t="shared" si="141"/>
        <v>15417.599999999999</v>
      </c>
      <c r="H1842" s="30">
        <f>SUMIFS(MasterSheet!K:K, MasterSheet!B:B, A1842, MasterSheet!D:D, B1842, MasterSheet!H:H, C1842)</f>
        <v>1</v>
      </c>
      <c r="I1842" s="30">
        <f t="shared" si="142"/>
        <v>15417.599999999999</v>
      </c>
      <c r="J1842" s="32">
        <f>SUMIFS(MasterSheet!L:L, MasterSheet!B:B, A1842, MasterSheet!D:D, B1842, MasterSheet!H:H, C1842)</f>
        <v>0</v>
      </c>
      <c r="K1842" s="32">
        <f t="shared" si="143"/>
        <v>0</v>
      </c>
      <c r="L1842" s="25" t="str">
        <f>VLOOKUP(C1842,MasterSheet!H:U,14,)</f>
        <v>BioLegend</v>
      </c>
      <c r="M1842" s="25" t="str">
        <f>VLOOKUP(L1842,'Currency Sheet'!A:C,3,)</f>
        <v>DOLLAR</v>
      </c>
      <c r="N1842" s="25">
        <f t="shared" si="144"/>
        <v>88</v>
      </c>
    </row>
    <row r="1843" spans="1:14" x14ac:dyDescent="0.25">
      <c r="A1843" s="25" t="str">
        <v>EED118009</v>
      </c>
      <c r="B1843" s="45">
        <v>45885</v>
      </c>
      <c r="C1843" s="25">
        <v>317426</v>
      </c>
      <c r="D1843" s="25">
        <f t="shared" si="140"/>
        <v>16324</v>
      </c>
      <c r="E1843" s="25">
        <f>_xlfn.XLOOKUP(C1843,MasterSheet!H:H,MasterSheet!E:E)</f>
        <v>185.5</v>
      </c>
      <c r="F1843" s="26">
        <f>SUMIFS(MasterSheet!J:J, MasterSheet!B:B, A1843, MasterSheet!D:D, B1843, MasterSheet!H:H, C1843)</f>
        <v>1</v>
      </c>
      <c r="G1843" s="26">
        <f t="shared" si="141"/>
        <v>16324</v>
      </c>
      <c r="H1843" s="30">
        <f>SUMIFS(MasterSheet!K:K, MasterSheet!B:B, A1843, MasterSheet!D:D, B1843, MasterSheet!H:H, C1843)</f>
        <v>1</v>
      </c>
      <c r="I1843" s="30">
        <f t="shared" si="142"/>
        <v>16324</v>
      </c>
      <c r="J1843" s="32">
        <f>SUMIFS(MasterSheet!L:L, MasterSheet!B:B, A1843, MasterSheet!D:D, B1843, MasterSheet!H:H, C1843)</f>
        <v>0</v>
      </c>
      <c r="K1843" s="32">
        <f t="shared" si="143"/>
        <v>0</v>
      </c>
      <c r="L1843" s="25" t="str">
        <f>VLOOKUP(C1843,MasterSheet!H:U,14,)</f>
        <v>BioLegend</v>
      </c>
      <c r="M1843" s="25" t="str">
        <f>VLOOKUP(L1843,'Currency Sheet'!A:C,3,)</f>
        <v>DOLLAR</v>
      </c>
      <c r="N1843" s="25">
        <f t="shared" si="144"/>
        <v>88</v>
      </c>
    </row>
    <row r="1844" spans="1:14" x14ac:dyDescent="0.25">
      <c r="A1844" s="25" t="str">
        <v>EED118009</v>
      </c>
      <c r="B1844" s="45">
        <v>45885</v>
      </c>
      <c r="C1844" s="25">
        <v>320008</v>
      </c>
      <c r="D1844" s="25">
        <f t="shared" si="140"/>
        <v>24393.599999999999</v>
      </c>
      <c r="E1844" s="25">
        <f>_xlfn.XLOOKUP(C1844,MasterSheet!H:H,MasterSheet!E:E)</f>
        <v>277.2</v>
      </c>
      <c r="F1844" s="26">
        <f>SUMIFS(MasterSheet!J:J, MasterSheet!B:B, A1844, MasterSheet!D:D, B1844, MasterSheet!H:H, C1844)</f>
        <v>1</v>
      </c>
      <c r="G1844" s="26">
        <f t="shared" si="141"/>
        <v>24393.599999999999</v>
      </c>
      <c r="H1844" s="30">
        <f>SUMIFS(MasterSheet!K:K, MasterSheet!B:B, A1844, MasterSheet!D:D, B1844, MasterSheet!H:H, C1844)</f>
        <v>1</v>
      </c>
      <c r="I1844" s="30">
        <f t="shared" si="142"/>
        <v>24393.599999999999</v>
      </c>
      <c r="J1844" s="32">
        <f>SUMIFS(MasterSheet!L:L, MasterSheet!B:B, A1844, MasterSheet!D:D, B1844, MasterSheet!H:H, C1844)</f>
        <v>0</v>
      </c>
      <c r="K1844" s="32">
        <f t="shared" si="143"/>
        <v>0</v>
      </c>
      <c r="L1844" s="25" t="str">
        <f>VLOOKUP(C1844,MasterSheet!H:U,14,)</f>
        <v>BioLegend</v>
      </c>
      <c r="M1844" s="25" t="str">
        <f>VLOOKUP(L1844,'Currency Sheet'!A:C,3,)</f>
        <v>DOLLAR</v>
      </c>
      <c r="N1844" s="25">
        <f t="shared" si="144"/>
        <v>88</v>
      </c>
    </row>
    <row r="1845" spans="1:14" x14ac:dyDescent="0.25">
      <c r="A1845" s="25" t="str">
        <v>EED118009</v>
      </c>
      <c r="B1845" s="45">
        <v>45885</v>
      </c>
      <c r="C1845" s="25">
        <v>320806</v>
      </c>
      <c r="D1845" s="25">
        <f t="shared" si="140"/>
        <v>16508.8</v>
      </c>
      <c r="E1845" s="25">
        <f>_xlfn.XLOOKUP(C1845,MasterSheet!H:H,MasterSheet!E:E)</f>
        <v>187.6</v>
      </c>
      <c r="F1845" s="26">
        <f>SUMIFS(MasterSheet!J:J, MasterSheet!B:B, A1845, MasterSheet!D:D, B1845, MasterSheet!H:H, C1845)</f>
        <v>1</v>
      </c>
      <c r="G1845" s="26">
        <f t="shared" si="141"/>
        <v>16508.8</v>
      </c>
      <c r="H1845" s="30">
        <f>SUMIFS(MasterSheet!K:K, MasterSheet!B:B, A1845, MasterSheet!D:D, B1845, MasterSheet!H:H, C1845)</f>
        <v>1</v>
      </c>
      <c r="I1845" s="30">
        <f t="shared" si="142"/>
        <v>16508.8</v>
      </c>
      <c r="J1845" s="32">
        <f>SUMIFS(MasterSheet!L:L, MasterSheet!B:B, A1845, MasterSheet!D:D, B1845, MasterSheet!H:H, C1845)</f>
        <v>0</v>
      </c>
      <c r="K1845" s="32">
        <f t="shared" si="143"/>
        <v>0</v>
      </c>
      <c r="L1845" s="25" t="str">
        <f>VLOOKUP(C1845,MasterSheet!H:U,14,)</f>
        <v>BioLegend</v>
      </c>
      <c r="M1845" s="25" t="str">
        <f>VLOOKUP(L1845,'Currency Sheet'!A:C,3,)</f>
        <v>DOLLAR</v>
      </c>
      <c r="N1845" s="25">
        <f t="shared" si="144"/>
        <v>88</v>
      </c>
    </row>
    <row r="1846" spans="1:14" x14ac:dyDescent="0.25">
      <c r="A1846" s="25" t="str">
        <v>EED118009</v>
      </c>
      <c r="B1846" s="45">
        <v>45885</v>
      </c>
      <c r="C1846" s="25">
        <v>321124</v>
      </c>
      <c r="D1846" s="25">
        <f t="shared" si="140"/>
        <v>19527.2</v>
      </c>
      <c r="E1846" s="25">
        <f>_xlfn.XLOOKUP(C1846,MasterSheet!H:H,MasterSheet!E:E)</f>
        <v>221.9</v>
      </c>
      <c r="F1846" s="26">
        <f>SUMIFS(MasterSheet!J:J, MasterSheet!B:B, A1846, MasterSheet!D:D, B1846, MasterSheet!H:H, C1846)</f>
        <v>1</v>
      </c>
      <c r="G1846" s="26">
        <f t="shared" si="141"/>
        <v>19527.2</v>
      </c>
      <c r="H1846" s="30">
        <f>SUMIFS(MasterSheet!K:K, MasterSheet!B:B, A1846, MasterSheet!D:D, B1846, MasterSheet!H:H, C1846)</f>
        <v>1</v>
      </c>
      <c r="I1846" s="30">
        <f t="shared" si="142"/>
        <v>19527.2</v>
      </c>
      <c r="J1846" s="32">
        <f>SUMIFS(MasterSheet!L:L, MasterSheet!B:B, A1846, MasterSheet!D:D, B1846, MasterSheet!H:H, C1846)</f>
        <v>0</v>
      </c>
      <c r="K1846" s="32">
        <f t="shared" si="143"/>
        <v>0</v>
      </c>
      <c r="L1846" s="25" t="str">
        <f>VLOOKUP(C1846,MasterSheet!H:U,14,)</f>
        <v>BioLegend</v>
      </c>
      <c r="M1846" s="25" t="str">
        <f>VLOOKUP(L1846,'Currency Sheet'!A:C,3,)</f>
        <v>DOLLAR</v>
      </c>
      <c r="N1846" s="25">
        <f t="shared" si="144"/>
        <v>88</v>
      </c>
    </row>
    <row r="1847" spans="1:14" x14ac:dyDescent="0.25">
      <c r="A1847" s="25" t="str">
        <v>EED118009</v>
      </c>
      <c r="B1847" s="45">
        <v>45885</v>
      </c>
      <c r="C1847" s="25">
        <v>329907</v>
      </c>
      <c r="D1847" s="25">
        <f t="shared" si="140"/>
        <v>9178.4</v>
      </c>
      <c r="E1847" s="25">
        <f>_xlfn.XLOOKUP(C1847,MasterSheet!H:H,MasterSheet!E:E)</f>
        <v>104.3</v>
      </c>
      <c r="F1847" s="26">
        <f>SUMIFS(MasterSheet!J:J, MasterSheet!B:B, A1847, MasterSheet!D:D, B1847, MasterSheet!H:H, C1847)</f>
        <v>1</v>
      </c>
      <c r="G1847" s="26">
        <f t="shared" si="141"/>
        <v>9178.4</v>
      </c>
      <c r="H1847" s="30">
        <f>SUMIFS(MasterSheet!K:K, MasterSheet!B:B, A1847, MasterSheet!D:D, B1847, MasterSheet!H:H, C1847)</f>
        <v>1</v>
      </c>
      <c r="I1847" s="30">
        <f t="shared" si="142"/>
        <v>9178.4</v>
      </c>
      <c r="J1847" s="32">
        <f>SUMIFS(MasterSheet!L:L, MasterSheet!B:B, A1847, MasterSheet!D:D, B1847, MasterSheet!H:H, C1847)</f>
        <v>0</v>
      </c>
      <c r="K1847" s="32">
        <f t="shared" si="143"/>
        <v>0</v>
      </c>
      <c r="L1847" s="25" t="str">
        <f>VLOOKUP(C1847,MasterSheet!H:U,14,)</f>
        <v>BioLegend</v>
      </c>
      <c r="M1847" s="25" t="str">
        <f>VLOOKUP(L1847,'Currency Sheet'!A:C,3,)</f>
        <v>DOLLAR</v>
      </c>
      <c r="N1847" s="25">
        <f t="shared" si="144"/>
        <v>88</v>
      </c>
    </row>
    <row r="1848" spans="1:14" x14ac:dyDescent="0.25">
      <c r="A1848" s="25" t="str">
        <v>EED118009</v>
      </c>
      <c r="B1848" s="45">
        <v>45885</v>
      </c>
      <c r="C1848" s="25">
        <v>331318</v>
      </c>
      <c r="D1848" s="25">
        <f t="shared" si="140"/>
        <v>23100</v>
      </c>
      <c r="E1848" s="25">
        <f>_xlfn.XLOOKUP(C1848,MasterSheet!H:H,MasterSheet!E:E)</f>
        <v>262.5</v>
      </c>
      <c r="F1848" s="26">
        <f>SUMIFS(MasterSheet!J:J, MasterSheet!B:B, A1848, MasterSheet!D:D, B1848, MasterSheet!H:H, C1848)</f>
        <v>1</v>
      </c>
      <c r="G1848" s="26">
        <f t="shared" si="141"/>
        <v>23100</v>
      </c>
      <c r="H1848" s="30">
        <f>SUMIFS(MasterSheet!K:K, MasterSheet!B:B, A1848, MasterSheet!D:D, B1848, MasterSheet!H:H, C1848)</f>
        <v>1</v>
      </c>
      <c r="I1848" s="30">
        <f t="shared" si="142"/>
        <v>23100</v>
      </c>
      <c r="J1848" s="32">
        <f>SUMIFS(MasterSheet!L:L, MasterSheet!B:B, A1848, MasterSheet!D:D, B1848, MasterSheet!H:H, C1848)</f>
        <v>0</v>
      </c>
      <c r="K1848" s="32">
        <f t="shared" si="143"/>
        <v>0</v>
      </c>
      <c r="L1848" s="25" t="str">
        <f>VLOOKUP(C1848,MasterSheet!H:U,14,)</f>
        <v>BioLegend</v>
      </c>
      <c r="M1848" s="25" t="str">
        <f>VLOOKUP(L1848,'Currency Sheet'!A:C,3,)</f>
        <v>DOLLAR</v>
      </c>
      <c r="N1848" s="25">
        <f t="shared" si="144"/>
        <v>88</v>
      </c>
    </row>
    <row r="1849" spans="1:14" x14ac:dyDescent="0.25">
      <c r="A1849" s="25" t="str">
        <v>EED118009</v>
      </c>
      <c r="B1849" s="45">
        <v>45885</v>
      </c>
      <c r="C1849" s="25">
        <v>333810</v>
      </c>
      <c r="D1849" s="25">
        <f t="shared" si="140"/>
        <v>19712</v>
      </c>
      <c r="E1849" s="25">
        <f>_xlfn.XLOOKUP(C1849,MasterSheet!H:H,MasterSheet!E:E)</f>
        <v>224</v>
      </c>
      <c r="F1849" s="26">
        <f>SUMIFS(MasterSheet!J:J, MasterSheet!B:B, A1849, MasterSheet!D:D, B1849, MasterSheet!H:H, C1849)</f>
        <v>1</v>
      </c>
      <c r="G1849" s="26">
        <f t="shared" si="141"/>
        <v>19712</v>
      </c>
      <c r="H1849" s="30">
        <f>SUMIFS(MasterSheet!K:K, MasterSheet!B:B, A1849, MasterSheet!D:D, B1849, MasterSheet!H:H, C1849)</f>
        <v>1</v>
      </c>
      <c r="I1849" s="30">
        <f t="shared" si="142"/>
        <v>19712</v>
      </c>
      <c r="J1849" s="32">
        <f>SUMIFS(MasterSheet!L:L, MasterSheet!B:B, A1849, MasterSheet!D:D, B1849, MasterSheet!H:H, C1849)</f>
        <v>0</v>
      </c>
      <c r="K1849" s="32">
        <f t="shared" si="143"/>
        <v>0</v>
      </c>
      <c r="L1849" s="25" t="str">
        <f>VLOOKUP(C1849,MasterSheet!H:U,14,)</f>
        <v>BioLegend</v>
      </c>
      <c r="M1849" s="25" t="str">
        <f>VLOOKUP(L1849,'Currency Sheet'!A:C,3,)</f>
        <v>DOLLAR</v>
      </c>
      <c r="N1849" s="25">
        <f t="shared" si="144"/>
        <v>88</v>
      </c>
    </row>
    <row r="1850" spans="1:14" x14ac:dyDescent="0.25">
      <c r="A1850" s="25" t="str">
        <v>EED118009</v>
      </c>
      <c r="B1850" s="45">
        <v>45885</v>
      </c>
      <c r="C1850" s="25">
        <v>338304</v>
      </c>
      <c r="D1850" s="25">
        <f t="shared" si="140"/>
        <v>14106.400000000001</v>
      </c>
      <c r="E1850" s="25">
        <f>_xlfn.XLOOKUP(C1850,MasterSheet!H:H,MasterSheet!E:E)</f>
        <v>160.30000000000001</v>
      </c>
      <c r="F1850" s="26">
        <f>SUMIFS(MasterSheet!J:J, MasterSheet!B:B, A1850, MasterSheet!D:D, B1850, MasterSheet!H:H, C1850)</f>
        <v>1</v>
      </c>
      <c r="G1850" s="26">
        <f t="shared" si="141"/>
        <v>14106.400000000001</v>
      </c>
      <c r="H1850" s="30">
        <f>SUMIFS(MasterSheet!K:K, MasterSheet!B:B, A1850, MasterSheet!D:D, B1850, MasterSheet!H:H, C1850)</f>
        <v>1</v>
      </c>
      <c r="I1850" s="30">
        <f t="shared" si="142"/>
        <v>14106.400000000001</v>
      </c>
      <c r="J1850" s="32">
        <f>SUMIFS(MasterSheet!L:L, MasterSheet!B:B, A1850, MasterSheet!D:D, B1850, MasterSheet!H:H, C1850)</f>
        <v>0</v>
      </c>
      <c r="K1850" s="32">
        <f t="shared" si="143"/>
        <v>0</v>
      </c>
      <c r="L1850" s="25" t="str">
        <f>VLOOKUP(C1850,MasterSheet!H:U,14,)</f>
        <v>BioLegend</v>
      </c>
      <c r="M1850" s="25" t="str">
        <f>VLOOKUP(L1850,'Currency Sheet'!A:C,3,)</f>
        <v>DOLLAR</v>
      </c>
      <c r="N1850" s="25">
        <f t="shared" si="144"/>
        <v>88</v>
      </c>
    </row>
    <row r="1851" spans="1:14" x14ac:dyDescent="0.25">
      <c r="A1851" s="25" t="str">
        <v>EED118009</v>
      </c>
      <c r="B1851" s="45">
        <v>45885</v>
      </c>
      <c r="C1851" s="25">
        <v>341626</v>
      </c>
      <c r="D1851" s="25">
        <f t="shared" si="140"/>
        <v>26862</v>
      </c>
      <c r="E1851" s="25">
        <f>_xlfn.XLOOKUP(C1851,MasterSheet!H:H,MasterSheet!E:E)</f>
        <v>305.25</v>
      </c>
      <c r="F1851" s="26">
        <f>SUMIFS(MasterSheet!J:J, MasterSheet!B:B, A1851, MasterSheet!D:D, B1851, MasterSheet!H:H, C1851)</f>
        <v>1</v>
      </c>
      <c r="G1851" s="26">
        <f t="shared" si="141"/>
        <v>26862</v>
      </c>
      <c r="H1851" s="30">
        <f>SUMIFS(MasterSheet!K:K, MasterSheet!B:B, A1851, MasterSheet!D:D, B1851, MasterSheet!H:H, C1851)</f>
        <v>1</v>
      </c>
      <c r="I1851" s="30">
        <f t="shared" si="142"/>
        <v>26862</v>
      </c>
      <c r="J1851" s="32">
        <f>SUMIFS(MasterSheet!L:L, MasterSheet!B:B, A1851, MasterSheet!D:D, B1851, MasterSheet!H:H, C1851)</f>
        <v>0</v>
      </c>
      <c r="K1851" s="32">
        <f t="shared" si="143"/>
        <v>0</v>
      </c>
      <c r="L1851" s="25" t="str">
        <f>VLOOKUP(C1851,MasterSheet!H:U,14,)</f>
        <v>BioLegend</v>
      </c>
      <c r="M1851" s="25" t="str">
        <f>VLOOKUP(L1851,'Currency Sheet'!A:C,3,)</f>
        <v>DOLLAR</v>
      </c>
      <c r="N1851" s="25">
        <f t="shared" si="144"/>
        <v>88</v>
      </c>
    </row>
    <row r="1852" spans="1:14" x14ac:dyDescent="0.25">
      <c r="A1852" s="25" t="str">
        <v>EED118009</v>
      </c>
      <c r="B1852" s="45">
        <v>45885</v>
      </c>
      <c r="C1852" s="25">
        <v>352904</v>
      </c>
      <c r="D1852" s="25">
        <f t="shared" si="140"/>
        <v>19896.8</v>
      </c>
      <c r="E1852" s="25">
        <f>_xlfn.XLOOKUP(C1852,MasterSheet!H:H,MasterSheet!E:E)</f>
        <v>226.1</v>
      </c>
      <c r="F1852" s="26">
        <f>SUMIFS(MasterSheet!J:J, MasterSheet!B:B, A1852, MasterSheet!D:D, B1852, MasterSheet!H:H, C1852)</f>
        <v>2</v>
      </c>
      <c r="G1852" s="26">
        <f t="shared" si="141"/>
        <v>39793.599999999999</v>
      </c>
      <c r="H1852" s="30">
        <f>SUMIFS(MasterSheet!K:K, MasterSheet!B:B, A1852, MasterSheet!D:D, B1852, MasterSheet!H:H, C1852)</f>
        <v>2</v>
      </c>
      <c r="I1852" s="30">
        <f t="shared" si="142"/>
        <v>39793.599999999999</v>
      </c>
      <c r="J1852" s="32">
        <f>SUMIFS(MasterSheet!L:L, MasterSheet!B:B, A1852, MasterSheet!D:D, B1852, MasterSheet!H:H, C1852)</f>
        <v>0</v>
      </c>
      <c r="K1852" s="32">
        <f t="shared" si="143"/>
        <v>0</v>
      </c>
      <c r="L1852" s="25" t="str">
        <f>VLOOKUP(C1852,MasterSheet!H:U,14,)</f>
        <v>BioLegend</v>
      </c>
      <c r="M1852" s="25" t="str">
        <f>VLOOKUP(L1852,'Currency Sheet'!A:C,3,)</f>
        <v>DOLLAR</v>
      </c>
      <c r="N1852" s="25">
        <f t="shared" si="144"/>
        <v>88</v>
      </c>
    </row>
    <row r="1853" spans="1:14" x14ac:dyDescent="0.25">
      <c r="A1853" s="25" t="str">
        <v>EED118009</v>
      </c>
      <c r="B1853" s="45">
        <v>45885</v>
      </c>
      <c r="C1853" s="25">
        <v>352906</v>
      </c>
      <c r="D1853" s="25">
        <f t="shared" si="140"/>
        <v>20820.8</v>
      </c>
      <c r="E1853" s="25">
        <f>_xlfn.XLOOKUP(C1853,MasterSheet!H:H,MasterSheet!E:E)</f>
        <v>236.6</v>
      </c>
      <c r="F1853" s="26">
        <f>SUMIFS(MasterSheet!J:J, MasterSheet!B:B, A1853, MasterSheet!D:D, B1853, MasterSheet!H:H, C1853)</f>
        <v>2</v>
      </c>
      <c r="G1853" s="26">
        <f t="shared" si="141"/>
        <v>41641.599999999999</v>
      </c>
      <c r="H1853" s="30">
        <f>SUMIFS(MasterSheet!K:K, MasterSheet!B:B, A1853, MasterSheet!D:D, B1853, MasterSheet!H:H, C1853)</f>
        <v>2</v>
      </c>
      <c r="I1853" s="30">
        <f t="shared" si="142"/>
        <v>41641.599999999999</v>
      </c>
      <c r="J1853" s="32">
        <f>SUMIFS(MasterSheet!L:L, MasterSheet!B:B, A1853, MasterSheet!D:D, B1853, MasterSheet!H:H, C1853)</f>
        <v>0</v>
      </c>
      <c r="K1853" s="32">
        <f t="shared" si="143"/>
        <v>0</v>
      </c>
      <c r="L1853" s="25" t="str">
        <f>VLOOKUP(C1853,MasterSheet!H:U,14,)</f>
        <v>BioLegend</v>
      </c>
      <c r="M1853" s="25" t="str">
        <f>VLOOKUP(L1853,'Currency Sheet'!A:C,3,)</f>
        <v>DOLLAR</v>
      </c>
      <c r="N1853" s="25">
        <f t="shared" si="144"/>
        <v>88</v>
      </c>
    </row>
    <row r="1854" spans="1:14" x14ac:dyDescent="0.25">
      <c r="A1854" s="25" t="str">
        <v>EED118009</v>
      </c>
      <c r="B1854" s="45">
        <v>45885</v>
      </c>
      <c r="C1854" s="25">
        <v>353226</v>
      </c>
      <c r="D1854" s="25">
        <f t="shared" si="140"/>
        <v>23531.199999999997</v>
      </c>
      <c r="E1854" s="25">
        <f>_xlfn.XLOOKUP(C1854,MasterSheet!H:H,MasterSheet!E:E)</f>
        <v>267.39999999999998</v>
      </c>
      <c r="F1854" s="26">
        <f>SUMIFS(MasterSheet!J:J, MasterSheet!B:B, A1854, MasterSheet!D:D, B1854, MasterSheet!H:H, C1854)</f>
        <v>1</v>
      </c>
      <c r="G1854" s="26">
        <f t="shared" si="141"/>
        <v>23531.199999999997</v>
      </c>
      <c r="H1854" s="30">
        <f>SUMIFS(MasterSheet!K:K, MasterSheet!B:B, A1854, MasterSheet!D:D, B1854, MasterSheet!H:H, C1854)</f>
        <v>1</v>
      </c>
      <c r="I1854" s="30">
        <f t="shared" si="142"/>
        <v>23531.199999999997</v>
      </c>
      <c r="J1854" s="32">
        <f>SUMIFS(MasterSheet!L:L, MasterSheet!B:B, A1854, MasterSheet!D:D, B1854, MasterSheet!H:H, C1854)</f>
        <v>0</v>
      </c>
      <c r="K1854" s="32">
        <f t="shared" si="143"/>
        <v>0</v>
      </c>
      <c r="L1854" s="25" t="str">
        <f>VLOOKUP(C1854,MasterSheet!H:U,14,)</f>
        <v>BioLegend</v>
      </c>
      <c r="M1854" s="25" t="str">
        <f>VLOOKUP(L1854,'Currency Sheet'!A:C,3,)</f>
        <v>DOLLAR</v>
      </c>
      <c r="N1854" s="25">
        <f t="shared" si="144"/>
        <v>88</v>
      </c>
    </row>
    <row r="1855" spans="1:14" x14ac:dyDescent="0.25">
      <c r="A1855" s="25" t="str">
        <v>EED118009</v>
      </c>
      <c r="B1855" s="45">
        <v>45885</v>
      </c>
      <c r="C1855" s="25">
        <v>353272</v>
      </c>
      <c r="D1855" s="25">
        <f t="shared" si="140"/>
        <v>24085.599999999999</v>
      </c>
      <c r="E1855" s="25">
        <f>_xlfn.XLOOKUP(C1855,MasterSheet!H:H,MasterSheet!E:E)</f>
        <v>273.7</v>
      </c>
      <c r="F1855" s="26">
        <f>SUMIFS(MasterSheet!J:J, MasterSheet!B:B, A1855, MasterSheet!D:D, B1855, MasterSheet!H:H, C1855)</f>
        <v>1</v>
      </c>
      <c r="G1855" s="26">
        <f t="shared" si="141"/>
        <v>24085.599999999999</v>
      </c>
      <c r="H1855" s="30">
        <f>SUMIFS(MasterSheet!K:K, MasterSheet!B:B, A1855, MasterSheet!D:D, B1855, MasterSheet!H:H, C1855)</f>
        <v>1</v>
      </c>
      <c r="I1855" s="30">
        <f t="shared" si="142"/>
        <v>24085.599999999999</v>
      </c>
      <c r="J1855" s="32">
        <f>SUMIFS(MasterSheet!L:L, MasterSheet!B:B, A1855, MasterSheet!D:D, B1855, MasterSheet!H:H, C1855)</f>
        <v>0</v>
      </c>
      <c r="K1855" s="32">
        <f t="shared" si="143"/>
        <v>0</v>
      </c>
      <c r="L1855" s="25" t="str">
        <f>VLOOKUP(C1855,MasterSheet!H:U,14,)</f>
        <v>BioLegend</v>
      </c>
      <c r="M1855" s="25" t="str">
        <f>VLOOKUP(L1855,'Currency Sheet'!A:C,3,)</f>
        <v>DOLLAR</v>
      </c>
      <c r="N1855" s="25">
        <f t="shared" si="144"/>
        <v>88</v>
      </c>
    </row>
    <row r="1856" spans="1:14" x14ac:dyDescent="0.25">
      <c r="A1856" s="25" t="str">
        <v>EED118009</v>
      </c>
      <c r="B1856" s="45">
        <v>45885</v>
      </c>
      <c r="C1856" s="25">
        <v>354515</v>
      </c>
      <c r="D1856" s="25">
        <f t="shared" si="140"/>
        <v>13464</v>
      </c>
      <c r="E1856" s="25">
        <f>_xlfn.XLOOKUP(C1856,MasterSheet!H:H,MasterSheet!E:E)</f>
        <v>153</v>
      </c>
      <c r="F1856" s="26">
        <f>SUMIFS(MasterSheet!J:J, MasterSheet!B:B, A1856, MasterSheet!D:D, B1856, MasterSheet!H:H, C1856)</f>
        <v>1</v>
      </c>
      <c r="G1856" s="26">
        <f t="shared" si="141"/>
        <v>13464</v>
      </c>
      <c r="H1856" s="30">
        <f>SUMIFS(MasterSheet!K:K, MasterSheet!B:B, A1856, MasterSheet!D:D, B1856, MasterSheet!H:H, C1856)</f>
        <v>1</v>
      </c>
      <c r="I1856" s="30">
        <f t="shared" si="142"/>
        <v>13464</v>
      </c>
      <c r="J1856" s="32">
        <f>SUMIFS(MasterSheet!L:L, MasterSheet!B:B, A1856, MasterSheet!D:D, B1856, MasterSheet!H:H, C1856)</f>
        <v>0</v>
      </c>
      <c r="K1856" s="32">
        <f t="shared" si="143"/>
        <v>0</v>
      </c>
      <c r="L1856" s="25" t="str">
        <f>VLOOKUP(C1856,MasterSheet!H:U,14,)</f>
        <v>BioLegend</v>
      </c>
      <c r="M1856" s="25" t="str">
        <f>VLOOKUP(L1856,'Currency Sheet'!A:C,3,)</f>
        <v>DOLLAR</v>
      </c>
      <c r="N1856" s="25">
        <f t="shared" si="144"/>
        <v>88</v>
      </c>
    </row>
    <row r="1857" spans="1:14" x14ac:dyDescent="0.25">
      <c r="A1857" s="25" t="str">
        <v>EED118009</v>
      </c>
      <c r="B1857" s="45">
        <v>45885</v>
      </c>
      <c r="C1857" s="25">
        <v>362504</v>
      </c>
      <c r="D1857" s="25">
        <f t="shared" si="140"/>
        <v>17925.599999999999</v>
      </c>
      <c r="E1857" s="25">
        <f>_xlfn.XLOOKUP(C1857,MasterSheet!H:H,MasterSheet!E:E)</f>
        <v>203.7</v>
      </c>
      <c r="F1857" s="26">
        <f>SUMIFS(MasterSheet!J:J, MasterSheet!B:B, A1857, MasterSheet!D:D, B1857, MasterSheet!H:H, C1857)</f>
        <v>1</v>
      </c>
      <c r="G1857" s="26">
        <f t="shared" si="141"/>
        <v>17925.599999999999</v>
      </c>
      <c r="H1857" s="30">
        <f>SUMIFS(MasterSheet!K:K, MasterSheet!B:B, A1857, MasterSheet!D:D, B1857, MasterSheet!H:H, C1857)</f>
        <v>1</v>
      </c>
      <c r="I1857" s="30">
        <f t="shared" si="142"/>
        <v>17925.599999999999</v>
      </c>
      <c r="J1857" s="32">
        <f>SUMIFS(MasterSheet!L:L, MasterSheet!B:B, A1857, MasterSheet!D:D, B1857, MasterSheet!H:H, C1857)</f>
        <v>0</v>
      </c>
      <c r="K1857" s="32">
        <f t="shared" si="143"/>
        <v>0</v>
      </c>
      <c r="L1857" s="25" t="str">
        <f>VLOOKUP(C1857,MasterSheet!H:U,14,)</f>
        <v>BioLegend</v>
      </c>
      <c r="M1857" s="25" t="str">
        <f>VLOOKUP(L1857,'Currency Sheet'!A:C,3,)</f>
        <v>DOLLAR</v>
      </c>
      <c r="N1857" s="25">
        <f t="shared" si="144"/>
        <v>88</v>
      </c>
    </row>
    <row r="1858" spans="1:14" x14ac:dyDescent="0.25">
      <c r="A1858" s="25" t="str">
        <v>EED118009</v>
      </c>
      <c r="B1858" s="45">
        <v>45885</v>
      </c>
      <c r="C1858" s="25">
        <v>362538</v>
      </c>
      <c r="D1858" s="25">
        <f t="shared" si="140"/>
        <v>28314</v>
      </c>
      <c r="E1858" s="25">
        <f>_xlfn.XLOOKUP(C1858,MasterSheet!H:H,MasterSheet!E:E)</f>
        <v>321.75</v>
      </c>
      <c r="F1858" s="26">
        <f>SUMIFS(MasterSheet!J:J, MasterSheet!B:B, A1858, MasterSheet!D:D, B1858, MasterSheet!H:H, C1858)</f>
        <v>1</v>
      </c>
      <c r="G1858" s="26">
        <f t="shared" si="141"/>
        <v>28314</v>
      </c>
      <c r="H1858" s="30">
        <f>SUMIFS(MasterSheet!K:K, MasterSheet!B:B, A1858, MasterSheet!D:D, B1858, MasterSheet!H:H, C1858)</f>
        <v>1</v>
      </c>
      <c r="I1858" s="30">
        <f t="shared" si="142"/>
        <v>28314</v>
      </c>
      <c r="J1858" s="32">
        <f>SUMIFS(MasterSheet!L:L, MasterSheet!B:B, A1858, MasterSheet!D:D, B1858, MasterSheet!H:H, C1858)</f>
        <v>0</v>
      </c>
      <c r="K1858" s="32">
        <f t="shared" si="143"/>
        <v>0</v>
      </c>
      <c r="L1858" s="25" t="str">
        <f>VLOOKUP(C1858,MasterSheet!H:U,14,)</f>
        <v>BioLegend</v>
      </c>
      <c r="M1858" s="25" t="str">
        <f>VLOOKUP(L1858,'Currency Sheet'!A:C,3,)</f>
        <v>DOLLAR</v>
      </c>
      <c r="N1858" s="25">
        <f t="shared" si="144"/>
        <v>88</v>
      </c>
    </row>
    <row r="1859" spans="1:14" x14ac:dyDescent="0.25">
      <c r="A1859" s="25" t="str">
        <v>EED118009</v>
      </c>
      <c r="B1859" s="45">
        <v>45885</v>
      </c>
      <c r="C1859" s="25">
        <v>364108</v>
      </c>
      <c r="D1859" s="25">
        <f t="shared" ref="D1859:D1922" si="145">E1859*N1859</f>
        <v>16508.8</v>
      </c>
      <c r="E1859" s="25">
        <f>_xlfn.XLOOKUP(C1859,MasterSheet!H:H,MasterSheet!E:E)</f>
        <v>187.6</v>
      </c>
      <c r="F1859" s="26">
        <f>SUMIFS(MasterSheet!J:J, MasterSheet!B:B, A1859, MasterSheet!D:D, B1859, MasterSheet!H:H, C1859)</f>
        <v>1</v>
      </c>
      <c r="G1859" s="26">
        <f t="shared" ref="G1859:G1922" si="146">D1859*F1859</f>
        <v>16508.8</v>
      </c>
      <c r="H1859" s="30">
        <f>SUMIFS(MasterSheet!K:K, MasterSheet!B:B, A1859, MasterSheet!D:D, B1859, MasterSheet!H:H, C1859)</f>
        <v>1</v>
      </c>
      <c r="I1859" s="30">
        <f t="shared" ref="I1859:I1922" si="147">H1859*D1859</f>
        <v>16508.8</v>
      </c>
      <c r="J1859" s="32">
        <f>SUMIFS(MasterSheet!L:L, MasterSheet!B:B, A1859, MasterSheet!D:D, B1859, MasterSheet!H:H, C1859)</f>
        <v>0</v>
      </c>
      <c r="K1859" s="32">
        <f t="shared" ref="K1859:K1922" si="148">J1859*D1859</f>
        <v>0</v>
      </c>
      <c r="L1859" s="25" t="str">
        <f>VLOOKUP(C1859,MasterSheet!H:U,14,)</f>
        <v>BioLegend</v>
      </c>
      <c r="M1859" s="25" t="str">
        <f>VLOOKUP(L1859,'Currency Sheet'!A:C,3,)</f>
        <v>DOLLAR</v>
      </c>
      <c r="N1859" s="25">
        <f t="shared" ref="N1859:N1922" si="149">IF(M1859="DOLLAR",88,1)</f>
        <v>88</v>
      </c>
    </row>
    <row r="1860" spans="1:14" x14ac:dyDescent="0.25">
      <c r="A1860" s="25" t="str">
        <v>EED118009</v>
      </c>
      <c r="B1860" s="45">
        <v>45885</v>
      </c>
      <c r="C1860" s="25">
        <v>375020</v>
      </c>
      <c r="D1860" s="25">
        <f t="shared" si="145"/>
        <v>25687.199999999997</v>
      </c>
      <c r="E1860" s="25">
        <f>_xlfn.XLOOKUP(C1860,MasterSheet!H:H,MasterSheet!E:E)</f>
        <v>291.89999999999998</v>
      </c>
      <c r="F1860" s="26">
        <f>SUMIFS(MasterSheet!J:J, MasterSheet!B:B, A1860, MasterSheet!D:D, B1860, MasterSheet!H:H, C1860)</f>
        <v>1</v>
      </c>
      <c r="G1860" s="26">
        <f t="shared" si="146"/>
        <v>25687.199999999997</v>
      </c>
      <c r="H1860" s="30">
        <f>SUMIFS(MasterSheet!K:K, MasterSheet!B:B, A1860, MasterSheet!D:D, B1860, MasterSheet!H:H, C1860)</f>
        <v>1</v>
      </c>
      <c r="I1860" s="30">
        <f t="shared" si="147"/>
        <v>25687.199999999997</v>
      </c>
      <c r="J1860" s="32">
        <f>SUMIFS(MasterSheet!L:L, MasterSheet!B:B, A1860, MasterSheet!D:D, B1860, MasterSheet!H:H, C1860)</f>
        <v>0</v>
      </c>
      <c r="K1860" s="32">
        <f t="shared" si="148"/>
        <v>0</v>
      </c>
      <c r="L1860" s="25" t="str">
        <f>VLOOKUP(C1860,MasterSheet!H:U,14,)</f>
        <v>BioLegend</v>
      </c>
      <c r="M1860" s="25" t="str">
        <f>VLOOKUP(L1860,'Currency Sheet'!A:C,3,)</f>
        <v>DOLLAR</v>
      </c>
      <c r="N1860" s="25">
        <f t="shared" si="149"/>
        <v>88</v>
      </c>
    </row>
    <row r="1861" spans="1:14" x14ac:dyDescent="0.25">
      <c r="A1861" s="25" t="str">
        <v>EED118009</v>
      </c>
      <c r="B1861" s="45">
        <v>45885</v>
      </c>
      <c r="C1861" s="25">
        <v>393512</v>
      </c>
      <c r="D1861" s="25">
        <f t="shared" si="145"/>
        <v>19712</v>
      </c>
      <c r="E1861" s="25">
        <f>_xlfn.XLOOKUP(C1861,MasterSheet!H:H,MasterSheet!E:E)</f>
        <v>224</v>
      </c>
      <c r="F1861" s="26">
        <f>SUMIFS(MasterSheet!J:J, MasterSheet!B:B, A1861, MasterSheet!D:D, B1861, MasterSheet!H:H, C1861)</f>
        <v>1</v>
      </c>
      <c r="G1861" s="26">
        <f t="shared" si="146"/>
        <v>19712</v>
      </c>
      <c r="H1861" s="30">
        <f>SUMIFS(MasterSheet!K:K, MasterSheet!B:B, A1861, MasterSheet!D:D, B1861, MasterSheet!H:H, C1861)</f>
        <v>1</v>
      </c>
      <c r="I1861" s="30">
        <f t="shared" si="147"/>
        <v>19712</v>
      </c>
      <c r="J1861" s="32">
        <f>SUMIFS(MasterSheet!L:L, MasterSheet!B:B, A1861, MasterSheet!D:D, B1861, MasterSheet!H:H, C1861)</f>
        <v>0</v>
      </c>
      <c r="K1861" s="32">
        <f t="shared" si="148"/>
        <v>0</v>
      </c>
      <c r="L1861" s="25" t="str">
        <f>VLOOKUP(C1861,MasterSheet!H:U,14,)</f>
        <v>BioLegend</v>
      </c>
      <c r="M1861" s="25" t="str">
        <f>VLOOKUP(L1861,'Currency Sheet'!A:C,3,)</f>
        <v>DOLLAR</v>
      </c>
      <c r="N1861" s="25">
        <f t="shared" si="149"/>
        <v>88</v>
      </c>
    </row>
    <row r="1862" spans="1:14" x14ac:dyDescent="0.25">
      <c r="A1862" s="25" t="str">
        <v>EED118009</v>
      </c>
      <c r="B1862" s="45">
        <v>45885</v>
      </c>
      <c r="C1862" s="25">
        <v>400134</v>
      </c>
      <c r="D1862" s="25">
        <f t="shared" si="145"/>
        <v>12874.400000000001</v>
      </c>
      <c r="E1862" s="25">
        <f>_xlfn.XLOOKUP(C1862,MasterSheet!H:H,MasterSheet!E:E)</f>
        <v>146.30000000000001</v>
      </c>
      <c r="F1862" s="26">
        <f>SUMIFS(MasterSheet!J:J, MasterSheet!B:B, A1862, MasterSheet!D:D, B1862, MasterSheet!H:H, C1862)</f>
        <v>1</v>
      </c>
      <c r="G1862" s="26">
        <f t="shared" si="146"/>
        <v>12874.400000000001</v>
      </c>
      <c r="H1862" s="30">
        <f>SUMIFS(MasterSheet!K:K, MasterSheet!B:B, A1862, MasterSheet!D:D, B1862, MasterSheet!H:H, C1862)</f>
        <v>1</v>
      </c>
      <c r="I1862" s="30">
        <f t="shared" si="147"/>
        <v>12874.400000000001</v>
      </c>
      <c r="J1862" s="32">
        <f>SUMIFS(MasterSheet!L:L, MasterSheet!B:B, A1862, MasterSheet!D:D, B1862, MasterSheet!H:H, C1862)</f>
        <v>0</v>
      </c>
      <c r="K1862" s="32">
        <f t="shared" si="148"/>
        <v>0</v>
      </c>
      <c r="L1862" s="25" t="str">
        <f>VLOOKUP(C1862,MasterSheet!H:U,14,)</f>
        <v>BioLegend</v>
      </c>
      <c r="M1862" s="25" t="str">
        <f>VLOOKUP(L1862,'Currency Sheet'!A:C,3,)</f>
        <v>DOLLAR</v>
      </c>
      <c r="N1862" s="25">
        <f t="shared" si="149"/>
        <v>88</v>
      </c>
    </row>
    <row r="1863" spans="1:14" x14ac:dyDescent="0.25">
      <c r="A1863" s="25" t="str">
        <v>EED118009</v>
      </c>
      <c r="B1863" s="45">
        <v>45885</v>
      </c>
      <c r="C1863" s="25">
        <v>400139</v>
      </c>
      <c r="D1863" s="25">
        <f t="shared" si="145"/>
        <v>3757.6000000000004</v>
      </c>
      <c r="E1863" s="25">
        <f>_xlfn.XLOOKUP(C1863,MasterSheet!H:H,MasterSheet!E:E)</f>
        <v>42.7</v>
      </c>
      <c r="F1863" s="26">
        <f>SUMIFS(MasterSheet!J:J, MasterSheet!B:B, A1863, MasterSheet!D:D, B1863, MasterSheet!H:H, C1863)</f>
        <v>1</v>
      </c>
      <c r="G1863" s="26">
        <f t="shared" si="146"/>
        <v>3757.6000000000004</v>
      </c>
      <c r="H1863" s="30">
        <f>SUMIFS(MasterSheet!K:K, MasterSheet!B:B, A1863, MasterSheet!D:D, B1863, MasterSheet!H:H, C1863)</f>
        <v>1</v>
      </c>
      <c r="I1863" s="30">
        <f t="shared" si="147"/>
        <v>3757.6000000000004</v>
      </c>
      <c r="J1863" s="32">
        <f>SUMIFS(MasterSheet!L:L, MasterSheet!B:B, A1863, MasterSheet!D:D, B1863, MasterSheet!H:H, C1863)</f>
        <v>0</v>
      </c>
      <c r="K1863" s="32">
        <f t="shared" si="148"/>
        <v>0</v>
      </c>
      <c r="L1863" s="25" t="str">
        <f>VLOOKUP(C1863,MasterSheet!H:U,14,)</f>
        <v>BioLegend</v>
      </c>
      <c r="M1863" s="25" t="str">
        <f>VLOOKUP(L1863,'Currency Sheet'!A:C,3,)</f>
        <v>DOLLAR</v>
      </c>
      <c r="N1863" s="25">
        <f t="shared" si="149"/>
        <v>88</v>
      </c>
    </row>
    <row r="1864" spans="1:14" x14ac:dyDescent="0.25">
      <c r="A1864" s="25" t="str">
        <v>EED118009</v>
      </c>
      <c r="B1864" s="45">
        <v>45885</v>
      </c>
      <c r="C1864" s="25">
        <v>400150</v>
      </c>
      <c r="D1864" s="25">
        <f t="shared" si="145"/>
        <v>12724.8</v>
      </c>
      <c r="E1864" s="25">
        <f>_xlfn.XLOOKUP(C1864,MasterSheet!H:H,MasterSheet!E:E)</f>
        <v>144.6</v>
      </c>
      <c r="F1864" s="26">
        <f>SUMIFS(MasterSheet!J:J, MasterSheet!B:B, A1864, MasterSheet!D:D, B1864, MasterSheet!H:H, C1864)</f>
        <v>1</v>
      </c>
      <c r="G1864" s="26">
        <f t="shared" si="146"/>
        <v>12724.8</v>
      </c>
      <c r="H1864" s="30">
        <f>SUMIFS(MasterSheet!K:K, MasterSheet!B:B, A1864, MasterSheet!D:D, B1864, MasterSheet!H:H, C1864)</f>
        <v>1</v>
      </c>
      <c r="I1864" s="30">
        <f t="shared" si="147"/>
        <v>12724.8</v>
      </c>
      <c r="J1864" s="32">
        <f>SUMIFS(MasterSheet!L:L, MasterSheet!B:B, A1864, MasterSheet!D:D, B1864, MasterSheet!H:H, C1864)</f>
        <v>0</v>
      </c>
      <c r="K1864" s="32">
        <f t="shared" si="148"/>
        <v>0</v>
      </c>
      <c r="L1864" s="25" t="str">
        <f>VLOOKUP(C1864,MasterSheet!H:U,14,)</f>
        <v>BioLegend</v>
      </c>
      <c r="M1864" s="25" t="str">
        <f>VLOOKUP(L1864,'Currency Sheet'!A:C,3,)</f>
        <v>DOLLAR</v>
      </c>
      <c r="N1864" s="25">
        <f t="shared" si="149"/>
        <v>88</v>
      </c>
    </row>
    <row r="1865" spans="1:14" x14ac:dyDescent="0.25">
      <c r="A1865" s="25" t="str">
        <v>EED118009</v>
      </c>
      <c r="B1865" s="45">
        <v>45885</v>
      </c>
      <c r="C1865" s="25">
        <v>400260</v>
      </c>
      <c r="D1865" s="25">
        <f t="shared" si="145"/>
        <v>23628</v>
      </c>
      <c r="E1865" s="25">
        <f>_xlfn.XLOOKUP(C1865,MasterSheet!H:H,MasterSheet!E:E)</f>
        <v>268.5</v>
      </c>
      <c r="F1865" s="26">
        <f>SUMIFS(MasterSheet!J:J, MasterSheet!B:B, A1865, MasterSheet!D:D, B1865, MasterSheet!H:H, C1865)</f>
        <v>1</v>
      </c>
      <c r="G1865" s="26">
        <f t="shared" si="146"/>
        <v>23628</v>
      </c>
      <c r="H1865" s="30">
        <f>SUMIFS(MasterSheet!K:K, MasterSheet!B:B, A1865, MasterSheet!D:D, B1865, MasterSheet!H:H, C1865)</f>
        <v>1</v>
      </c>
      <c r="I1865" s="30">
        <f t="shared" si="147"/>
        <v>23628</v>
      </c>
      <c r="J1865" s="32">
        <f>SUMIFS(MasterSheet!L:L, MasterSheet!B:B, A1865, MasterSheet!D:D, B1865, MasterSheet!H:H, C1865)</f>
        <v>0</v>
      </c>
      <c r="K1865" s="32">
        <f t="shared" si="148"/>
        <v>0</v>
      </c>
      <c r="L1865" s="25" t="str">
        <f>VLOOKUP(C1865,MasterSheet!H:U,14,)</f>
        <v>BioLegend</v>
      </c>
      <c r="M1865" s="25" t="str">
        <f>VLOOKUP(L1865,'Currency Sheet'!A:C,3,)</f>
        <v>DOLLAR</v>
      </c>
      <c r="N1865" s="25">
        <f t="shared" si="149"/>
        <v>88</v>
      </c>
    </row>
    <row r="1866" spans="1:14" x14ac:dyDescent="0.25">
      <c r="A1866" s="25" t="str">
        <v>EED118009</v>
      </c>
      <c r="B1866" s="45">
        <v>45885</v>
      </c>
      <c r="C1866" s="25">
        <v>401208</v>
      </c>
      <c r="D1866" s="25">
        <f t="shared" si="145"/>
        <v>7207.2000000000007</v>
      </c>
      <c r="E1866" s="25">
        <f>_xlfn.XLOOKUP(C1866,MasterSheet!H:H,MasterSheet!E:E)</f>
        <v>81.900000000000006</v>
      </c>
      <c r="F1866" s="26">
        <f>SUMIFS(MasterSheet!J:J, MasterSheet!B:B, A1866, MasterSheet!D:D, B1866, MasterSheet!H:H, C1866)</f>
        <v>2</v>
      </c>
      <c r="G1866" s="26">
        <f t="shared" si="146"/>
        <v>14414.400000000001</v>
      </c>
      <c r="H1866" s="30">
        <f>SUMIFS(MasterSheet!K:K, MasterSheet!B:B, A1866, MasterSheet!D:D, B1866, MasterSheet!H:H, C1866)</f>
        <v>2</v>
      </c>
      <c r="I1866" s="30">
        <f t="shared" si="147"/>
        <v>14414.400000000001</v>
      </c>
      <c r="J1866" s="32">
        <f>SUMIFS(MasterSheet!L:L, MasterSheet!B:B, A1866, MasterSheet!D:D, B1866, MasterSheet!H:H, C1866)</f>
        <v>0</v>
      </c>
      <c r="K1866" s="32">
        <f t="shared" si="148"/>
        <v>0</v>
      </c>
      <c r="L1866" s="25" t="str">
        <f>VLOOKUP(C1866,MasterSheet!H:U,14,)</f>
        <v>BioLegend</v>
      </c>
      <c r="M1866" s="25" t="str">
        <f>VLOOKUP(L1866,'Currency Sheet'!A:C,3,)</f>
        <v>DOLLAR</v>
      </c>
      <c r="N1866" s="25">
        <f t="shared" si="149"/>
        <v>88</v>
      </c>
    </row>
    <row r="1867" spans="1:14" x14ac:dyDescent="0.25">
      <c r="A1867" s="25" t="str">
        <v>EED118009</v>
      </c>
      <c r="B1867" s="45">
        <v>45885</v>
      </c>
      <c r="C1867" s="25">
        <v>405203</v>
      </c>
      <c r="D1867" s="25">
        <f t="shared" si="145"/>
        <v>2956.8</v>
      </c>
      <c r="E1867" s="25">
        <f>_xlfn.XLOOKUP(C1867,MasterSheet!H:H,MasterSheet!E:E)</f>
        <v>33.6</v>
      </c>
      <c r="F1867" s="26">
        <f>SUMIFS(MasterSheet!J:J, MasterSheet!B:B, A1867, MasterSheet!D:D, B1867, MasterSheet!H:H, C1867)</f>
        <v>1</v>
      </c>
      <c r="G1867" s="26">
        <f t="shared" si="146"/>
        <v>2956.8</v>
      </c>
      <c r="H1867" s="30">
        <f>SUMIFS(MasterSheet!K:K, MasterSheet!B:B, A1867, MasterSheet!D:D, B1867, MasterSheet!H:H, C1867)</f>
        <v>1</v>
      </c>
      <c r="I1867" s="30">
        <f t="shared" si="147"/>
        <v>2956.8</v>
      </c>
      <c r="J1867" s="32">
        <f>SUMIFS(MasterSheet!L:L, MasterSheet!B:B, A1867, MasterSheet!D:D, B1867, MasterSheet!H:H, C1867)</f>
        <v>0</v>
      </c>
      <c r="K1867" s="32">
        <f t="shared" si="148"/>
        <v>0</v>
      </c>
      <c r="L1867" s="25" t="str">
        <f>VLOOKUP(C1867,MasterSheet!H:U,14,)</f>
        <v>BioLegend</v>
      </c>
      <c r="M1867" s="25" t="str">
        <f>VLOOKUP(L1867,'Currency Sheet'!A:C,3,)</f>
        <v>DOLLAR</v>
      </c>
      <c r="N1867" s="25">
        <f t="shared" si="149"/>
        <v>88</v>
      </c>
    </row>
    <row r="1868" spans="1:14" x14ac:dyDescent="0.25">
      <c r="A1868" s="25" t="str">
        <v>EED118009</v>
      </c>
      <c r="B1868" s="45">
        <v>45885</v>
      </c>
      <c r="C1868" s="25">
        <v>405718</v>
      </c>
      <c r="D1868" s="25">
        <f t="shared" si="145"/>
        <v>16324</v>
      </c>
      <c r="E1868" s="25">
        <f>_xlfn.XLOOKUP(C1868,MasterSheet!H:H,MasterSheet!E:E)</f>
        <v>185.5</v>
      </c>
      <c r="F1868" s="26">
        <f>SUMIFS(MasterSheet!J:J, MasterSheet!B:B, A1868, MasterSheet!D:D, B1868, MasterSheet!H:H, C1868)</f>
        <v>1</v>
      </c>
      <c r="G1868" s="26">
        <f t="shared" si="146"/>
        <v>16324</v>
      </c>
      <c r="H1868" s="30">
        <f>SUMIFS(MasterSheet!K:K, MasterSheet!B:B, A1868, MasterSheet!D:D, B1868, MasterSheet!H:H, C1868)</f>
        <v>1</v>
      </c>
      <c r="I1868" s="30">
        <f t="shared" si="147"/>
        <v>16324</v>
      </c>
      <c r="J1868" s="32">
        <f>SUMIFS(MasterSheet!L:L, MasterSheet!B:B, A1868, MasterSheet!D:D, B1868, MasterSheet!H:H, C1868)</f>
        <v>0</v>
      </c>
      <c r="K1868" s="32">
        <f t="shared" si="148"/>
        <v>0</v>
      </c>
      <c r="L1868" s="25" t="str">
        <f>VLOOKUP(C1868,MasterSheet!H:U,14,)</f>
        <v>BioLegend</v>
      </c>
      <c r="M1868" s="25" t="str">
        <f>VLOOKUP(L1868,'Currency Sheet'!A:C,3,)</f>
        <v>DOLLAR</v>
      </c>
      <c r="N1868" s="25">
        <f t="shared" si="149"/>
        <v>88</v>
      </c>
    </row>
    <row r="1869" spans="1:14" x14ac:dyDescent="0.25">
      <c r="A1869" s="25" t="str">
        <v>EED118009</v>
      </c>
      <c r="B1869" s="45">
        <v>45885</v>
      </c>
      <c r="C1869" s="25">
        <v>406421</v>
      </c>
      <c r="D1869" s="25">
        <f t="shared" si="145"/>
        <v>6406.4</v>
      </c>
      <c r="E1869" s="25">
        <f>_xlfn.XLOOKUP(C1869,MasterSheet!H:H,MasterSheet!E:E)</f>
        <v>72.8</v>
      </c>
      <c r="F1869" s="26">
        <f>SUMIFS(MasterSheet!J:J, MasterSheet!B:B, A1869, MasterSheet!D:D, B1869, MasterSheet!H:H, C1869)</f>
        <v>1</v>
      </c>
      <c r="G1869" s="26">
        <f t="shared" si="146"/>
        <v>6406.4</v>
      </c>
      <c r="H1869" s="30">
        <f>SUMIFS(MasterSheet!K:K, MasterSheet!B:B, A1869, MasterSheet!D:D, B1869, MasterSheet!H:H, C1869)</f>
        <v>1</v>
      </c>
      <c r="I1869" s="30">
        <f t="shared" si="147"/>
        <v>6406.4</v>
      </c>
      <c r="J1869" s="32">
        <f>SUMIFS(MasterSheet!L:L, MasterSheet!B:B, A1869, MasterSheet!D:D, B1869, MasterSheet!H:H, C1869)</f>
        <v>0</v>
      </c>
      <c r="K1869" s="32">
        <f t="shared" si="148"/>
        <v>0</v>
      </c>
      <c r="L1869" s="25" t="str">
        <f>VLOOKUP(C1869,MasterSheet!H:U,14,)</f>
        <v>BioLegend</v>
      </c>
      <c r="M1869" s="25" t="str">
        <f>VLOOKUP(L1869,'Currency Sheet'!A:C,3,)</f>
        <v>DOLLAR</v>
      </c>
      <c r="N1869" s="25">
        <f t="shared" si="149"/>
        <v>88</v>
      </c>
    </row>
    <row r="1870" spans="1:14" x14ac:dyDescent="0.25">
      <c r="A1870" s="25" t="str">
        <v>EED118009</v>
      </c>
      <c r="B1870" s="45">
        <v>45885</v>
      </c>
      <c r="C1870" s="25">
        <v>407122</v>
      </c>
      <c r="D1870" s="25">
        <f t="shared" si="145"/>
        <v>11950.400000000001</v>
      </c>
      <c r="E1870" s="25">
        <f>_xlfn.XLOOKUP(C1870,MasterSheet!H:H,MasterSheet!E:E)</f>
        <v>135.80000000000001</v>
      </c>
      <c r="F1870" s="26">
        <f>SUMIFS(MasterSheet!J:J, MasterSheet!B:B, A1870, MasterSheet!D:D, B1870, MasterSheet!H:H, C1870)</f>
        <v>1</v>
      </c>
      <c r="G1870" s="26">
        <f t="shared" si="146"/>
        <v>11950.400000000001</v>
      </c>
      <c r="H1870" s="30">
        <f>SUMIFS(MasterSheet!K:K, MasterSheet!B:B, A1870, MasterSheet!D:D, B1870, MasterSheet!H:H, C1870)</f>
        <v>1</v>
      </c>
      <c r="I1870" s="30">
        <f t="shared" si="147"/>
        <v>11950.400000000001</v>
      </c>
      <c r="J1870" s="32">
        <f>SUMIFS(MasterSheet!L:L, MasterSheet!B:B, A1870, MasterSheet!D:D, B1870, MasterSheet!H:H, C1870)</f>
        <v>0</v>
      </c>
      <c r="K1870" s="32">
        <f t="shared" si="148"/>
        <v>0</v>
      </c>
      <c r="L1870" s="25" t="str">
        <f>VLOOKUP(C1870,MasterSheet!H:U,14,)</f>
        <v>BioLegend</v>
      </c>
      <c r="M1870" s="25" t="str">
        <f>VLOOKUP(L1870,'Currency Sheet'!A:C,3,)</f>
        <v>DOLLAR</v>
      </c>
      <c r="N1870" s="25">
        <f t="shared" si="149"/>
        <v>88</v>
      </c>
    </row>
    <row r="1871" spans="1:14" x14ac:dyDescent="0.25">
      <c r="A1871" s="25" t="str">
        <v>EED118009</v>
      </c>
      <c r="B1871" s="45">
        <v>45885</v>
      </c>
      <c r="C1871" s="25">
        <v>420301</v>
      </c>
      <c r="D1871" s="25">
        <f t="shared" si="145"/>
        <v>4004</v>
      </c>
      <c r="E1871" s="25">
        <f>_xlfn.XLOOKUP(C1871,MasterSheet!H:H,MasterSheet!E:E)</f>
        <v>45.5</v>
      </c>
      <c r="F1871" s="26">
        <f>SUMIFS(MasterSheet!J:J, MasterSheet!B:B, A1871, MasterSheet!D:D, B1871, MasterSheet!H:H, C1871)</f>
        <v>2</v>
      </c>
      <c r="G1871" s="26">
        <f t="shared" si="146"/>
        <v>8008</v>
      </c>
      <c r="H1871" s="30">
        <f>SUMIFS(MasterSheet!K:K, MasterSheet!B:B, A1871, MasterSheet!D:D, B1871, MasterSheet!H:H, C1871)</f>
        <v>2</v>
      </c>
      <c r="I1871" s="30">
        <f t="shared" si="147"/>
        <v>8008</v>
      </c>
      <c r="J1871" s="32">
        <f>SUMIFS(MasterSheet!L:L, MasterSheet!B:B, A1871, MasterSheet!D:D, B1871, MasterSheet!H:H, C1871)</f>
        <v>0</v>
      </c>
      <c r="K1871" s="32">
        <f t="shared" si="148"/>
        <v>0</v>
      </c>
      <c r="L1871" s="25" t="str">
        <f>VLOOKUP(C1871,MasterSheet!H:U,14,)</f>
        <v>BioLegend</v>
      </c>
      <c r="M1871" s="25" t="str">
        <f>VLOOKUP(L1871,'Currency Sheet'!A:C,3,)</f>
        <v>DOLLAR</v>
      </c>
      <c r="N1871" s="25">
        <f t="shared" si="149"/>
        <v>88</v>
      </c>
    </row>
    <row r="1872" spans="1:14" x14ac:dyDescent="0.25">
      <c r="A1872" s="25" t="str">
        <v>EED118009</v>
      </c>
      <c r="B1872" s="45">
        <v>45885</v>
      </c>
      <c r="C1872" s="25">
        <v>420302</v>
      </c>
      <c r="D1872" s="25">
        <f t="shared" si="145"/>
        <v>11783.2</v>
      </c>
      <c r="E1872" s="25">
        <f>_xlfn.XLOOKUP(C1872,MasterSheet!H:H,MasterSheet!E:E)</f>
        <v>133.9</v>
      </c>
      <c r="F1872" s="26">
        <f>SUMIFS(MasterSheet!J:J, MasterSheet!B:B, A1872, MasterSheet!D:D, B1872, MasterSheet!H:H, C1872)</f>
        <v>1</v>
      </c>
      <c r="G1872" s="26">
        <f t="shared" si="146"/>
        <v>11783.2</v>
      </c>
      <c r="H1872" s="30">
        <f>SUMIFS(MasterSheet!K:K, MasterSheet!B:B, A1872, MasterSheet!D:D, B1872, MasterSheet!H:H, C1872)</f>
        <v>1</v>
      </c>
      <c r="I1872" s="30">
        <f t="shared" si="147"/>
        <v>11783.2</v>
      </c>
      <c r="J1872" s="32">
        <f>SUMIFS(MasterSheet!L:L, MasterSheet!B:B, A1872, MasterSheet!D:D, B1872, MasterSheet!H:H, C1872)</f>
        <v>0</v>
      </c>
      <c r="K1872" s="32">
        <f t="shared" si="148"/>
        <v>0</v>
      </c>
      <c r="L1872" s="25" t="str">
        <f>VLOOKUP(C1872,MasterSheet!H:U,14,)</f>
        <v>BioLegend</v>
      </c>
      <c r="M1872" s="25" t="str">
        <f>VLOOKUP(L1872,'Currency Sheet'!A:C,3,)</f>
        <v>DOLLAR</v>
      </c>
      <c r="N1872" s="25">
        <f t="shared" si="149"/>
        <v>88</v>
      </c>
    </row>
    <row r="1873" spans="1:14" x14ac:dyDescent="0.25">
      <c r="A1873" s="25" t="str">
        <v>EED118009</v>
      </c>
      <c r="B1873" s="45">
        <v>45885</v>
      </c>
      <c r="C1873" s="25">
        <v>422301</v>
      </c>
      <c r="D1873" s="25">
        <f t="shared" si="145"/>
        <v>6221.6</v>
      </c>
      <c r="E1873" s="25">
        <f>_xlfn.XLOOKUP(C1873,MasterSheet!H:H,MasterSheet!E:E)</f>
        <v>70.7</v>
      </c>
      <c r="F1873" s="26">
        <f>SUMIFS(MasterSheet!J:J, MasterSheet!B:B, A1873, MasterSheet!D:D, B1873, MasterSheet!H:H, C1873)</f>
        <v>2</v>
      </c>
      <c r="G1873" s="26">
        <f t="shared" si="146"/>
        <v>12443.2</v>
      </c>
      <c r="H1873" s="30">
        <f>SUMIFS(MasterSheet!K:K, MasterSheet!B:B, A1873, MasterSheet!D:D, B1873, MasterSheet!H:H, C1873)</f>
        <v>2</v>
      </c>
      <c r="I1873" s="30">
        <f t="shared" si="147"/>
        <v>12443.2</v>
      </c>
      <c r="J1873" s="32">
        <f>SUMIFS(MasterSheet!L:L, MasterSheet!B:B, A1873, MasterSheet!D:D, B1873, MasterSheet!H:H, C1873)</f>
        <v>0</v>
      </c>
      <c r="K1873" s="32">
        <f t="shared" si="148"/>
        <v>0</v>
      </c>
      <c r="L1873" s="25" t="str">
        <f>VLOOKUP(C1873,MasterSheet!H:U,14,)</f>
        <v>BioLegend</v>
      </c>
      <c r="M1873" s="25" t="str">
        <f>VLOOKUP(L1873,'Currency Sheet'!A:C,3,)</f>
        <v>DOLLAR</v>
      </c>
      <c r="N1873" s="25">
        <f t="shared" si="149"/>
        <v>88</v>
      </c>
    </row>
    <row r="1874" spans="1:14" x14ac:dyDescent="0.25">
      <c r="A1874" s="25" t="str">
        <v>EED118009</v>
      </c>
      <c r="B1874" s="45">
        <v>45885</v>
      </c>
      <c r="C1874" s="25">
        <v>423101</v>
      </c>
      <c r="D1874" s="25">
        <f t="shared" si="145"/>
        <v>5482.4</v>
      </c>
      <c r="E1874" s="25">
        <f>_xlfn.XLOOKUP(C1874,MasterSheet!H:H,MasterSheet!E:E)</f>
        <v>62.3</v>
      </c>
      <c r="F1874" s="26">
        <f>SUMIFS(MasterSheet!J:J, MasterSheet!B:B, A1874, MasterSheet!D:D, B1874, MasterSheet!H:H, C1874)</f>
        <v>1</v>
      </c>
      <c r="G1874" s="26">
        <f t="shared" si="146"/>
        <v>5482.4</v>
      </c>
      <c r="H1874" s="30">
        <f>SUMIFS(MasterSheet!K:K, MasterSheet!B:B, A1874, MasterSheet!D:D, B1874, MasterSheet!H:H, C1874)</f>
        <v>1</v>
      </c>
      <c r="I1874" s="30">
        <f t="shared" si="147"/>
        <v>5482.4</v>
      </c>
      <c r="J1874" s="32">
        <f>SUMIFS(MasterSheet!L:L, MasterSheet!B:B, A1874, MasterSheet!D:D, B1874, MasterSheet!H:H, C1874)</f>
        <v>0</v>
      </c>
      <c r="K1874" s="32">
        <f t="shared" si="148"/>
        <v>0</v>
      </c>
      <c r="L1874" s="25" t="str">
        <f>VLOOKUP(C1874,MasterSheet!H:U,14,)</f>
        <v>BioLegend</v>
      </c>
      <c r="M1874" s="25" t="str">
        <f>VLOOKUP(L1874,'Currency Sheet'!A:C,3,)</f>
        <v>DOLLAR</v>
      </c>
      <c r="N1874" s="25">
        <f t="shared" si="149"/>
        <v>88</v>
      </c>
    </row>
    <row r="1875" spans="1:14" x14ac:dyDescent="0.25">
      <c r="A1875" s="25" t="str">
        <v>EED118009</v>
      </c>
      <c r="B1875" s="45">
        <v>45885</v>
      </c>
      <c r="C1875" s="25">
        <v>423104</v>
      </c>
      <c r="D1875" s="25">
        <f t="shared" si="145"/>
        <v>20636</v>
      </c>
      <c r="E1875" s="25">
        <f>_xlfn.XLOOKUP(C1875,MasterSheet!H:H,MasterSheet!E:E)</f>
        <v>234.5</v>
      </c>
      <c r="F1875" s="26">
        <f>SUMIFS(MasterSheet!J:J, MasterSheet!B:B, A1875, MasterSheet!D:D, B1875, MasterSheet!H:H, C1875)</f>
        <v>2</v>
      </c>
      <c r="G1875" s="26">
        <f t="shared" si="146"/>
        <v>41272</v>
      </c>
      <c r="H1875" s="30">
        <f>SUMIFS(MasterSheet!K:K, MasterSheet!B:B, A1875, MasterSheet!D:D, B1875, MasterSheet!H:H, C1875)</f>
        <v>2</v>
      </c>
      <c r="I1875" s="30">
        <f t="shared" si="147"/>
        <v>41272</v>
      </c>
      <c r="J1875" s="32">
        <f>SUMIFS(MasterSheet!L:L, MasterSheet!B:B, A1875, MasterSheet!D:D, B1875, MasterSheet!H:H, C1875)</f>
        <v>0</v>
      </c>
      <c r="K1875" s="32">
        <f t="shared" si="148"/>
        <v>0</v>
      </c>
      <c r="L1875" s="25" t="str">
        <f>VLOOKUP(C1875,MasterSheet!H:U,14,)</f>
        <v>BioLegend</v>
      </c>
      <c r="M1875" s="25" t="str">
        <f>VLOOKUP(L1875,'Currency Sheet'!A:C,3,)</f>
        <v>DOLLAR</v>
      </c>
      <c r="N1875" s="25">
        <f t="shared" si="149"/>
        <v>88</v>
      </c>
    </row>
    <row r="1876" spans="1:14" x14ac:dyDescent="0.25">
      <c r="A1876" s="25" t="str">
        <v>EED118009</v>
      </c>
      <c r="B1876" s="45">
        <v>45885</v>
      </c>
      <c r="C1876" s="25">
        <v>424401</v>
      </c>
      <c r="D1876" s="25">
        <f t="shared" si="145"/>
        <v>9438</v>
      </c>
      <c r="E1876" s="25">
        <f>_xlfn.XLOOKUP(C1876,MasterSheet!H:H,MasterSheet!E:E)</f>
        <v>107.25</v>
      </c>
      <c r="F1876" s="26">
        <f>SUMIFS(MasterSheet!J:J, MasterSheet!B:B, A1876, MasterSheet!D:D, B1876, MasterSheet!H:H, C1876)</f>
        <v>2</v>
      </c>
      <c r="G1876" s="26">
        <f t="shared" si="146"/>
        <v>18876</v>
      </c>
      <c r="H1876" s="30">
        <f>SUMIFS(MasterSheet!K:K, MasterSheet!B:B, A1876, MasterSheet!D:D, B1876, MasterSheet!H:H, C1876)</f>
        <v>2</v>
      </c>
      <c r="I1876" s="30">
        <f t="shared" si="147"/>
        <v>18876</v>
      </c>
      <c r="J1876" s="32">
        <f>SUMIFS(MasterSheet!L:L, MasterSheet!B:B, A1876, MasterSheet!D:D, B1876, MasterSheet!H:H, C1876)</f>
        <v>0</v>
      </c>
      <c r="K1876" s="32">
        <f t="shared" si="148"/>
        <v>0</v>
      </c>
      <c r="L1876" s="25" t="str">
        <f>VLOOKUP(C1876,MasterSheet!H:U,14,)</f>
        <v>BioLegend</v>
      </c>
      <c r="M1876" s="25" t="str">
        <f>VLOOKUP(L1876,'Currency Sheet'!A:C,3,)</f>
        <v>DOLLAR</v>
      </c>
      <c r="N1876" s="25">
        <f t="shared" si="149"/>
        <v>88</v>
      </c>
    </row>
    <row r="1877" spans="1:14" x14ac:dyDescent="0.25">
      <c r="A1877" s="25" t="str">
        <v>EED118009</v>
      </c>
      <c r="B1877" s="45">
        <v>45885</v>
      </c>
      <c r="C1877" s="25">
        <v>425401</v>
      </c>
      <c r="D1877" s="25">
        <f t="shared" si="145"/>
        <v>9794.4</v>
      </c>
      <c r="E1877" s="25">
        <f>_xlfn.XLOOKUP(C1877,MasterSheet!H:H,MasterSheet!E:E)</f>
        <v>111.3</v>
      </c>
      <c r="F1877" s="26">
        <f>SUMIFS(MasterSheet!J:J, MasterSheet!B:B, A1877, MasterSheet!D:D, B1877, MasterSheet!H:H, C1877)</f>
        <v>1</v>
      </c>
      <c r="G1877" s="26">
        <f t="shared" si="146"/>
        <v>9794.4</v>
      </c>
      <c r="H1877" s="30">
        <f>SUMIFS(MasterSheet!K:K, MasterSheet!B:B, A1877, MasterSheet!D:D, B1877, MasterSheet!H:H, C1877)</f>
        <v>1</v>
      </c>
      <c r="I1877" s="30">
        <f t="shared" si="147"/>
        <v>9794.4</v>
      </c>
      <c r="J1877" s="32">
        <f>SUMIFS(MasterSheet!L:L, MasterSheet!B:B, A1877, MasterSheet!D:D, B1877, MasterSheet!H:H, C1877)</f>
        <v>0</v>
      </c>
      <c r="K1877" s="32">
        <f t="shared" si="148"/>
        <v>0</v>
      </c>
      <c r="L1877" s="25" t="str">
        <f>VLOOKUP(C1877,MasterSheet!H:U,14,)</f>
        <v>BioLegend</v>
      </c>
      <c r="M1877" s="25" t="str">
        <f>VLOOKUP(L1877,'Currency Sheet'!A:C,3,)</f>
        <v>DOLLAR</v>
      </c>
      <c r="N1877" s="25">
        <f t="shared" si="149"/>
        <v>88</v>
      </c>
    </row>
    <row r="1878" spans="1:14" x14ac:dyDescent="0.25">
      <c r="A1878" s="25" t="str">
        <v>EED118009</v>
      </c>
      <c r="B1878" s="45">
        <v>45885</v>
      </c>
      <c r="C1878" s="25">
        <v>432701</v>
      </c>
      <c r="D1878" s="25">
        <f t="shared" si="145"/>
        <v>16324</v>
      </c>
      <c r="E1878" s="25">
        <f>_xlfn.XLOOKUP(C1878,MasterSheet!H:H,MasterSheet!E:E)</f>
        <v>185.5</v>
      </c>
      <c r="F1878" s="26">
        <f>SUMIFS(MasterSheet!J:J, MasterSheet!B:B, A1878, MasterSheet!D:D, B1878, MasterSheet!H:H, C1878)</f>
        <v>1</v>
      </c>
      <c r="G1878" s="26">
        <f t="shared" si="146"/>
        <v>16324</v>
      </c>
      <c r="H1878" s="30">
        <f>SUMIFS(MasterSheet!K:K, MasterSheet!B:B, A1878, MasterSheet!D:D, B1878, MasterSheet!H:H, C1878)</f>
        <v>1</v>
      </c>
      <c r="I1878" s="30">
        <f t="shared" si="147"/>
        <v>16324</v>
      </c>
      <c r="J1878" s="32">
        <f>SUMIFS(MasterSheet!L:L, MasterSheet!B:B, A1878, MasterSheet!D:D, B1878, MasterSheet!H:H, C1878)</f>
        <v>0</v>
      </c>
      <c r="K1878" s="32">
        <f t="shared" si="148"/>
        <v>0</v>
      </c>
      <c r="L1878" s="25" t="str">
        <f>VLOOKUP(C1878,MasterSheet!H:U,14,)</f>
        <v>BioLegend</v>
      </c>
      <c r="M1878" s="25" t="str">
        <f>VLOOKUP(L1878,'Currency Sheet'!A:C,3,)</f>
        <v>DOLLAR</v>
      </c>
      <c r="N1878" s="25">
        <f t="shared" si="149"/>
        <v>88</v>
      </c>
    </row>
    <row r="1879" spans="1:14" x14ac:dyDescent="0.25">
      <c r="A1879" s="25" t="str">
        <v>EED118009</v>
      </c>
      <c r="B1879" s="45">
        <v>45885</v>
      </c>
      <c r="C1879" s="25">
        <v>502517</v>
      </c>
      <c r="D1879" s="25">
        <f t="shared" si="145"/>
        <v>7638.4</v>
      </c>
      <c r="E1879" s="25">
        <f>_xlfn.XLOOKUP(C1879,MasterSheet!H:H,MasterSheet!E:E)</f>
        <v>86.8</v>
      </c>
      <c r="F1879" s="26">
        <f>SUMIFS(MasterSheet!J:J, MasterSheet!B:B, A1879, MasterSheet!D:D, B1879, MasterSheet!H:H, C1879)</f>
        <v>1</v>
      </c>
      <c r="G1879" s="26">
        <f t="shared" si="146"/>
        <v>7638.4</v>
      </c>
      <c r="H1879" s="30">
        <f>SUMIFS(MasterSheet!K:K, MasterSheet!B:B, A1879, MasterSheet!D:D, B1879, MasterSheet!H:H, C1879)</f>
        <v>1</v>
      </c>
      <c r="I1879" s="30">
        <f t="shared" si="147"/>
        <v>7638.4</v>
      </c>
      <c r="J1879" s="32">
        <f>SUMIFS(MasterSheet!L:L, MasterSheet!B:B, A1879, MasterSheet!D:D, B1879, MasterSheet!H:H, C1879)</f>
        <v>0</v>
      </c>
      <c r="K1879" s="32">
        <f t="shared" si="148"/>
        <v>0</v>
      </c>
      <c r="L1879" s="25" t="str">
        <f>VLOOKUP(C1879,MasterSheet!H:U,14,)</f>
        <v>BioLegend</v>
      </c>
      <c r="M1879" s="25" t="str">
        <f>VLOOKUP(L1879,'Currency Sheet'!A:C,3,)</f>
        <v>DOLLAR</v>
      </c>
      <c r="N1879" s="25">
        <f t="shared" si="149"/>
        <v>88</v>
      </c>
    </row>
    <row r="1880" spans="1:14" x14ac:dyDescent="0.25">
      <c r="A1880" s="25" t="str">
        <v>EED118009</v>
      </c>
      <c r="B1880" s="45">
        <v>45885</v>
      </c>
      <c r="C1880" s="25">
        <v>503807</v>
      </c>
      <c r="D1880" s="25">
        <f t="shared" si="145"/>
        <v>8764.7999999999993</v>
      </c>
      <c r="E1880" s="25">
        <f>_xlfn.XLOOKUP(C1880,MasterSheet!H:H,MasterSheet!E:E)</f>
        <v>99.6</v>
      </c>
      <c r="F1880" s="26">
        <f>SUMIFS(MasterSheet!J:J, MasterSheet!B:B, A1880, MasterSheet!D:D, B1880, MasterSheet!H:H, C1880)</f>
        <v>1</v>
      </c>
      <c r="G1880" s="26">
        <f t="shared" si="146"/>
        <v>8764.7999999999993</v>
      </c>
      <c r="H1880" s="30">
        <f>SUMIFS(MasterSheet!K:K, MasterSheet!B:B, A1880, MasterSheet!D:D, B1880, MasterSheet!H:H, C1880)</f>
        <v>1</v>
      </c>
      <c r="I1880" s="30">
        <f t="shared" si="147"/>
        <v>8764.7999999999993</v>
      </c>
      <c r="J1880" s="32">
        <f>SUMIFS(MasterSheet!L:L, MasterSheet!B:B, A1880, MasterSheet!D:D, B1880, MasterSheet!H:H, C1880)</f>
        <v>0</v>
      </c>
      <c r="K1880" s="32">
        <f t="shared" si="148"/>
        <v>0</v>
      </c>
      <c r="L1880" s="25" t="str">
        <f>VLOOKUP(C1880,MasterSheet!H:U,14,)</f>
        <v>BioLegend</v>
      </c>
      <c r="M1880" s="25" t="str">
        <f>VLOOKUP(L1880,'Currency Sheet'!A:C,3,)</f>
        <v>DOLLAR</v>
      </c>
      <c r="N1880" s="25">
        <f t="shared" si="149"/>
        <v>88</v>
      </c>
    </row>
    <row r="1881" spans="1:14" x14ac:dyDescent="0.25">
      <c r="A1881" s="25" t="str">
        <v>EED118009</v>
      </c>
      <c r="B1881" s="45">
        <v>45885</v>
      </c>
      <c r="C1881" s="25">
        <v>504133</v>
      </c>
      <c r="D1881" s="25">
        <f t="shared" si="145"/>
        <v>18018</v>
      </c>
      <c r="E1881" s="25">
        <f>_xlfn.XLOOKUP(C1881,MasterSheet!H:H,MasterSheet!E:E)</f>
        <v>204.75</v>
      </c>
      <c r="F1881" s="26">
        <f>SUMIFS(MasterSheet!J:J, MasterSheet!B:B, A1881, MasterSheet!D:D, B1881, MasterSheet!H:H, C1881)</f>
        <v>1</v>
      </c>
      <c r="G1881" s="26">
        <f t="shared" si="146"/>
        <v>18018</v>
      </c>
      <c r="H1881" s="30">
        <f>SUMIFS(MasterSheet!K:K, MasterSheet!B:B, A1881, MasterSheet!D:D, B1881, MasterSheet!H:H, C1881)</f>
        <v>1</v>
      </c>
      <c r="I1881" s="30">
        <f t="shared" si="147"/>
        <v>18018</v>
      </c>
      <c r="J1881" s="32">
        <f>SUMIFS(MasterSheet!L:L, MasterSheet!B:B, A1881, MasterSheet!D:D, B1881, MasterSheet!H:H, C1881)</f>
        <v>0</v>
      </c>
      <c r="K1881" s="32">
        <f t="shared" si="148"/>
        <v>0</v>
      </c>
      <c r="L1881" s="25" t="str">
        <f>VLOOKUP(C1881,MasterSheet!H:U,14,)</f>
        <v>BioLegend</v>
      </c>
      <c r="M1881" s="25" t="str">
        <f>VLOOKUP(L1881,'Currency Sheet'!A:C,3,)</f>
        <v>DOLLAR</v>
      </c>
      <c r="N1881" s="25">
        <f t="shared" si="149"/>
        <v>88</v>
      </c>
    </row>
    <row r="1882" spans="1:14" x14ac:dyDescent="0.25">
      <c r="A1882" s="25" t="str">
        <v>EED118009</v>
      </c>
      <c r="B1882" s="45">
        <v>45885</v>
      </c>
      <c r="C1882" s="25">
        <v>504303</v>
      </c>
      <c r="D1882" s="25">
        <f t="shared" si="145"/>
        <v>5913.6</v>
      </c>
      <c r="E1882" s="25">
        <f>_xlfn.XLOOKUP(C1882,MasterSheet!H:H,MasterSheet!E:E)</f>
        <v>67.2</v>
      </c>
      <c r="F1882" s="26">
        <f>SUMIFS(MasterSheet!J:J, MasterSheet!B:B, A1882, MasterSheet!D:D, B1882, MasterSheet!H:H, C1882)</f>
        <v>1</v>
      </c>
      <c r="G1882" s="26">
        <f t="shared" si="146"/>
        <v>5913.6</v>
      </c>
      <c r="H1882" s="30">
        <f>SUMIFS(MasterSheet!K:K, MasterSheet!B:B, A1882, MasterSheet!D:D, B1882, MasterSheet!H:H, C1882)</f>
        <v>1</v>
      </c>
      <c r="I1882" s="30">
        <f t="shared" si="147"/>
        <v>5913.6</v>
      </c>
      <c r="J1882" s="32">
        <f>SUMIFS(MasterSheet!L:L, MasterSheet!B:B, A1882, MasterSheet!D:D, B1882, MasterSheet!H:H, C1882)</f>
        <v>0</v>
      </c>
      <c r="K1882" s="32">
        <f t="shared" si="148"/>
        <v>0</v>
      </c>
      <c r="L1882" s="25" t="str">
        <f>VLOOKUP(C1882,MasterSheet!H:U,14,)</f>
        <v>BioLegend</v>
      </c>
      <c r="M1882" s="25" t="str">
        <f>VLOOKUP(L1882,'Currency Sheet'!A:C,3,)</f>
        <v>DOLLAR</v>
      </c>
      <c r="N1882" s="25">
        <f t="shared" si="149"/>
        <v>88</v>
      </c>
    </row>
    <row r="1883" spans="1:14" x14ac:dyDescent="0.25">
      <c r="A1883" s="25" t="str">
        <v>EED118009</v>
      </c>
      <c r="B1883" s="45">
        <v>45885</v>
      </c>
      <c r="C1883" s="25">
        <v>505006</v>
      </c>
      <c r="D1883" s="25">
        <f t="shared" si="145"/>
        <v>12135.2</v>
      </c>
      <c r="E1883" s="25">
        <f>_xlfn.XLOOKUP(C1883,MasterSheet!H:H,MasterSheet!E:E)</f>
        <v>137.9</v>
      </c>
      <c r="F1883" s="26">
        <f>SUMIFS(MasterSheet!J:J, MasterSheet!B:B, A1883, MasterSheet!D:D, B1883, MasterSheet!H:H, C1883)</f>
        <v>1</v>
      </c>
      <c r="G1883" s="26">
        <f t="shared" si="146"/>
        <v>12135.2</v>
      </c>
      <c r="H1883" s="30">
        <f>SUMIFS(MasterSheet!K:K, MasterSheet!B:B, A1883, MasterSheet!D:D, B1883, MasterSheet!H:H, C1883)</f>
        <v>1</v>
      </c>
      <c r="I1883" s="30">
        <f t="shared" si="147"/>
        <v>12135.2</v>
      </c>
      <c r="J1883" s="32">
        <f>SUMIFS(MasterSheet!L:L, MasterSheet!B:B, A1883, MasterSheet!D:D, B1883, MasterSheet!H:H, C1883)</f>
        <v>0</v>
      </c>
      <c r="K1883" s="32">
        <f t="shared" si="148"/>
        <v>0</v>
      </c>
      <c r="L1883" s="25" t="str">
        <f>VLOOKUP(C1883,MasterSheet!H:U,14,)</f>
        <v>BioLegend</v>
      </c>
      <c r="M1883" s="25" t="str">
        <f>VLOOKUP(L1883,'Currency Sheet'!A:C,3,)</f>
        <v>DOLLAR</v>
      </c>
      <c r="N1883" s="25">
        <f t="shared" si="149"/>
        <v>88</v>
      </c>
    </row>
    <row r="1884" spans="1:14" x14ac:dyDescent="0.25">
      <c r="A1884" s="25" t="str">
        <v>EED118009</v>
      </c>
      <c r="B1884" s="45">
        <v>45885</v>
      </c>
      <c r="C1884" s="25">
        <v>505814</v>
      </c>
      <c r="D1884" s="25">
        <f t="shared" si="145"/>
        <v>15523.2</v>
      </c>
      <c r="E1884" s="25">
        <f>_xlfn.XLOOKUP(C1884,MasterSheet!H:H,MasterSheet!E:E)</f>
        <v>176.4</v>
      </c>
      <c r="F1884" s="26">
        <f>SUMIFS(MasterSheet!J:J, MasterSheet!B:B, A1884, MasterSheet!D:D, B1884, MasterSheet!H:H, C1884)</f>
        <v>1</v>
      </c>
      <c r="G1884" s="26">
        <f t="shared" si="146"/>
        <v>15523.2</v>
      </c>
      <c r="H1884" s="30">
        <f>SUMIFS(MasterSheet!K:K, MasterSheet!B:B, A1884, MasterSheet!D:D, B1884, MasterSheet!H:H, C1884)</f>
        <v>1</v>
      </c>
      <c r="I1884" s="30">
        <f t="shared" si="147"/>
        <v>15523.2</v>
      </c>
      <c r="J1884" s="32">
        <f>SUMIFS(MasterSheet!L:L, MasterSheet!B:B, A1884, MasterSheet!D:D, B1884, MasterSheet!H:H, C1884)</f>
        <v>0</v>
      </c>
      <c r="K1884" s="32">
        <f t="shared" si="148"/>
        <v>0</v>
      </c>
      <c r="L1884" s="25" t="str">
        <f>VLOOKUP(C1884,MasterSheet!H:U,14,)</f>
        <v>BioLegend</v>
      </c>
      <c r="M1884" s="25" t="str">
        <f>VLOOKUP(L1884,'Currency Sheet'!A:C,3,)</f>
        <v>DOLLAR</v>
      </c>
      <c r="N1884" s="25">
        <f t="shared" si="149"/>
        <v>88</v>
      </c>
    </row>
    <row r="1885" spans="1:14" x14ac:dyDescent="0.25">
      <c r="A1885" s="25" t="str">
        <v>EED118009</v>
      </c>
      <c r="B1885" s="45">
        <v>45885</v>
      </c>
      <c r="C1885" s="25">
        <v>505834</v>
      </c>
      <c r="D1885" s="25">
        <f t="shared" si="145"/>
        <v>9178.4</v>
      </c>
      <c r="E1885" s="25">
        <f>_xlfn.XLOOKUP(C1885,MasterSheet!H:H,MasterSheet!E:E)</f>
        <v>104.3</v>
      </c>
      <c r="F1885" s="26">
        <f>SUMIFS(MasterSheet!J:J, MasterSheet!B:B, A1885, MasterSheet!D:D, B1885, MasterSheet!H:H, C1885)</f>
        <v>1</v>
      </c>
      <c r="G1885" s="26">
        <f t="shared" si="146"/>
        <v>9178.4</v>
      </c>
      <c r="H1885" s="30">
        <f>SUMIFS(MasterSheet!K:K, MasterSheet!B:B, A1885, MasterSheet!D:D, B1885, MasterSheet!H:H, C1885)</f>
        <v>1</v>
      </c>
      <c r="I1885" s="30">
        <f t="shared" si="147"/>
        <v>9178.4</v>
      </c>
      <c r="J1885" s="32">
        <f>SUMIFS(MasterSheet!L:L, MasterSheet!B:B, A1885, MasterSheet!D:D, B1885, MasterSheet!H:H, C1885)</f>
        <v>0</v>
      </c>
      <c r="K1885" s="32">
        <f t="shared" si="148"/>
        <v>0</v>
      </c>
      <c r="L1885" s="25" t="str">
        <f>VLOOKUP(C1885,MasterSheet!H:U,14,)</f>
        <v>BioLegend</v>
      </c>
      <c r="M1885" s="25" t="str">
        <f>VLOOKUP(L1885,'Currency Sheet'!A:C,3,)</f>
        <v>DOLLAR</v>
      </c>
      <c r="N1885" s="25">
        <f t="shared" si="149"/>
        <v>88</v>
      </c>
    </row>
    <row r="1886" spans="1:14" x14ac:dyDescent="0.25">
      <c r="A1886" s="25" t="str">
        <v>EED118009</v>
      </c>
      <c r="B1886" s="45">
        <v>45885</v>
      </c>
      <c r="C1886" s="25">
        <v>505837</v>
      </c>
      <c r="D1886" s="25">
        <f t="shared" si="145"/>
        <v>15642</v>
      </c>
      <c r="E1886" s="25">
        <f>_xlfn.XLOOKUP(C1886,MasterSheet!H:H,MasterSheet!E:E)</f>
        <v>177.75</v>
      </c>
      <c r="F1886" s="26">
        <f>SUMIFS(MasterSheet!J:J, MasterSheet!B:B, A1886, MasterSheet!D:D, B1886, MasterSheet!H:H, C1886)</f>
        <v>1</v>
      </c>
      <c r="G1886" s="26">
        <f t="shared" si="146"/>
        <v>15642</v>
      </c>
      <c r="H1886" s="30">
        <f>SUMIFS(MasterSheet!K:K, MasterSheet!B:B, A1886, MasterSheet!D:D, B1886, MasterSheet!H:H, C1886)</f>
        <v>1</v>
      </c>
      <c r="I1886" s="30">
        <f t="shared" si="147"/>
        <v>15642</v>
      </c>
      <c r="J1886" s="32">
        <f>SUMIFS(MasterSheet!L:L, MasterSheet!B:B, A1886, MasterSheet!D:D, B1886, MasterSheet!H:H, C1886)</f>
        <v>0</v>
      </c>
      <c r="K1886" s="32">
        <f t="shared" si="148"/>
        <v>0</v>
      </c>
      <c r="L1886" s="25" t="str">
        <f>VLOOKUP(C1886,MasterSheet!H:U,14,)</f>
        <v>BioLegend</v>
      </c>
      <c r="M1886" s="25" t="str">
        <f>VLOOKUP(L1886,'Currency Sheet'!A:C,3,)</f>
        <v>DOLLAR</v>
      </c>
      <c r="N1886" s="25">
        <f t="shared" si="149"/>
        <v>88</v>
      </c>
    </row>
    <row r="1887" spans="1:14" x14ac:dyDescent="0.25">
      <c r="A1887" s="25" t="str">
        <v>EED118009</v>
      </c>
      <c r="B1887" s="45">
        <v>45885</v>
      </c>
      <c r="C1887" s="25">
        <v>506329</v>
      </c>
      <c r="D1887" s="25">
        <f t="shared" si="145"/>
        <v>14916</v>
      </c>
      <c r="E1887" s="25">
        <f>_xlfn.XLOOKUP(C1887,MasterSheet!H:H,MasterSheet!E:E)</f>
        <v>169.5</v>
      </c>
      <c r="F1887" s="26">
        <f>SUMIFS(MasterSheet!J:J, MasterSheet!B:B, A1887, MasterSheet!D:D, B1887, MasterSheet!H:H, C1887)</f>
        <v>1</v>
      </c>
      <c r="G1887" s="26">
        <f t="shared" si="146"/>
        <v>14916</v>
      </c>
      <c r="H1887" s="30">
        <f>SUMIFS(MasterSheet!K:K, MasterSheet!B:B, A1887, MasterSheet!D:D, B1887, MasterSheet!H:H, C1887)</f>
        <v>1</v>
      </c>
      <c r="I1887" s="30">
        <f t="shared" si="147"/>
        <v>14916</v>
      </c>
      <c r="J1887" s="32">
        <f>SUMIFS(MasterSheet!L:L, MasterSheet!B:B, A1887, MasterSheet!D:D, B1887, MasterSheet!H:H, C1887)</f>
        <v>0</v>
      </c>
      <c r="K1887" s="32">
        <f t="shared" si="148"/>
        <v>0</v>
      </c>
      <c r="L1887" s="25" t="str">
        <f>VLOOKUP(C1887,MasterSheet!H:U,14,)</f>
        <v>BioLegend</v>
      </c>
      <c r="M1887" s="25" t="str">
        <f>VLOOKUP(L1887,'Currency Sheet'!A:C,3,)</f>
        <v>DOLLAR</v>
      </c>
      <c r="N1887" s="25">
        <f t="shared" si="149"/>
        <v>88</v>
      </c>
    </row>
    <row r="1888" spans="1:14" x14ac:dyDescent="0.25">
      <c r="A1888" s="25" t="str">
        <v>EED118009</v>
      </c>
      <c r="B1888" s="45">
        <v>45885</v>
      </c>
      <c r="C1888" s="25">
        <v>506933</v>
      </c>
      <c r="D1888" s="25">
        <f t="shared" si="145"/>
        <v>17094</v>
      </c>
      <c r="E1888" s="25">
        <f>_xlfn.XLOOKUP(C1888,MasterSheet!H:H,MasterSheet!E:E)</f>
        <v>194.25</v>
      </c>
      <c r="F1888" s="26">
        <f>SUMIFS(MasterSheet!J:J, MasterSheet!B:B, A1888, MasterSheet!D:D, B1888, MasterSheet!H:H, C1888)</f>
        <v>1</v>
      </c>
      <c r="G1888" s="26">
        <f t="shared" si="146"/>
        <v>17094</v>
      </c>
      <c r="H1888" s="30">
        <f>SUMIFS(MasterSheet!K:K, MasterSheet!B:B, A1888, MasterSheet!D:D, B1888, MasterSheet!H:H, C1888)</f>
        <v>1</v>
      </c>
      <c r="I1888" s="30">
        <f t="shared" si="147"/>
        <v>17094</v>
      </c>
      <c r="J1888" s="32">
        <f>SUMIFS(MasterSheet!L:L, MasterSheet!B:B, A1888, MasterSheet!D:D, B1888, MasterSheet!H:H, C1888)</f>
        <v>0</v>
      </c>
      <c r="K1888" s="32">
        <f t="shared" si="148"/>
        <v>0</v>
      </c>
      <c r="L1888" s="25" t="str">
        <f>VLOOKUP(C1888,MasterSheet!H:U,14,)</f>
        <v>BioLegend</v>
      </c>
      <c r="M1888" s="25" t="str">
        <f>VLOOKUP(L1888,'Currency Sheet'!A:C,3,)</f>
        <v>DOLLAR</v>
      </c>
      <c r="N1888" s="25">
        <f t="shared" si="149"/>
        <v>88</v>
      </c>
    </row>
    <row r="1889" spans="1:14" x14ac:dyDescent="0.25">
      <c r="A1889" s="25" t="str">
        <v>EED118009</v>
      </c>
      <c r="B1889" s="45">
        <v>45885</v>
      </c>
      <c r="C1889" s="25">
        <v>530203</v>
      </c>
      <c r="D1889" s="25">
        <f t="shared" si="145"/>
        <v>13428.8</v>
      </c>
      <c r="E1889" s="25">
        <f>_xlfn.XLOOKUP(C1889,MasterSheet!H:H,MasterSheet!E:E)</f>
        <v>152.6</v>
      </c>
      <c r="F1889" s="26">
        <f>SUMIFS(MasterSheet!J:J, MasterSheet!B:B, A1889, MasterSheet!D:D, B1889, MasterSheet!H:H, C1889)</f>
        <v>1</v>
      </c>
      <c r="G1889" s="26">
        <f t="shared" si="146"/>
        <v>13428.8</v>
      </c>
      <c r="H1889" s="30">
        <f>SUMIFS(MasterSheet!K:K, MasterSheet!B:B, A1889, MasterSheet!D:D, B1889, MasterSheet!H:H, C1889)</f>
        <v>1</v>
      </c>
      <c r="I1889" s="30">
        <f t="shared" si="147"/>
        <v>13428.8</v>
      </c>
      <c r="J1889" s="32">
        <f>SUMIFS(MasterSheet!L:L, MasterSheet!B:B, A1889, MasterSheet!D:D, B1889, MasterSheet!H:H, C1889)</f>
        <v>0</v>
      </c>
      <c r="K1889" s="32">
        <f t="shared" si="148"/>
        <v>0</v>
      </c>
      <c r="L1889" s="25" t="str">
        <f>VLOOKUP(C1889,MasterSheet!H:U,14,)</f>
        <v>BioLegend</v>
      </c>
      <c r="M1889" s="25" t="str">
        <f>VLOOKUP(L1889,'Currency Sheet'!A:C,3,)</f>
        <v>DOLLAR</v>
      </c>
      <c r="N1889" s="25">
        <f t="shared" si="149"/>
        <v>88</v>
      </c>
    </row>
    <row r="1890" spans="1:14" x14ac:dyDescent="0.25">
      <c r="A1890" s="25" t="str">
        <v>EED118009</v>
      </c>
      <c r="B1890" s="45">
        <v>45885</v>
      </c>
      <c r="C1890" s="25">
        <v>606555</v>
      </c>
      <c r="D1890" s="25">
        <f t="shared" si="145"/>
        <v>12628</v>
      </c>
      <c r="E1890" s="25">
        <f>_xlfn.XLOOKUP(C1890,MasterSheet!H:H,MasterSheet!E:E)</f>
        <v>143.5</v>
      </c>
      <c r="F1890" s="26">
        <f>SUMIFS(MasterSheet!J:J, MasterSheet!B:B, A1890, MasterSheet!D:D, B1890, MasterSheet!H:H, C1890)</f>
        <v>1</v>
      </c>
      <c r="G1890" s="26">
        <f t="shared" si="146"/>
        <v>12628</v>
      </c>
      <c r="H1890" s="30">
        <f>SUMIFS(MasterSheet!K:K, MasterSheet!B:B, A1890, MasterSheet!D:D, B1890, MasterSheet!H:H, C1890)</f>
        <v>1</v>
      </c>
      <c r="I1890" s="30">
        <f t="shared" si="147"/>
        <v>12628</v>
      </c>
      <c r="J1890" s="32">
        <f>SUMIFS(MasterSheet!L:L, MasterSheet!B:B, A1890, MasterSheet!D:D, B1890, MasterSheet!H:H, C1890)</f>
        <v>0</v>
      </c>
      <c r="K1890" s="32">
        <f t="shared" si="148"/>
        <v>0</v>
      </c>
      <c r="L1890" s="25" t="str">
        <f>VLOOKUP(C1890,MasterSheet!H:U,14,)</f>
        <v>BioLegend</v>
      </c>
      <c r="M1890" s="25" t="str">
        <f>VLOOKUP(L1890,'Currency Sheet'!A:C,3,)</f>
        <v>DOLLAR</v>
      </c>
      <c r="N1890" s="25">
        <f t="shared" si="149"/>
        <v>88</v>
      </c>
    </row>
    <row r="1891" spans="1:14" x14ac:dyDescent="0.25">
      <c r="A1891" s="25" t="str">
        <v>EED118009</v>
      </c>
      <c r="B1891" s="45">
        <v>45885</v>
      </c>
      <c r="C1891" s="25">
        <v>644823</v>
      </c>
      <c r="D1891" s="25">
        <f t="shared" si="145"/>
        <v>10533.6</v>
      </c>
      <c r="E1891" s="25">
        <f>_xlfn.XLOOKUP(C1891,MasterSheet!H:H,MasterSheet!E:E)</f>
        <v>119.7</v>
      </c>
      <c r="F1891" s="26">
        <f>SUMIFS(MasterSheet!J:J, MasterSheet!B:B, A1891, MasterSheet!D:D, B1891, MasterSheet!H:H, C1891)</f>
        <v>1</v>
      </c>
      <c r="G1891" s="26">
        <f t="shared" si="146"/>
        <v>10533.6</v>
      </c>
      <c r="H1891" s="30">
        <f>SUMIFS(MasterSheet!K:K, MasterSheet!B:B, A1891, MasterSheet!D:D, B1891, MasterSheet!H:H, C1891)</f>
        <v>1</v>
      </c>
      <c r="I1891" s="30">
        <f t="shared" si="147"/>
        <v>10533.6</v>
      </c>
      <c r="J1891" s="32">
        <f>SUMIFS(MasterSheet!L:L, MasterSheet!B:B, A1891, MasterSheet!D:D, B1891, MasterSheet!H:H, C1891)</f>
        <v>0</v>
      </c>
      <c r="K1891" s="32">
        <f t="shared" si="148"/>
        <v>0</v>
      </c>
      <c r="L1891" s="25" t="str">
        <f>VLOOKUP(C1891,MasterSheet!H:U,14,)</f>
        <v>BioLegend</v>
      </c>
      <c r="M1891" s="25" t="str">
        <f>VLOOKUP(L1891,'Currency Sheet'!A:C,3,)</f>
        <v>DOLLAR</v>
      </c>
      <c r="N1891" s="25">
        <f t="shared" si="149"/>
        <v>88</v>
      </c>
    </row>
    <row r="1892" spans="1:14" x14ac:dyDescent="0.25">
      <c r="A1892" s="25" t="str">
        <v>EED118009</v>
      </c>
      <c r="B1892" s="45">
        <v>45885</v>
      </c>
      <c r="C1892" s="25">
        <v>652403</v>
      </c>
      <c r="D1892" s="25">
        <f t="shared" si="145"/>
        <v>9424.7999999999993</v>
      </c>
      <c r="E1892" s="25">
        <f>_xlfn.XLOOKUP(C1892,MasterSheet!H:H,MasterSheet!E:E)</f>
        <v>107.1</v>
      </c>
      <c r="F1892" s="26">
        <f>SUMIFS(MasterSheet!J:J, MasterSheet!B:B, A1892, MasterSheet!D:D, B1892, MasterSheet!H:H, C1892)</f>
        <v>1</v>
      </c>
      <c r="G1892" s="26">
        <f t="shared" si="146"/>
        <v>9424.7999999999993</v>
      </c>
      <c r="H1892" s="30">
        <f>SUMIFS(MasterSheet!K:K, MasterSheet!B:B, A1892, MasterSheet!D:D, B1892, MasterSheet!H:H, C1892)</f>
        <v>1</v>
      </c>
      <c r="I1892" s="30">
        <f t="shared" si="147"/>
        <v>9424.7999999999993</v>
      </c>
      <c r="J1892" s="32">
        <f>SUMIFS(MasterSheet!L:L, MasterSheet!B:B, A1892, MasterSheet!D:D, B1892, MasterSheet!H:H, C1892)</f>
        <v>0</v>
      </c>
      <c r="K1892" s="32">
        <f t="shared" si="148"/>
        <v>0</v>
      </c>
      <c r="L1892" s="25" t="str">
        <f>VLOOKUP(C1892,MasterSheet!H:U,14,)</f>
        <v>BioLegend</v>
      </c>
      <c r="M1892" s="25" t="str">
        <f>VLOOKUP(L1892,'Currency Sheet'!A:C,3,)</f>
        <v>DOLLAR</v>
      </c>
      <c r="N1892" s="25">
        <f t="shared" si="149"/>
        <v>88</v>
      </c>
    </row>
    <row r="1893" spans="1:14" x14ac:dyDescent="0.25">
      <c r="A1893" s="25" t="str">
        <v>EED118009</v>
      </c>
      <c r="B1893" s="45">
        <v>45885</v>
      </c>
      <c r="C1893" s="25">
        <v>675503</v>
      </c>
      <c r="D1893" s="25">
        <f t="shared" si="145"/>
        <v>9055.2000000000007</v>
      </c>
      <c r="E1893" s="25">
        <f>_xlfn.XLOOKUP(C1893,MasterSheet!H:H,MasterSheet!E:E)</f>
        <v>102.9</v>
      </c>
      <c r="F1893" s="26">
        <f>SUMIFS(MasterSheet!J:J, MasterSheet!B:B, A1893, MasterSheet!D:D, B1893, MasterSheet!H:H, C1893)</f>
        <v>1</v>
      </c>
      <c r="G1893" s="26">
        <f t="shared" si="146"/>
        <v>9055.2000000000007</v>
      </c>
      <c r="H1893" s="30">
        <f>SUMIFS(MasterSheet!K:K, MasterSheet!B:B, A1893, MasterSheet!D:D, B1893, MasterSheet!H:H, C1893)</f>
        <v>1</v>
      </c>
      <c r="I1893" s="30">
        <f t="shared" si="147"/>
        <v>9055.2000000000007</v>
      </c>
      <c r="J1893" s="32">
        <f>SUMIFS(MasterSheet!L:L, MasterSheet!B:B, A1893, MasterSheet!D:D, B1893, MasterSheet!H:H, C1893)</f>
        <v>0</v>
      </c>
      <c r="K1893" s="32">
        <f t="shared" si="148"/>
        <v>0</v>
      </c>
      <c r="L1893" s="25" t="str">
        <f>VLOOKUP(C1893,MasterSheet!H:U,14,)</f>
        <v>BioLegend</v>
      </c>
      <c r="M1893" s="25" t="str">
        <f>VLOOKUP(L1893,'Currency Sheet'!A:C,3,)</f>
        <v>DOLLAR</v>
      </c>
      <c r="N1893" s="25">
        <f t="shared" si="149"/>
        <v>88</v>
      </c>
    </row>
    <row r="1894" spans="1:14" x14ac:dyDescent="0.25">
      <c r="A1894" s="25" t="str">
        <v>EED118009</v>
      </c>
      <c r="B1894" s="45">
        <v>45885</v>
      </c>
      <c r="C1894" s="25">
        <v>690203</v>
      </c>
      <c r="D1894" s="25">
        <f t="shared" si="145"/>
        <v>9794.4</v>
      </c>
      <c r="E1894" s="25">
        <f>_xlfn.XLOOKUP(C1894,MasterSheet!H:H,MasterSheet!E:E)</f>
        <v>111.3</v>
      </c>
      <c r="F1894" s="26">
        <f>SUMIFS(MasterSheet!J:J, MasterSheet!B:B, A1894, MasterSheet!D:D, B1894, MasterSheet!H:H, C1894)</f>
        <v>1</v>
      </c>
      <c r="G1894" s="26">
        <f t="shared" si="146"/>
        <v>9794.4</v>
      </c>
      <c r="H1894" s="30">
        <f>SUMIFS(MasterSheet!K:K, MasterSheet!B:B, A1894, MasterSheet!D:D, B1894, MasterSheet!H:H, C1894)</f>
        <v>1</v>
      </c>
      <c r="I1894" s="30">
        <f t="shared" si="147"/>
        <v>9794.4</v>
      </c>
      <c r="J1894" s="32">
        <f>SUMIFS(MasterSheet!L:L, MasterSheet!B:B, A1894, MasterSheet!D:D, B1894, MasterSheet!H:H, C1894)</f>
        <v>0</v>
      </c>
      <c r="K1894" s="32">
        <f t="shared" si="148"/>
        <v>0</v>
      </c>
      <c r="L1894" s="25" t="str">
        <f>VLOOKUP(C1894,MasterSheet!H:U,14,)</f>
        <v>BioLegend</v>
      </c>
      <c r="M1894" s="25" t="str">
        <f>VLOOKUP(L1894,'Currency Sheet'!A:C,3,)</f>
        <v>DOLLAR</v>
      </c>
      <c r="N1894" s="25">
        <f t="shared" si="149"/>
        <v>88</v>
      </c>
    </row>
    <row r="1895" spans="1:14" x14ac:dyDescent="0.25">
      <c r="A1895" s="25" t="str">
        <v>EED118009</v>
      </c>
      <c r="B1895" s="45">
        <v>45885</v>
      </c>
      <c r="C1895" s="25">
        <v>693811</v>
      </c>
      <c r="D1895" s="25">
        <f t="shared" si="145"/>
        <v>9856</v>
      </c>
      <c r="E1895" s="25">
        <f>_xlfn.XLOOKUP(C1895,MasterSheet!H:H,MasterSheet!E:E)</f>
        <v>112</v>
      </c>
      <c r="F1895" s="26">
        <f>SUMIFS(MasterSheet!J:J, MasterSheet!B:B, A1895, MasterSheet!D:D, B1895, MasterSheet!H:H, C1895)</f>
        <v>1</v>
      </c>
      <c r="G1895" s="26">
        <f t="shared" si="146"/>
        <v>9856</v>
      </c>
      <c r="H1895" s="30">
        <f>SUMIFS(MasterSheet!K:K, MasterSheet!B:B, A1895, MasterSheet!D:D, B1895, MasterSheet!H:H, C1895)</f>
        <v>1</v>
      </c>
      <c r="I1895" s="30">
        <f t="shared" si="147"/>
        <v>9856</v>
      </c>
      <c r="J1895" s="32">
        <f>SUMIFS(MasterSheet!L:L, MasterSheet!B:B, A1895, MasterSheet!D:D, B1895, MasterSheet!H:H, C1895)</f>
        <v>0</v>
      </c>
      <c r="K1895" s="32">
        <f t="shared" si="148"/>
        <v>0</v>
      </c>
      <c r="L1895" s="25" t="str">
        <f>VLOOKUP(C1895,MasterSheet!H:U,14,)</f>
        <v>BioLegend</v>
      </c>
      <c r="M1895" s="25" t="str">
        <f>VLOOKUP(L1895,'Currency Sheet'!A:C,3,)</f>
        <v>DOLLAR</v>
      </c>
      <c r="N1895" s="25">
        <f t="shared" si="149"/>
        <v>88</v>
      </c>
    </row>
    <row r="1896" spans="1:14" x14ac:dyDescent="0.25">
      <c r="A1896" s="25" t="str">
        <v>EED118009</v>
      </c>
      <c r="B1896" s="45">
        <v>45885</v>
      </c>
      <c r="C1896" s="25">
        <v>699703</v>
      </c>
      <c r="D1896" s="25">
        <f t="shared" si="145"/>
        <v>8993.6</v>
      </c>
      <c r="E1896" s="25">
        <f>_xlfn.XLOOKUP(C1896,MasterSheet!H:H,MasterSheet!E:E)</f>
        <v>102.2</v>
      </c>
      <c r="F1896" s="26">
        <f>SUMIFS(MasterSheet!J:J, MasterSheet!B:B, A1896, MasterSheet!D:D, B1896, MasterSheet!H:H, C1896)</f>
        <v>1</v>
      </c>
      <c r="G1896" s="26">
        <f t="shared" si="146"/>
        <v>8993.6</v>
      </c>
      <c r="H1896" s="30">
        <f>SUMIFS(MasterSheet!K:K, MasterSheet!B:B, A1896, MasterSheet!D:D, B1896, MasterSheet!H:H, C1896)</f>
        <v>1</v>
      </c>
      <c r="I1896" s="30">
        <f t="shared" si="147"/>
        <v>8993.6</v>
      </c>
      <c r="J1896" s="32">
        <f>SUMIFS(MasterSheet!L:L, MasterSheet!B:B, A1896, MasterSheet!D:D, B1896, MasterSheet!H:H, C1896)</f>
        <v>0</v>
      </c>
      <c r="K1896" s="32">
        <f t="shared" si="148"/>
        <v>0</v>
      </c>
      <c r="L1896" s="25" t="str">
        <f>VLOOKUP(C1896,MasterSheet!H:U,14,)</f>
        <v>BioLegend</v>
      </c>
      <c r="M1896" s="25" t="str">
        <f>VLOOKUP(L1896,'Currency Sheet'!A:C,3,)</f>
        <v>DOLLAR</v>
      </c>
      <c r="N1896" s="25">
        <f t="shared" si="149"/>
        <v>88</v>
      </c>
    </row>
    <row r="1897" spans="1:14" x14ac:dyDescent="0.25">
      <c r="A1897" s="25" t="str">
        <v>EED118009</v>
      </c>
      <c r="B1897" s="45">
        <v>45885</v>
      </c>
      <c r="C1897" s="25">
        <v>740621</v>
      </c>
      <c r="D1897" s="25">
        <f t="shared" si="145"/>
        <v>108477.6</v>
      </c>
      <c r="E1897" s="25">
        <f>_xlfn.XLOOKUP(C1897,MasterSheet!H:H,MasterSheet!E:E)</f>
        <v>1232.7</v>
      </c>
      <c r="F1897" s="26">
        <f>SUMIFS(MasterSheet!J:J, MasterSheet!B:B, A1897, MasterSheet!D:D, B1897, MasterSheet!H:H, C1897)</f>
        <v>3</v>
      </c>
      <c r="G1897" s="26">
        <f t="shared" si="146"/>
        <v>325432.80000000005</v>
      </c>
      <c r="H1897" s="30">
        <f>SUMIFS(MasterSheet!K:K, MasterSheet!B:B, A1897, MasterSheet!D:D, B1897, MasterSheet!H:H, C1897)</f>
        <v>3</v>
      </c>
      <c r="I1897" s="30">
        <f t="shared" si="147"/>
        <v>325432.80000000005</v>
      </c>
      <c r="J1897" s="32">
        <f>SUMIFS(MasterSheet!L:L, MasterSheet!B:B, A1897, MasterSheet!D:D, B1897, MasterSheet!H:H, C1897)</f>
        <v>0</v>
      </c>
      <c r="K1897" s="32">
        <f t="shared" si="148"/>
        <v>0</v>
      </c>
      <c r="L1897" s="25" t="str">
        <f>VLOOKUP(C1897,MasterSheet!H:U,14,)</f>
        <v>BioLegend</v>
      </c>
      <c r="M1897" s="25" t="str">
        <f>VLOOKUP(L1897,'Currency Sheet'!A:C,3,)</f>
        <v>DOLLAR</v>
      </c>
      <c r="N1897" s="25">
        <f t="shared" si="149"/>
        <v>88</v>
      </c>
    </row>
    <row r="1898" spans="1:14" x14ac:dyDescent="0.25">
      <c r="A1898" s="25" t="str">
        <v>EED118009</v>
      </c>
      <c r="B1898" s="45">
        <v>45885</v>
      </c>
      <c r="C1898" s="25">
        <v>846108</v>
      </c>
      <c r="D1898" s="25">
        <f t="shared" si="145"/>
        <v>16698</v>
      </c>
      <c r="E1898" s="25">
        <f>_xlfn.XLOOKUP(C1898,MasterSheet!H:H,MasterSheet!E:E)</f>
        <v>189.75</v>
      </c>
      <c r="F1898" s="26">
        <f>SUMIFS(MasterSheet!J:J, MasterSheet!B:B, A1898, MasterSheet!D:D, B1898, MasterSheet!H:H, C1898)</f>
        <v>1</v>
      </c>
      <c r="G1898" s="26">
        <f t="shared" si="146"/>
        <v>16698</v>
      </c>
      <c r="H1898" s="30">
        <f>SUMIFS(MasterSheet!K:K, MasterSheet!B:B, A1898, MasterSheet!D:D, B1898, MasterSheet!H:H, C1898)</f>
        <v>1</v>
      </c>
      <c r="I1898" s="30">
        <f t="shared" si="147"/>
        <v>16698</v>
      </c>
      <c r="J1898" s="32">
        <f>SUMIFS(MasterSheet!L:L, MasterSheet!B:B, A1898, MasterSheet!D:D, B1898, MasterSheet!H:H, C1898)</f>
        <v>0</v>
      </c>
      <c r="K1898" s="32">
        <f t="shared" si="148"/>
        <v>0</v>
      </c>
      <c r="L1898" s="25" t="str">
        <f>VLOOKUP(C1898,MasterSheet!H:U,14,)</f>
        <v>BioLegend</v>
      </c>
      <c r="M1898" s="25" t="str">
        <f>VLOOKUP(L1898,'Currency Sheet'!A:C,3,)</f>
        <v>DOLLAR</v>
      </c>
      <c r="N1898" s="25">
        <f t="shared" si="149"/>
        <v>88</v>
      </c>
    </row>
    <row r="1899" spans="1:14" x14ac:dyDescent="0.25">
      <c r="A1899" s="25" t="str">
        <v>EED118009</v>
      </c>
      <c r="B1899" s="45">
        <v>45885</v>
      </c>
      <c r="C1899" s="25">
        <v>946603</v>
      </c>
      <c r="D1899" s="25">
        <f t="shared" si="145"/>
        <v>12196.8</v>
      </c>
      <c r="E1899" s="25">
        <f>_xlfn.XLOOKUP(C1899,MasterSheet!H:H,MasterSheet!E:E)</f>
        <v>138.6</v>
      </c>
      <c r="F1899" s="26">
        <f>SUMIFS(MasterSheet!J:J, MasterSheet!B:B, A1899, MasterSheet!D:D, B1899, MasterSheet!H:H, C1899)</f>
        <v>1</v>
      </c>
      <c r="G1899" s="26">
        <f t="shared" si="146"/>
        <v>12196.8</v>
      </c>
      <c r="H1899" s="30">
        <f>SUMIFS(MasterSheet!K:K, MasterSheet!B:B, A1899, MasterSheet!D:D, B1899, MasterSheet!H:H, C1899)</f>
        <v>1</v>
      </c>
      <c r="I1899" s="30">
        <f t="shared" si="147"/>
        <v>12196.8</v>
      </c>
      <c r="J1899" s="32">
        <f>SUMIFS(MasterSheet!L:L, MasterSheet!B:B, A1899, MasterSheet!D:D, B1899, MasterSheet!H:H, C1899)</f>
        <v>0</v>
      </c>
      <c r="K1899" s="32">
        <f t="shared" si="148"/>
        <v>0</v>
      </c>
      <c r="L1899" s="25" t="str">
        <f>VLOOKUP(C1899,MasterSheet!H:U,14,)</f>
        <v>BioLegend</v>
      </c>
      <c r="M1899" s="25" t="str">
        <f>VLOOKUP(L1899,'Currency Sheet'!A:C,3,)</f>
        <v>DOLLAR</v>
      </c>
      <c r="N1899" s="25">
        <f t="shared" si="149"/>
        <v>88</v>
      </c>
    </row>
    <row r="1900" spans="1:14" x14ac:dyDescent="0.25">
      <c r="A1900" s="25" t="str">
        <v>EED118009</v>
      </c>
      <c r="B1900" s="45">
        <v>45885</v>
      </c>
      <c r="C1900" s="25">
        <v>432504</v>
      </c>
      <c r="D1900" s="25">
        <f t="shared" si="145"/>
        <v>18788</v>
      </c>
      <c r="E1900" s="25">
        <f>_xlfn.XLOOKUP(C1900,MasterSheet!H:H,MasterSheet!E:E)</f>
        <v>213.5</v>
      </c>
      <c r="F1900" s="26">
        <f>SUMIFS(MasterSheet!J:J, MasterSheet!B:B, A1900, MasterSheet!D:D, B1900, MasterSheet!H:H, C1900)</f>
        <v>1</v>
      </c>
      <c r="G1900" s="26">
        <f t="shared" si="146"/>
        <v>18788</v>
      </c>
      <c r="H1900" s="30">
        <f>SUMIFS(MasterSheet!K:K, MasterSheet!B:B, A1900, MasterSheet!D:D, B1900, MasterSheet!H:H, C1900)</f>
        <v>0</v>
      </c>
      <c r="I1900" s="30">
        <f t="shared" si="147"/>
        <v>0</v>
      </c>
      <c r="J1900" s="32">
        <f>SUMIFS(MasterSheet!L:L, MasterSheet!B:B, A1900, MasterSheet!D:D, B1900, MasterSheet!H:H, C1900)</f>
        <v>1</v>
      </c>
      <c r="K1900" s="32">
        <f t="shared" si="148"/>
        <v>18788</v>
      </c>
      <c r="L1900" s="25" t="str">
        <f>VLOOKUP(C1900,MasterSheet!H:U,14,)</f>
        <v>BioLegend</v>
      </c>
      <c r="M1900" s="25" t="str">
        <f>VLOOKUP(L1900,'Currency Sheet'!A:C,3,)</f>
        <v>DOLLAR</v>
      </c>
      <c r="N1900" s="25">
        <f t="shared" si="149"/>
        <v>88</v>
      </c>
    </row>
    <row r="1901" spans="1:14" x14ac:dyDescent="0.25">
      <c r="A1901" s="25" t="str">
        <v>EED118009</v>
      </c>
      <c r="B1901" s="45">
        <v>45885</v>
      </c>
      <c r="C1901" s="25">
        <v>431304</v>
      </c>
      <c r="D1901" s="25">
        <f t="shared" si="145"/>
        <v>0</v>
      </c>
      <c r="E1901" s="25">
        <f>_xlfn.XLOOKUP(C1901,MasterSheet!H:H,MasterSheet!E:E)</f>
        <v>0</v>
      </c>
      <c r="F1901" s="26">
        <f>SUMIFS(MasterSheet!J:J, MasterSheet!B:B, A1901, MasterSheet!D:D, B1901, MasterSheet!H:H, C1901)</f>
        <v>1</v>
      </c>
      <c r="G1901" s="26">
        <f t="shared" si="146"/>
        <v>0</v>
      </c>
      <c r="H1901" s="30">
        <f>SUMIFS(MasterSheet!K:K, MasterSheet!B:B, A1901, MasterSheet!D:D, B1901, MasterSheet!H:H, C1901)</f>
        <v>0</v>
      </c>
      <c r="I1901" s="30">
        <f t="shared" si="147"/>
        <v>0</v>
      </c>
      <c r="J1901" s="32">
        <f>SUMIFS(MasterSheet!L:L, MasterSheet!B:B, A1901, MasterSheet!D:D, B1901, MasterSheet!H:H, C1901)</f>
        <v>1</v>
      </c>
      <c r="K1901" s="32">
        <f t="shared" si="148"/>
        <v>0</v>
      </c>
      <c r="L1901" s="25" t="str">
        <f>VLOOKUP(C1901,MasterSheet!H:U,14,)</f>
        <v>BioLegend</v>
      </c>
      <c r="M1901" s="25" t="str">
        <f>VLOOKUP(L1901,'Currency Sheet'!A:C,3,)</f>
        <v>DOLLAR</v>
      </c>
      <c r="N1901" s="25">
        <f t="shared" si="149"/>
        <v>88</v>
      </c>
    </row>
    <row r="1902" spans="1:14" x14ac:dyDescent="0.25">
      <c r="A1902" s="25" t="str">
        <v>EED118009</v>
      </c>
      <c r="B1902" s="45">
        <v>45885</v>
      </c>
      <c r="C1902" s="25">
        <v>432604</v>
      </c>
      <c r="D1902" s="25">
        <f t="shared" si="145"/>
        <v>0</v>
      </c>
      <c r="E1902" s="25">
        <f>_xlfn.XLOOKUP(C1902,MasterSheet!H:H,MasterSheet!E:E)</f>
        <v>0</v>
      </c>
      <c r="F1902" s="26">
        <f>SUMIFS(MasterSheet!J:J, MasterSheet!B:B, A1902, MasterSheet!D:D, B1902, MasterSheet!H:H, C1902)</f>
        <v>1</v>
      </c>
      <c r="G1902" s="26">
        <f t="shared" si="146"/>
        <v>0</v>
      </c>
      <c r="H1902" s="30">
        <f>SUMIFS(MasterSheet!K:K, MasterSheet!B:B, A1902, MasterSheet!D:D, B1902, MasterSheet!H:H, C1902)</f>
        <v>0</v>
      </c>
      <c r="I1902" s="30">
        <f t="shared" si="147"/>
        <v>0</v>
      </c>
      <c r="J1902" s="32">
        <f>SUMIFS(MasterSheet!L:L, MasterSheet!B:B, A1902, MasterSheet!D:D, B1902, MasterSheet!H:H, C1902)</f>
        <v>1</v>
      </c>
      <c r="K1902" s="32">
        <f t="shared" si="148"/>
        <v>0</v>
      </c>
      <c r="L1902" s="25" t="str">
        <f>VLOOKUP(C1902,MasterSheet!H:U,14,)</f>
        <v>BioLegend</v>
      </c>
      <c r="M1902" s="25" t="str">
        <f>VLOOKUP(L1902,'Currency Sheet'!A:C,3,)</f>
        <v>DOLLAR</v>
      </c>
      <c r="N1902" s="25">
        <f t="shared" si="149"/>
        <v>88</v>
      </c>
    </row>
    <row r="1903" spans="1:14" x14ac:dyDescent="0.25">
      <c r="A1903" s="25" t="str">
        <v>EED118009</v>
      </c>
      <c r="B1903" s="45">
        <v>45885</v>
      </c>
      <c r="C1903" s="25">
        <v>431414</v>
      </c>
      <c r="D1903" s="25">
        <f t="shared" si="145"/>
        <v>18788</v>
      </c>
      <c r="E1903" s="25">
        <f>_xlfn.XLOOKUP(C1903,MasterSheet!H:H,MasterSheet!E:E)</f>
        <v>213.5</v>
      </c>
      <c r="F1903" s="26">
        <f>SUMIFS(MasterSheet!J:J, MasterSheet!B:B, A1903, MasterSheet!D:D, B1903, MasterSheet!H:H, C1903)</f>
        <v>1</v>
      </c>
      <c r="G1903" s="26">
        <f t="shared" si="146"/>
        <v>18788</v>
      </c>
      <c r="H1903" s="30">
        <f>SUMIFS(MasterSheet!K:K, MasterSheet!B:B, A1903, MasterSheet!D:D, B1903, MasterSheet!H:H, C1903)</f>
        <v>0</v>
      </c>
      <c r="I1903" s="30">
        <f t="shared" si="147"/>
        <v>0</v>
      </c>
      <c r="J1903" s="32">
        <f>SUMIFS(MasterSheet!L:L, MasterSheet!B:B, A1903, MasterSheet!D:D, B1903, MasterSheet!H:H, C1903)</f>
        <v>1</v>
      </c>
      <c r="K1903" s="32">
        <f t="shared" si="148"/>
        <v>18788</v>
      </c>
      <c r="L1903" s="25" t="str">
        <f>VLOOKUP(C1903,MasterSheet!H:U,14,)</f>
        <v>BioLegend</v>
      </c>
      <c r="M1903" s="25" t="str">
        <f>VLOOKUP(L1903,'Currency Sheet'!A:C,3,)</f>
        <v>DOLLAR</v>
      </c>
      <c r="N1903" s="25">
        <f t="shared" si="149"/>
        <v>88</v>
      </c>
    </row>
    <row r="1904" spans="1:14" x14ac:dyDescent="0.25">
      <c r="A1904" s="25" t="str">
        <v>EED118009</v>
      </c>
      <c r="B1904" s="45">
        <v>45885</v>
      </c>
      <c r="C1904" s="25">
        <v>430804</v>
      </c>
      <c r="D1904" s="25">
        <f t="shared" si="145"/>
        <v>18788</v>
      </c>
      <c r="E1904" s="25">
        <f>_xlfn.XLOOKUP(C1904,MasterSheet!H:H,MasterSheet!E:E)</f>
        <v>213.5</v>
      </c>
      <c r="F1904" s="26">
        <f>SUMIFS(MasterSheet!J:J, MasterSheet!B:B, A1904, MasterSheet!D:D, B1904, MasterSheet!H:H, C1904)</f>
        <v>1</v>
      </c>
      <c r="G1904" s="26">
        <f t="shared" si="146"/>
        <v>18788</v>
      </c>
      <c r="H1904" s="30">
        <f>SUMIFS(MasterSheet!K:K, MasterSheet!B:B, A1904, MasterSheet!D:D, B1904, MasterSheet!H:H, C1904)</f>
        <v>0</v>
      </c>
      <c r="I1904" s="30">
        <f t="shared" si="147"/>
        <v>0</v>
      </c>
      <c r="J1904" s="32">
        <f>SUMIFS(MasterSheet!L:L, MasterSheet!B:B, A1904, MasterSheet!D:D, B1904, MasterSheet!H:H, C1904)</f>
        <v>1</v>
      </c>
      <c r="K1904" s="32">
        <f t="shared" si="148"/>
        <v>18788</v>
      </c>
      <c r="L1904" s="25" t="str">
        <f>VLOOKUP(C1904,MasterSheet!H:U,14,)</f>
        <v>BioLegend</v>
      </c>
      <c r="M1904" s="25" t="str">
        <f>VLOOKUP(L1904,'Currency Sheet'!A:C,3,)</f>
        <v>DOLLAR</v>
      </c>
      <c r="N1904" s="25">
        <f t="shared" si="149"/>
        <v>88</v>
      </c>
    </row>
    <row r="1905" spans="1:14" x14ac:dyDescent="0.25">
      <c r="A1905" s="25" t="str">
        <v>EED118009</v>
      </c>
      <c r="B1905" s="45">
        <v>45885</v>
      </c>
      <c r="C1905" s="25">
        <v>430904</v>
      </c>
      <c r="D1905" s="25">
        <f t="shared" si="145"/>
        <v>18788</v>
      </c>
      <c r="E1905" s="25">
        <f>_xlfn.XLOOKUP(C1905,MasterSheet!H:H,MasterSheet!E:E)</f>
        <v>213.5</v>
      </c>
      <c r="F1905" s="26">
        <f>SUMIFS(MasterSheet!J:J, MasterSheet!B:B, A1905, MasterSheet!D:D, B1905, MasterSheet!H:H, C1905)</f>
        <v>1</v>
      </c>
      <c r="G1905" s="26">
        <f t="shared" si="146"/>
        <v>18788</v>
      </c>
      <c r="H1905" s="30">
        <f>SUMIFS(MasterSheet!K:K, MasterSheet!B:B, A1905, MasterSheet!D:D, B1905, MasterSheet!H:H, C1905)</f>
        <v>0</v>
      </c>
      <c r="I1905" s="30">
        <f t="shared" si="147"/>
        <v>0</v>
      </c>
      <c r="J1905" s="32">
        <f>SUMIFS(MasterSheet!L:L, MasterSheet!B:B, A1905, MasterSheet!D:D, B1905, MasterSheet!H:H, C1905)</f>
        <v>1</v>
      </c>
      <c r="K1905" s="32">
        <f t="shared" si="148"/>
        <v>18788</v>
      </c>
      <c r="L1905" s="25" t="str">
        <f>VLOOKUP(C1905,MasterSheet!H:U,14,)</f>
        <v>BioLegend</v>
      </c>
      <c r="M1905" s="25" t="str">
        <f>VLOOKUP(L1905,'Currency Sheet'!A:C,3,)</f>
        <v>DOLLAR</v>
      </c>
      <c r="N1905" s="25">
        <f t="shared" si="149"/>
        <v>88</v>
      </c>
    </row>
    <row r="1906" spans="1:14" x14ac:dyDescent="0.25">
      <c r="A1906" s="25">
        <v>195103</v>
      </c>
      <c r="B1906" s="45">
        <v>45887</v>
      </c>
      <c r="C1906" s="25" t="str">
        <v>B1750-63</v>
      </c>
      <c r="D1906" s="25">
        <f t="shared" si="145"/>
        <v>17952</v>
      </c>
      <c r="E1906" s="25">
        <f>_xlfn.XLOOKUP(C1906,MasterSheet!H:H,MasterSheet!E:E)</f>
        <v>204</v>
      </c>
      <c r="F1906" s="26">
        <f>SUMIFS(MasterSheet!J:J, MasterSheet!B:B, A1906, MasterSheet!D:D, B1906, MasterSheet!H:H, C1906)</f>
        <v>3</v>
      </c>
      <c r="G1906" s="26">
        <f t="shared" si="146"/>
        <v>53856</v>
      </c>
      <c r="H1906" s="30">
        <f>SUMIFS(MasterSheet!K:K, MasterSheet!B:B, A1906, MasterSheet!D:D, B1906, MasterSheet!H:H, C1906)</f>
        <v>3</v>
      </c>
      <c r="I1906" s="30">
        <f t="shared" si="147"/>
        <v>53856</v>
      </c>
      <c r="J1906" s="32">
        <f>SUMIFS(MasterSheet!L:L, MasterSheet!B:B, A1906, MasterSheet!D:D, B1906, MasterSheet!H:H, C1906)</f>
        <v>0</v>
      </c>
      <c r="K1906" s="32">
        <f t="shared" si="148"/>
        <v>0</v>
      </c>
      <c r="L1906" s="25" t="str">
        <f>VLOOKUP(C1906,MasterSheet!H:U,14,)</f>
        <v>Us Biological</v>
      </c>
      <c r="M1906" s="25" t="str">
        <f>VLOOKUP(L1906,'Currency Sheet'!A:C,3,)</f>
        <v>DOLLAR</v>
      </c>
      <c r="N1906" s="25">
        <f t="shared" si="149"/>
        <v>88</v>
      </c>
    </row>
    <row r="1907" spans="1:14" x14ac:dyDescent="0.25">
      <c r="A1907" s="25">
        <v>65875</v>
      </c>
      <c r="B1907" s="45">
        <v>45887</v>
      </c>
      <c r="C1907" s="25" t="str">
        <v>AR1065</v>
      </c>
      <c r="D1907" s="25">
        <f t="shared" si="145"/>
        <v>1540</v>
      </c>
      <c r="E1907" s="25">
        <f>_xlfn.XLOOKUP(C1907,MasterSheet!H:H,MasterSheet!E:E)</f>
        <v>17.5</v>
      </c>
      <c r="F1907" s="26">
        <f>SUMIFS(MasterSheet!J:J, MasterSheet!B:B, A1907, MasterSheet!D:D, B1907, MasterSheet!H:H, C1907)</f>
        <v>4</v>
      </c>
      <c r="G1907" s="26">
        <f t="shared" si="146"/>
        <v>6160</v>
      </c>
      <c r="H1907" s="30">
        <f>SUMIFS(MasterSheet!K:K, MasterSheet!B:B, A1907, MasterSheet!D:D, B1907, MasterSheet!H:H, C1907)</f>
        <v>4</v>
      </c>
      <c r="I1907" s="30">
        <f t="shared" si="147"/>
        <v>6160</v>
      </c>
      <c r="J1907" s="32">
        <f>SUMIFS(MasterSheet!L:L, MasterSheet!B:B, A1907, MasterSheet!D:D, B1907, MasterSheet!H:H, C1907)</f>
        <v>0</v>
      </c>
      <c r="K1907" s="32">
        <f t="shared" si="148"/>
        <v>0</v>
      </c>
      <c r="L1907" s="25" t="str">
        <f>VLOOKUP(C1907,MasterSheet!H:U,14,)</f>
        <v>Boster</v>
      </c>
      <c r="M1907" s="25" t="str">
        <f>VLOOKUP(L1907,'Currency Sheet'!A:C,3,)</f>
        <v>DOLLAR</v>
      </c>
      <c r="N1907" s="25">
        <f t="shared" si="149"/>
        <v>88</v>
      </c>
    </row>
    <row r="1908" spans="1:14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 t="shared" si="145"/>
        <v>3872</v>
      </c>
      <c r="E1908" s="25">
        <f>_xlfn.XLOOKUP(C1908,MasterSheet!H:H,MasterSheet!E:E)</f>
        <v>44</v>
      </c>
      <c r="F1908" s="26">
        <f>SUMIFS(MasterSheet!J:J, MasterSheet!B:B, A1908, MasterSheet!D:D, B1908, MasterSheet!H:H, C1908)</f>
        <v>2</v>
      </c>
      <c r="G1908" s="26">
        <f t="shared" si="146"/>
        <v>7744</v>
      </c>
      <c r="H1908" s="30">
        <f>SUMIFS(MasterSheet!K:K, MasterSheet!B:B, A1908, MasterSheet!D:D, B1908, MasterSheet!H:H, C1908)</f>
        <v>2</v>
      </c>
      <c r="I1908" s="30">
        <f t="shared" si="147"/>
        <v>7744</v>
      </c>
      <c r="J1908" s="32">
        <f>SUMIFS(MasterSheet!L:L, MasterSheet!B:B, A1908, MasterSheet!D:D, B1908, MasterSheet!H:H, C1908)</f>
        <v>0</v>
      </c>
      <c r="K1908" s="32">
        <f t="shared" si="148"/>
        <v>0</v>
      </c>
      <c r="L1908" s="25" t="str">
        <f>VLOOKUP(C1908,MasterSheet!H:U,14,)</f>
        <v>ApexBio</v>
      </c>
      <c r="M1908" s="25" t="str">
        <f>VLOOKUP(L1908,'Currency Sheet'!A:C,3,)</f>
        <v>DOLLAR</v>
      </c>
      <c r="N1908" s="25">
        <f t="shared" si="149"/>
        <v>88</v>
      </c>
    </row>
    <row r="1909" spans="1:14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 t="shared" si="145"/>
        <v>6899.2000000000007</v>
      </c>
      <c r="E1909" s="25">
        <f>_xlfn.XLOOKUP(C1909,MasterSheet!H:H,MasterSheet!E:E)</f>
        <v>78.400000000000006</v>
      </c>
      <c r="F1909" s="26">
        <f>SUMIFS(MasterSheet!J:J, MasterSheet!B:B, A1909, MasterSheet!D:D, B1909, MasterSheet!H:H, C1909)</f>
        <v>1</v>
      </c>
      <c r="G1909" s="26">
        <f t="shared" si="146"/>
        <v>6899.2000000000007</v>
      </c>
      <c r="H1909" s="30">
        <f>SUMIFS(MasterSheet!K:K, MasterSheet!B:B, A1909, MasterSheet!D:D, B1909, MasterSheet!H:H, C1909)</f>
        <v>1</v>
      </c>
      <c r="I1909" s="30">
        <f t="shared" si="147"/>
        <v>6899.2000000000007</v>
      </c>
      <c r="J1909" s="32">
        <f>SUMIFS(MasterSheet!L:L, MasterSheet!B:B, A1909, MasterSheet!D:D, B1909, MasterSheet!H:H, C1909)</f>
        <v>0</v>
      </c>
      <c r="K1909" s="32">
        <f t="shared" si="148"/>
        <v>0</v>
      </c>
      <c r="L1909" s="25" t="str">
        <f>VLOOKUP(C1909,MasterSheet!H:U,14,)</f>
        <v>ApexBio</v>
      </c>
      <c r="M1909" s="25" t="str">
        <f>VLOOKUP(L1909,'Currency Sheet'!A:C,3,)</f>
        <v>DOLLAR</v>
      </c>
      <c r="N1909" s="25">
        <f t="shared" si="149"/>
        <v>88</v>
      </c>
    </row>
    <row r="1910" spans="1:14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 t="shared" si="145"/>
        <v>12460.8</v>
      </c>
      <c r="E1910" s="25">
        <f>_xlfn.XLOOKUP(C1910,MasterSheet!H:H,MasterSheet!E:E)</f>
        <v>141.6</v>
      </c>
      <c r="F1910" s="26">
        <f>SUMIFS(MasterSheet!J:J, MasterSheet!B:B, A1910, MasterSheet!D:D, B1910, MasterSheet!H:H, C1910)</f>
        <v>2</v>
      </c>
      <c r="G1910" s="26">
        <f t="shared" si="146"/>
        <v>24921.599999999999</v>
      </c>
      <c r="H1910" s="30">
        <f>SUMIFS(MasterSheet!K:K, MasterSheet!B:B, A1910, MasterSheet!D:D, B1910, MasterSheet!H:H, C1910)</f>
        <v>2</v>
      </c>
      <c r="I1910" s="30">
        <f t="shared" si="147"/>
        <v>24921.599999999999</v>
      </c>
      <c r="J1910" s="32">
        <f>SUMIFS(MasterSheet!L:L, MasterSheet!B:B, A1910, MasterSheet!D:D, B1910, MasterSheet!H:H, C1910)</f>
        <v>0</v>
      </c>
      <c r="K1910" s="32">
        <f t="shared" si="148"/>
        <v>0</v>
      </c>
      <c r="L1910" s="25" t="str">
        <f>VLOOKUP(C1910,MasterSheet!H:U,14,)</f>
        <v>ApexBio</v>
      </c>
      <c r="M1910" s="25" t="str">
        <f>VLOOKUP(L1910,'Currency Sheet'!A:C,3,)</f>
        <v>DOLLAR</v>
      </c>
      <c r="N1910" s="25">
        <f t="shared" si="149"/>
        <v>88</v>
      </c>
    </row>
    <row r="1911" spans="1:14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 t="shared" si="145"/>
        <v>14924.8</v>
      </c>
      <c r="E1911" s="25">
        <f>_xlfn.XLOOKUP(C1911,MasterSheet!H:H,MasterSheet!E:E)</f>
        <v>169.6</v>
      </c>
      <c r="F1911" s="26">
        <f>SUMIFS(MasterSheet!J:J, MasterSheet!B:B, A1911, MasterSheet!D:D, B1911, MasterSheet!H:H, C1911)</f>
        <v>3</v>
      </c>
      <c r="G1911" s="26">
        <f t="shared" si="146"/>
        <v>44774.399999999994</v>
      </c>
      <c r="H1911" s="30">
        <f>SUMIFS(MasterSheet!K:K, MasterSheet!B:B, A1911, MasterSheet!D:D, B1911, MasterSheet!H:H, C1911)</f>
        <v>3</v>
      </c>
      <c r="I1911" s="30">
        <f t="shared" si="147"/>
        <v>44774.399999999994</v>
      </c>
      <c r="J1911" s="32">
        <f>SUMIFS(MasterSheet!L:L, MasterSheet!B:B, A1911, MasterSheet!D:D, B1911, MasterSheet!H:H, C1911)</f>
        <v>0</v>
      </c>
      <c r="K1911" s="32">
        <f t="shared" si="148"/>
        <v>0</v>
      </c>
      <c r="L1911" s="25" t="str">
        <f>VLOOKUP(C1911,MasterSheet!H:U,14,)</f>
        <v>ApexBio</v>
      </c>
      <c r="M1911" s="25" t="str">
        <f>VLOOKUP(L1911,'Currency Sheet'!A:C,3,)</f>
        <v>DOLLAR</v>
      </c>
      <c r="N1911" s="25">
        <f t="shared" si="149"/>
        <v>88</v>
      </c>
    </row>
    <row r="1912" spans="1:14" x14ac:dyDescent="0.25">
      <c r="A1912" s="25" t="str">
        <v>INV250813-006</v>
      </c>
      <c r="B1912" s="45">
        <v>45885</v>
      </c>
      <c r="C1912" s="25" t="str">
        <v>TN1305</v>
      </c>
      <c r="D1912" s="25">
        <f t="shared" si="145"/>
        <v>2745.6</v>
      </c>
      <c r="E1912" s="25">
        <f>_xlfn.XLOOKUP(C1912,MasterSheet!H:H,MasterSheet!E:E)</f>
        <v>31.2</v>
      </c>
      <c r="F1912" s="26">
        <f>SUMIFS(MasterSheet!J:J, MasterSheet!B:B, A1912, MasterSheet!D:D, B1912, MasterSheet!H:H, C1912)</f>
        <v>1</v>
      </c>
      <c r="G1912" s="26">
        <f t="shared" si="146"/>
        <v>2745.6</v>
      </c>
      <c r="H1912" s="30">
        <f>SUMIFS(MasterSheet!K:K, MasterSheet!B:B, A1912, MasterSheet!D:D, B1912, MasterSheet!H:H, C1912)</f>
        <v>1</v>
      </c>
      <c r="I1912" s="30">
        <f t="shared" si="147"/>
        <v>2745.6</v>
      </c>
      <c r="J1912" s="32">
        <f>SUMIFS(MasterSheet!L:L, MasterSheet!B:B, A1912, MasterSheet!D:D, B1912, MasterSheet!H:H, C1912)</f>
        <v>0</v>
      </c>
      <c r="K1912" s="32">
        <f t="shared" si="148"/>
        <v>0</v>
      </c>
      <c r="L1912" s="25" t="str">
        <f>VLOOKUP(C1912,MasterSheet!H:U,14,)</f>
        <v>TargetMol</v>
      </c>
      <c r="M1912" s="25" t="str">
        <f>VLOOKUP(L1912,'Currency Sheet'!A:C,3,)</f>
        <v>DOLLAR</v>
      </c>
      <c r="N1912" s="25">
        <f t="shared" si="149"/>
        <v>88</v>
      </c>
    </row>
    <row r="1913" spans="1:14" x14ac:dyDescent="0.25">
      <c r="A1913" s="25" t="str">
        <v>INV250813-005</v>
      </c>
      <c r="B1913" s="45">
        <v>45885</v>
      </c>
      <c r="C1913" s="25" t="str">
        <v>EIM08-01623</v>
      </c>
      <c r="D1913" s="25">
        <f t="shared" si="145"/>
        <v>33440</v>
      </c>
      <c r="E1913" s="25">
        <f>_xlfn.XLOOKUP(C1913,MasterSheet!H:H,MasterSheet!E:E)</f>
        <v>380</v>
      </c>
      <c r="F1913" s="26">
        <f>SUMIFS(MasterSheet!J:J, MasterSheet!B:B, A1913, MasterSheet!D:D, B1913, MasterSheet!H:H, C1913)</f>
        <v>1</v>
      </c>
      <c r="G1913" s="26">
        <f t="shared" si="146"/>
        <v>33440</v>
      </c>
      <c r="H1913" s="30">
        <f>SUMIFS(MasterSheet!K:K, MasterSheet!B:B, A1913, MasterSheet!D:D, B1913, MasterSheet!H:H, C1913)</f>
        <v>1</v>
      </c>
      <c r="I1913" s="30">
        <f t="shared" si="147"/>
        <v>33440</v>
      </c>
      <c r="J1913" s="32">
        <f>SUMIFS(MasterSheet!L:L, MasterSheet!B:B, A1913, MasterSheet!D:D, B1913, MasterSheet!H:H, C1913)</f>
        <v>0</v>
      </c>
      <c r="K1913" s="32">
        <f t="shared" si="148"/>
        <v>0</v>
      </c>
      <c r="L1913" s="25" t="str">
        <f>VLOOKUP(C1913,MasterSheet!H:U,14,)</f>
        <v>TargetMol</v>
      </c>
      <c r="M1913" s="25" t="str">
        <f>VLOOKUP(L1913,'Currency Sheet'!A:C,3,)</f>
        <v>DOLLAR</v>
      </c>
      <c r="N1913" s="25">
        <f t="shared" si="149"/>
        <v>88</v>
      </c>
    </row>
    <row r="1914" spans="1:14" x14ac:dyDescent="0.25">
      <c r="A1914" s="25" t="str">
        <v>INV250813-004</v>
      </c>
      <c r="B1914" s="45">
        <v>45885</v>
      </c>
      <c r="C1914" s="25" t="str">
        <v>T1765</v>
      </c>
      <c r="D1914" s="25">
        <f t="shared" si="145"/>
        <v>1003.2</v>
      </c>
      <c r="E1914" s="25">
        <f>_xlfn.XLOOKUP(C1914,MasterSheet!H:H,MasterSheet!E:E)</f>
        <v>11.4</v>
      </c>
      <c r="F1914" s="26">
        <f>SUMIFS(MasterSheet!J:J, MasterSheet!B:B, A1914, MasterSheet!D:D, B1914, MasterSheet!H:H, C1914)</f>
        <v>5</v>
      </c>
      <c r="G1914" s="26">
        <f t="shared" si="146"/>
        <v>5016</v>
      </c>
      <c r="H1914" s="30">
        <f>SUMIFS(MasterSheet!K:K, MasterSheet!B:B, A1914, MasterSheet!D:D, B1914, MasterSheet!H:H, C1914)</f>
        <v>5</v>
      </c>
      <c r="I1914" s="30">
        <f t="shared" si="147"/>
        <v>5016</v>
      </c>
      <c r="J1914" s="32">
        <f>SUMIFS(MasterSheet!L:L, MasterSheet!B:B, A1914, MasterSheet!D:D, B1914, MasterSheet!H:H, C1914)</f>
        <v>0</v>
      </c>
      <c r="K1914" s="32">
        <f t="shared" si="148"/>
        <v>0</v>
      </c>
      <c r="L1914" s="25" t="str">
        <f>VLOOKUP(C1914,MasterSheet!H:U,14,)</f>
        <v>TargetMol</v>
      </c>
      <c r="M1914" s="25" t="str">
        <f>VLOOKUP(L1914,'Currency Sheet'!A:C,3,)</f>
        <v>DOLLAR</v>
      </c>
      <c r="N1914" s="25">
        <f t="shared" si="149"/>
        <v>88</v>
      </c>
    </row>
    <row r="1915" spans="1:14" x14ac:dyDescent="0.25">
      <c r="A1915" s="25" t="str">
        <v>INV250813-004</v>
      </c>
      <c r="B1915" s="45">
        <v>45885</v>
      </c>
      <c r="C1915" s="25" t="str">
        <v>T6500</v>
      </c>
      <c r="D1915" s="25">
        <f t="shared" si="145"/>
        <v>3080</v>
      </c>
      <c r="E1915" s="25">
        <f>_xlfn.XLOOKUP(C1915,MasterSheet!H:H,MasterSheet!E:E)</f>
        <v>35</v>
      </c>
      <c r="F1915" s="26">
        <f>SUMIFS(MasterSheet!J:J, MasterSheet!B:B, A1915, MasterSheet!D:D, B1915, MasterSheet!H:H, C1915)</f>
        <v>1</v>
      </c>
      <c r="G1915" s="26">
        <f t="shared" si="146"/>
        <v>3080</v>
      </c>
      <c r="H1915" s="30">
        <f>SUMIFS(MasterSheet!K:K, MasterSheet!B:B, A1915, MasterSheet!D:D, B1915, MasterSheet!H:H, C1915)</f>
        <v>1</v>
      </c>
      <c r="I1915" s="30">
        <f t="shared" si="147"/>
        <v>3080</v>
      </c>
      <c r="J1915" s="32">
        <f>SUMIFS(MasterSheet!L:L, MasterSheet!B:B, A1915, MasterSheet!D:D, B1915, MasterSheet!H:H, C1915)</f>
        <v>0</v>
      </c>
      <c r="K1915" s="32">
        <f t="shared" si="148"/>
        <v>0</v>
      </c>
      <c r="L1915" s="25" t="str">
        <f>VLOOKUP(C1915,MasterSheet!H:U,14,)</f>
        <v>TargetMol</v>
      </c>
      <c r="M1915" s="25" t="str">
        <f>VLOOKUP(L1915,'Currency Sheet'!A:C,3,)</f>
        <v>DOLLAR</v>
      </c>
      <c r="N1915" s="25">
        <f t="shared" si="149"/>
        <v>88</v>
      </c>
    </row>
    <row r="1916" spans="1:14" x14ac:dyDescent="0.25">
      <c r="A1916" s="25" t="str">
        <v>INV250813-003</v>
      </c>
      <c r="B1916" s="45">
        <v>45885</v>
      </c>
      <c r="C1916" s="25" t="str">
        <v>T6500</v>
      </c>
      <c r="D1916" s="25">
        <f t="shared" si="145"/>
        <v>3080</v>
      </c>
      <c r="E1916" s="25">
        <f>_xlfn.XLOOKUP(C1916,MasterSheet!H:H,MasterSheet!E:E)</f>
        <v>35</v>
      </c>
      <c r="F1916" s="26">
        <f>SUMIFS(MasterSheet!J:J, MasterSheet!B:B, A1916, MasterSheet!D:D, B1916, MasterSheet!H:H, C1916)</f>
        <v>1</v>
      </c>
      <c r="G1916" s="26">
        <f t="shared" si="146"/>
        <v>3080</v>
      </c>
      <c r="H1916" s="30">
        <f>SUMIFS(MasterSheet!K:K, MasterSheet!B:B, A1916, MasterSheet!D:D, B1916, MasterSheet!H:H, C1916)</f>
        <v>1</v>
      </c>
      <c r="I1916" s="30">
        <f t="shared" si="147"/>
        <v>3080</v>
      </c>
      <c r="J1916" s="32">
        <f>SUMIFS(MasterSheet!L:L, MasterSheet!B:B, A1916, MasterSheet!D:D, B1916, MasterSheet!H:H, C1916)</f>
        <v>0</v>
      </c>
      <c r="K1916" s="32">
        <f t="shared" si="148"/>
        <v>0</v>
      </c>
      <c r="L1916" s="25" t="str">
        <f>VLOOKUP(C1916,MasterSheet!H:U,14,)</f>
        <v>TargetMol</v>
      </c>
      <c r="M1916" s="25" t="str">
        <f>VLOOKUP(L1916,'Currency Sheet'!A:C,3,)</f>
        <v>DOLLAR</v>
      </c>
      <c r="N1916" s="25">
        <f t="shared" si="149"/>
        <v>88</v>
      </c>
    </row>
    <row r="1917" spans="1:14" x14ac:dyDescent="0.25">
      <c r="A1917" s="25" t="str">
        <v>EED118087</v>
      </c>
      <c r="B1917" s="45">
        <v>45887</v>
      </c>
      <c r="C1917" s="25">
        <v>100744</v>
      </c>
      <c r="D1917" s="25">
        <f t="shared" si="145"/>
        <v>18018</v>
      </c>
      <c r="E1917" s="25">
        <f>_xlfn.XLOOKUP(C1917,MasterSheet!H:H,MasterSheet!E:E)</f>
        <v>204.75</v>
      </c>
      <c r="F1917" s="26">
        <f>SUMIFS(MasterSheet!J:J, MasterSheet!B:B, A1917, MasterSheet!D:D, B1917, MasterSheet!H:H, C1917)</f>
        <v>1</v>
      </c>
      <c r="G1917" s="26">
        <f t="shared" si="146"/>
        <v>18018</v>
      </c>
      <c r="H1917" s="30">
        <f>SUMIFS(MasterSheet!K:K, MasterSheet!B:B, A1917, MasterSheet!D:D, B1917, MasterSheet!H:H, C1917)</f>
        <v>1</v>
      </c>
      <c r="I1917" s="30">
        <f t="shared" si="147"/>
        <v>18018</v>
      </c>
      <c r="J1917" s="32">
        <f>SUMIFS(MasterSheet!L:L, MasterSheet!B:B, A1917, MasterSheet!D:D, B1917, MasterSheet!H:H, C1917)</f>
        <v>0</v>
      </c>
      <c r="K1917" s="32">
        <f t="shared" si="148"/>
        <v>0</v>
      </c>
      <c r="L1917" s="25" t="str">
        <f>VLOOKUP(C1917,MasterSheet!H:U,14,)</f>
        <v>BioLegend</v>
      </c>
      <c r="M1917" s="25" t="str">
        <f>VLOOKUP(L1917,'Currency Sheet'!A:C,3,)</f>
        <v>DOLLAR</v>
      </c>
      <c r="N1917" s="25">
        <f t="shared" si="149"/>
        <v>88</v>
      </c>
    </row>
    <row r="1918" spans="1:14" x14ac:dyDescent="0.25">
      <c r="A1918" s="25" t="str">
        <v>EED118087</v>
      </c>
      <c r="B1918" s="45">
        <v>45887</v>
      </c>
      <c r="C1918" s="25">
        <v>101245</v>
      </c>
      <c r="D1918" s="25">
        <f t="shared" si="145"/>
        <v>21780</v>
      </c>
      <c r="E1918" s="25">
        <f>_xlfn.XLOOKUP(C1918,MasterSheet!H:H,MasterSheet!E:E)</f>
        <v>247.5</v>
      </c>
      <c r="F1918" s="26">
        <f>SUMIFS(MasterSheet!J:J, MasterSheet!B:B, A1918, MasterSheet!D:D, B1918, MasterSheet!H:H, C1918)</f>
        <v>1</v>
      </c>
      <c r="G1918" s="26">
        <f t="shared" si="146"/>
        <v>21780</v>
      </c>
      <c r="H1918" s="30">
        <f>SUMIFS(MasterSheet!K:K, MasterSheet!B:B, A1918, MasterSheet!D:D, B1918, MasterSheet!H:H, C1918)</f>
        <v>1</v>
      </c>
      <c r="I1918" s="30">
        <f t="shared" si="147"/>
        <v>21780</v>
      </c>
      <c r="J1918" s="32">
        <f>SUMIFS(MasterSheet!L:L, MasterSheet!B:B, A1918, MasterSheet!D:D, B1918, MasterSheet!H:H, C1918)</f>
        <v>0</v>
      </c>
      <c r="K1918" s="32">
        <f t="shared" si="148"/>
        <v>0</v>
      </c>
      <c r="L1918" s="25" t="str">
        <f>VLOOKUP(C1918,MasterSheet!H:U,14,)</f>
        <v>BioLegend</v>
      </c>
      <c r="M1918" s="25" t="str">
        <f>VLOOKUP(L1918,'Currency Sheet'!A:C,3,)</f>
        <v>DOLLAR</v>
      </c>
      <c r="N1918" s="25">
        <f t="shared" si="149"/>
        <v>88</v>
      </c>
    </row>
    <row r="1919" spans="1:14" x14ac:dyDescent="0.25">
      <c r="A1919" s="25" t="str">
        <v>EED118087</v>
      </c>
      <c r="B1919" s="45">
        <v>45887</v>
      </c>
      <c r="C1919" s="25">
        <v>115526</v>
      </c>
      <c r="D1919" s="25">
        <f t="shared" si="145"/>
        <v>4963.2</v>
      </c>
      <c r="E1919" s="25">
        <f>_xlfn.XLOOKUP(C1919,MasterSheet!H:H,MasterSheet!E:E)</f>
        <v>56.4</v>
      </c>
      <c r="F1919" s="26">
        <f>SUMIFS(MasterSheet!J:J, MasterSheet!B:B, A1919, MasterSheet!D:D, B1919, MasterSheet!H:H, C1919)</f>
        <v>1</v>
      </c>
      <c r="G1919" s="26">
        <f t="shared" si="146"/>
        <v>4963.2</v>
      </c>
      <c r="H1919" s="30">
        <f>SUMIFS(MasterSheet!K:K, MasterSheet!B:B, A1919, MasterSheet!D:D, B1919, MasterSheet!H:H, C1919)</f>
        <v>1</v>
      </c>
      <c r="I1919" s="30">
        <f t="shared" si="147"/>
        <v>4963.2</v>
      </c>
      <c r="J1919" s="32">
        <f>SUMIFS(MasterSheet!L:L, MasterSheet!B:B, A1919, MasterSheet!D:D, B1919, MasterSheet!H:H, C1919)</f>
        <v>0</v>
      </c>
      <c r="K1919" s="32">
        <f t="shared" si="148"/>
        <v>0</v>
      </c>
      <c r="L1919" s="25" t="str">
        <f>VLOOKUP(C1919,MasterSheet!H:U,14,)</f>
        <v>BioLegend</v>
      </c>
      <c r="M1919" s="25" t="str">
        <f>VLOOKUP(L1919,'Currency Sheet'!A:C,3,)</f>
        <v>DOLLAR</v>
      </c>
      <c r="N1919" s="25">
        <f t="shared" si="149"/>
        <v>88</v>
      </c>
    </row>
    <row r="1920" spans="1:14" x14ac:dyDescent="0.25">
      <c r="A1920" s="25" t="str">
        <v>EED118087</v>
      </c>
      <c r="B1920" s="45">
        <v>45887</v>
      </c>
      <c r="C1920" s="25">
        <v>116231</v>
      </c>
      <c r="D1920" s="25">
        <f t="shared" si="145"/>
        <v>8131.2000000000007</v>
      </c>
      <c r="E1920" s="25">
        <f>_xlfn.XLOOKUP(C1920,MasterSheet!H:H,MasterSheet!E:E)</f>
        <v>92.4</v>
      </c>
      <c r="F1920" s="26">
        <f>SUMIFS(MasterSheet!J:J, MasterSheet!B:B, A1920, MasterSheet!D:D, B1920, MasterSheet!H:H, C1920)</f>
        <v>1</v>
      </c>
      <c r="G1920" s="26">
        <f t="shared" si="146"/>
        <v>8131.2000000000007</v>
      </c>
      <c r="H1920" s="30">
        <f>SUMIFS(MasterSheet!K:K, MasterSheet!B:B, A1920, MasterSheet!D:D, B1920, MasterSheet!H:H, C1920)</f>
        <v>1</v>
      </c>
      <c r="I1920" s="30">
        <f t="shared" si="147"/>
        <v>8131.2000000000007</v>
      </c>
      <c r="J1920" s="32">
        <f>SUMIFS(MasterSheet!L:L, MasterSheet!B:B, A1920, MasterSheet!D:D, B1920, MasterSheet!H:H, C1920)</f>
        <v>0</v>
      </c>
      <c r="K1920" s="32">
        <f t="shared" si="148"/>
        <v>0</v>
      </c>
      <c r="L1920" s="25" t="str">
        <f>VLOOKUP(C1920,MasterSheet!H:U,14,)</f>
        <v>BioLegend</v>
      </c>
      <c r="M1920" s="25" t="str">
        <f>VLOOKUP(L1920,'Currency Sheet'!A:C,3,)</f>
        <v>DOLLAR</v>
      </c>
      <c r="N1920" s="25">
        <f t="shared" si="149"/>
        <v>88</v>
      </c>
    </row>
    <row r="1921" spans="1:14" x14ac:dyDescent="0.25">
      <c r="A1921" s="25" t="str">
        <v>EED118087</v>
      </c>
      <c r="B1921" s="45">
        <v>45887</v>
      </c>
      <c r="C1921" s="25">
        <v>119310</v>
      </c>
      <c r="D1921" s="25">
        <f t="shared" si="145"/>
        <v>19342.400000000001</v>
      </c>
      <c r="E1921" s="25">
        <f>_xlfn.XLOOKUP(C1921,MasterSheet!H:H,MasterSheet!E:E)</f>
        <v>219.8</v>
      </c>
      <c r="F1921" s="26">
        <f>SUMIFS(MasterSheet!J:J, MasterSheet!B:B, A1921, MasterSheet!D:D, B1921, MasterSheet!H:H, C1921)</f>
        <v>1</v>
      </c>
      <c r="G1921" s="26">
        <f t="shared" si="146"/>
        <v>19342.400000000001</v>
      </c>
      <c r="H1921" s="30">
        <f>SUMIFS(MasterSheet!K:K, MasterSheet!B:B, A1921, MasterSheet!D:D, B1921, MasterSheet!H:H, C1921)</f>
        <v>1</v>
      </c>
      <c r="I1921" s="30">
        <f t="shared" si="147"/>
        <v>19342.400000000001</v>
      </c>
      <c r="J1921" s="32">
        <f>SUMIFS(MasterSheet!L:L, MasterSheet!B:B, A1921, MasterSheet!D:D, B1921, MasterSheet!H:H, C1921)</f>
        <v>0</v>
      </c>
      <c r="K1921" s="32">
        <f t="shared" si="148"/>
        <v>0</v>
      </c>
      <c r="L1921" s="25" t="str">
        <f>VLOOKUP(C1921,MasterSheet!H:U,14,)</f>
        <v>BioLegend</v>
      </c>
      <c r="M1921" s="25" t="str">
        <f>VLOOKUP(L1921,'Currency Sheet'!A:C,3,)</f>
        <v>DOLLAR</v>
      </c>
      <c r="N1921" s="25">
        <f t="shared" si="149"/>
        <v>88</v>
      </c>
    </row>
    <row r="1922" spans="1:14" x14ac:dyDescent="0.25">
      <c r="A1922" s="25" t="str">
        <v>EED118087</v>
      </c>
      <c r="B1922" s="45">
        <v>45887</v>
      </c>
      <c r="C1922" s="25">
        <v>120411</v>
      </c>
      <c r="D1922" s="25">
        <f t="shared" si="145"/>
        <v>6221.6</v>
      </c>
      <c r="E1922" s="25">
        <f>_xlfn.XLOOKUP(C1922,MasterSheet!H:H,MasterSheet!E:E)</f>
        <v>70.7</v>
      </c>
      <c r="F1922" s="26">
        <f>SUMIFS(MasterSheet!J:J, MasterSheet!B:B, A1922, MasterSheet!D:D, B1922, MasterSheet!H:H, C1922)</f>
        <v>1</v>
      </c>
      <c r="G1922" s="26">
        <f t="shared" si="146"/>
        <v>6221.6</v>
      </c>
      <c r="H1922" s="30">
        <f>SUMIFS(MasterSheet!K:K, MasterSheet!B:B, A1922, MasterSheet!D:D, B1922, MasterSheet!H:H, C1922)</f>
        <v>1</v>
      </c>
      <c r="I1922" s="30">
        <f t="shared" si="147"/>
        <v>6221.6</v>
      </c>
      <c r="J1922" s="32">
        <f>SUMIFS(MasterSheet!L:L, MasterSheet!B:B, A1922, MasterSheet!D:D, B1922, MasterSheet!H:H, C1922)</f>
        <v>0</v>
      </c>
      <c r="K1922" s="32">
        <f t="shared" si="148"/>
        <v>0</v>
      </c>
      <c r="L1922" s="25" t="str">
        <f>VLOOKUP(C1922,MasterSheet!H:U,14,)</f>
        <v>BioLegend</v>
      </c>
      <c r="M1922" s="25" t="str">
        <f>VLOOKUP(L1922,'Currency Sheet'!A:C,3,)</f>
        <v>DOLLAR</v>
      </c>
      <c r="N1922" s="25">
        <f t="shared" si="149"/>
        <v>88</v>
      </c>
    </row>
    <row r="1923" spans="1:14" x14ac:dyDescent="0.25">
      <c r="A1923" s="25" t="str">
        <v>EED118087</v>
      </c>
      <c r="B1923" s="45">
        <v>45887</v>
      </c>
      <c r="C1923" s="25">
        <v>121119</v>
      </c>
      <c r="D1923" s="25">
        <f t="shared" ref="D1923:D1986" si="150">E1923*N1923</f>
        <v>7946.4</v>
      </c>
      <c r="E1923" s="25">
        <f>_xlfn.XLOOKUP(C1923,MasterSheet!H:H,MasterSheet!E:E)</f>
        <v>90.3</v>
      </c>
      <c r="F1923" s="26">
        <f>SUMIFS(MasterSheet!J:J, MasterSheet!B:B, A1923, MasterSheet!D:D, B1923, MasterSheet!H:H, C1923)</f>
        <v>1</v>
      </c>
      <c r="G1923" s="26">
        <f t="shared" ref="G1923:G1986" si="151">D1923*F1923</f>
        <v>7946.4</v>
      </c>
      <c r="H1923" s="30">
        <f>SUMIFS(MasterSheet!K:K, MasterSheet!B:B, A1923, MasterSheet!D:D, B1923, MasterSheet!H:H, C1923)</f>
        <v>1</v>
      </c>
      <c r="I1923" s="30">
        <f t="shared" ref="I1923:I1986" si="152">H1923*D1923</f>
        <v>7946.4</v>
      </c>
      <c r="J1923" s="32">
        <f>SUMIFS(MasterSheet!L:L, MasterSheet!B:B, A1923, MasterSheet!D:D, B1923, MasterSheet!H:H, C1923)</f>
        <v>0</v>
      </c>
      <c r="K1923" s="32">
        <f t="shared" ref="K1923:K1986" si="153">J1923*D1923</f>
        <v>0</v>
      </c>
      <c r="L1923" s="25" t="str">
        <f>VLOOKUP(C1923,MasterSheet!H:U,14,)</f>
        <v>BioLegend</v>
      </c>
      <c r="M1923" s="25" t="str">
        <f>VLOOKUP(L1923,'Currency Sheet'!A:C,3,)</f>
        <v>DOLLAR</v>
      </c>
      <c r="N1923" s="25">
        <f t="shared" ref="N1923:N1986" si="154">IF(M1923="DOLLAR",88,1)</f>
        <v>88</v>
      </c>
    </row>
    <row r="1924" spans="1:14" x14ac:dyDescent="0.25">
      <c r="A1924" s="25" t="str">
        <v>EED118087</v>
      </c>
      <c r="B1924" s="45">
        <v>45887</v>
      </c>
      <c r="C1924" s="25">
        <v>127039</v>
      </c>
      <c r="D1924" s="25">
        <f t="shared" si="150"/>
        <v>21978</v>
      </c>
      <c r="E1924" s="25">
        <f>_xlfn.XLOOKUP(C1924,MasterSheet!H:H,MasterSheet!E:E)</f>
        <v>249.75</v>
      </c>
      <c r="F1924" s="26">
        <f>SUMIFS(MasterSheet!J:J, MasterSheet!B:B, A1924, MasterSheet!D:D, B1924, MasterSheet!H:H, C1924)</f>
        <v>1</v>
      </c>
      <c r="G1924" s="26">
        <f t="shared" si="151"/>
        <v>21978</v>
      </c>
      <c r="H1924" s="30">
        <f>SUMIFS(MasterSheet!K:K, MasterSheet!B:B, A1924, MasterSheet!D:D, B1924, MasterSheet!H:H, C1924)</f>
        <v>1</v>
      </c>
      <c r="I1924" s="30">
        <f t="shared" si="152"/>
        <v>21978</v>
      </c>
      <c r="J1924" s="32">
        <f>SUMIFS(MasterSheet!L:L, MasterSheet!B:B, A1924, MasterSheet!D:D, B1924, MasterSheet!H:H, C1924)</f>
        <v>0</v>
      </c>
      <c r="K1924" s="32">
        <f t="shared" si="153"/>
        <v>0</v>
      </c>
      <c r="L1924" s="25" t="str">
        <f>VLOOKUP(C1924,MasterSheet!H:U,14,)</f>
        <v>BioLegend</v>
      </c>
      <c r="M1924" s="25" t="str">
        <f>VLOOKUP(L1924,'Currency Sheet'!A:C,3,)</f>
        <v>DOLLAR</v>
      </c>
      <c r="N1924" s="25">
        <f t="shared" si="154"/>
        <v>88</v>
      </c>
    </row>
    <row r="1925" spans="1:14" x14ac:dyDescent="0.25">
      <c r="A1925" s="25" t="str">
        <v>EED118087</v>
      </c>
      <c r="B1925" s="45">
        <v>45887</v>
      </c>
      <c r="C1925" s="25">
        <v>128023</v>
      </c>
      <c r="D1925" s="25">
        <f t="shared" si="150"/>
        <v>7638.4</v>
      </c>
      <c r="E1925" s="25">
        <f>_xlfn.XLOOKUP(C1925,MasterSheet!H:H,MasterSheet!E:E)</f>
        <v>86.8</v>
      </c>
      <c r="F1925" s="26">
        <f>SUMIFS(MasterSheet!J:J, MasterSheet!B:B, A1925, MasterSheet!D:D, B1925, MasterSheet!H:H, C1925)</f>
        <v>1</v>
      </c>
      <c r="G1925" s="26">
        <f t="shared" si="151"/>
        <v>7638.4</v>
      </c>
      <c r="H1925" s="30">
        <f>SUMIFS(MasterSheet!K:K, MasterSheet!B:B, A1925, MasterSheet!D:D, B1925, MasterSheet!H:H, C1925)</f>
        <v>1</v>
      </c>
      <c r="I1925" s="30">
        <f t="shared" si="152"/>
        <v>7638.4</v>
      </c>
      <c r="J1925" s="32">
        <f>SUMIFS(MasterSheet!L:L, MasterSheet!B:B, A1925, MasterSheet!D:D, B1925, MasterSheet!H:H, C1925)</f>
        <v>0</v>
      </c>
      <c r="K1925" s="32">
        <f t="shared" si="153"/>
        <v>0</v>
      </c>
      <c r="L1925" s="25" t="str">
        <f>VLOOKUP(C1925,MasterSheet!H:U,14,)</f>
        <v>BioLegend</v>
      </c>
      <c r="M1925" s="25" t="str">
        <f>VLOOKUP(L1925,'Currency Sheet'!A:C,3,)</f>
        <v>DOLLAR</v>
      </c>
      <c r="N1925" s="25">
        <f t="shared" si="154"/>
        <v>88</v>
      </c>
    </row>
    <row r="1926" spans="1:14" x14ac:dyDescent="0.25">
      <c r="A1926" s="25" t="str">
        <v>EED118087</v>
      </c>
      <c r="B1926" s="45">
        <v>45887</v>
      </c>
      <c r="C1926" s="25">
        <v>135908</v>
      </c>
      <c r="D1926" s="25">
        <f t="shared" si="150"/>
        <v>16447.2</v>
      </c>
      <c r="E1926" s="25">
        <f>_xlfn.XLOOKUP(C1926,MasterSheet!H:H,MasterSheet!E:E)</f>
        <v>186.9</v>
      </c>
      <c r="F1926" s="26">
        <f>SUMIFS(MasterSheet!J:J, MasterSheet!B:B, A1926, MasterSheet!D:D, B1926, MasterSheet!H:H, C1926)</f>
        <v>1</v>
      </c>
      <c r="G1926" s="26">
        <f t="shared" si="151"/>
        <v>16447.2</v>
      </c>
      <c r="H1926" s="30">
        <f>SUMIFS(MasterSheet!K:K, MasterSheet!B:B, A1926, MasterSheet!D:D, B1926, MasterSheet!H:H, C1926)</f>
        <v>1</v>
      </c>
      <c r="I1926" s="30">
        <f t="shared" si="152"/>
        <v>16447.2</v>
      </c>
      <c r="J1926" s="32">
        <f>SUMIFS(MasterSheet!L:L, MasterSheet!B:B, A1926, MasterSheet!D:D, B1926, MasterSheet!H:H, C1926)</f>
        <v>0</v>
      </c>
      <c r="K1926" s="32">
        <f t="shared" si="153"/>
        <v>0</v>
      </c>
      <c r="L1926" s="25" t="str">
        <f>VLOOKUP(C1926,MasterSheet!H:U,14,)</f>
        <v>BioLegend</v>
      </c>
      <c r="M1926" s="25" t="str">
        <f>VLOOKUP(L1926,'Currency Sheet'!A:C,3,)</f>
        <v>DOLLAR</v>
      </c>
      <c r="N1926" s="25">
        <f t="shared" si="154"/>
        <v>88</v>
      </c>
    </row>
    <row r="1927" spans="1:14" x14ac:dyDescent="0.25">
      <c r="A1927" s="25" t="str">
        <v>EED118087</v>
      </c>
      <c r="B1927" s="45">
        <v>45887</v>
      </c>
      <c r="C1927" s="25">
        <v>157604</v>
      </c>
      <c r="D1927" s="25">
        <f t="shared" si="150"/>
        <v>10903.2</v>
      </c>
      <c r="E1927" s="25">
        <f>_xlfn.XLOOKUP(C1927,MasterSheet!H:H,MasterSheet!E:E)</f>
        <v>123.9</v>
      </c>
      <c r="F1927" s="26">
        <f>SUMIFS(MasterSheet!J:J, MasterSheet!B:B, A1927, MasterSheet!D:D, B1927, MasterSheet!H:H, C1927)</f>
        <v>1</v>
      </c>
      <c r="G1927" s="26">
        <f t="shared" si="151"/>
        <v>10903.2</v>
      </c>
      <c r="H1927" s="30">
        <f>SUMIFS(MasterSheet!K:K, MasterSheet!B:B, A1927, MasterSheet!D:D, B1927, MasterSheet!H:H, C1927)</f>
        <v>1</v>
      </c>
      <c r="I1927" s="30">
        <f t="shared" si="152"/>
        <v>10903.2</v>
      </c>
      <c r="J1927" s="32">
        <f>SUMIFS(MasterSheet!L:L, MasterSheet!B:B, A1927, MasterSheet!D:D, B1927, MasterSheet!H:H, C1927)</f>
        <v>0</v>
      </c>
      <c r="K1927" s="32">
        <f t="shared" si="153"/>
        <v>0</v>
      </c>
      <c r="L1927" s="25" t="str">
        <f>VLOOKUP(C1927,MasterSheet!H:U,14,)</f>
        <v>BioLegend</v>
      </c>
      <c r="M1927" s="25" t="str">
        <f>VLOOKUP(L1927,'Currency Sheet'!A:C,3,)</f>
        <v>DOLLAR</v>
      </c>
      <c r="N1927" s="25">
        <f t="shared" si="154"/>
        <v>88</v>
      </c>
    </row>
    <row r="1928" spans="1:14" x14ac:dyDescent="0.25">
      <c r="A1928" s="25" t="str">
        <v>EED118087</v>
      </c>
      <c r="B1928" s="45">
        <v>45887</v>
      </c>
      <c r="C1928" s="25">
        <v>160204</v>
      </c>
      <c r="D1928" s="25">
        <f t="shared" si="150"/>
        <v>14229.599999999999</v>
      </c>
      <c r="E1928" s="25">
        <f>_xlfn.XLOOKUP(C1928,MasterSheet!H:H,MasterSheet!E:E)</f>
        <v>161.69999999999999</v>
      </c>
      <c r="F1928" s="26">
        <f>SUMIFS(MasterSheet!J:J, MasterSheet!B:B, A1928, MasterSheet!D:D, B1928, MasterSheet!H:H, C1928)</f>
        <v>1</v>
      </c>
      <c r="G1928" s="26">
        <f t="shared" si="151"/>
        <v>14229.599999999999</v>
      </c>
      <c r="H1928" s="30">
        <f>SUMIFS(MasterSheet!K:K, MasterSheet!B:B, A1928, MasterSheet!D:D, B1928, MasterSheet!H:H, C1928)</f>
        <v>1</v>
      </c>
      <c r="I1928" s="30">
        <f t="shared" si="152"/>
        <v>14229.599999999999</v>
      </c>
      <c r="J1928" s="32">
        <f>SUMIFS(MasterSheet!L:L, MasterSheet!B:B, A1928, MasterSheet!D:D, B1928, MasterSheet!H:H, C1928)</f>
        <v>0</v>
      </c>
      <c r="K1928" s="32">
        <f t="shared" si="153"/>
        <v>0</v>
      </c>
      <c r="L1928" s="25" t="str">
        <f>VLOOKUP(C1928,MasterSheet!H:U,14,)</f>
        <v>BioLegend</v>
      </c>
      <c r="M1928" s="25" t="str">
        <f>VLOOKUP(L1928,'Currency Sheet'!A:C,3,)</f>
        <v>DOLLAR</v>
      </c>
      <c r="N1928" s="25">
        <f t="shared" si="154"/>
        <v>88</v>
      </c>
    </row>
    <row r="1929" spans="1:14" x14ac:dyDescent="0.25">
      <c r="A1929" s="25" t="str">
        <v>EED118087</v>
      </c>
      <c r="B1929" s="45">
        <v>45887</v>
      </c>
      <c r="C1929" s="25">
        <v>160908</v>
      </c>
      <c r="D1929" s="25">
        <f t="shared" si="150"/>
        <v>9424.7999999999993</v>
      </c>
      <c r="E1929" s="25">
        <f>_xlfn.XLOOKUP(C1929,MasterSheet!H:H,MasterSheet!E:E)</f>
        <v>107.1</v>
      </c>
      <c r="F1929" s="26">
        <f>SUMIFS(MasterSheet!J:J, MasterSheet!B:B, A1929, MasterSheet!D:D, B1929, MasterSheet!H:H, C1929)</f>
        <v>1</v>
      </c>
      <c r="G1929" s="26">
        <f t="shared" si="151"/>
        <v>9424.7999999999993</v>
      </c>
      <c r="H1929" s="30">
        <f>SUMIFS(MasterSheet!K:K, MasterSheet!B:B, A1929, MasterSheet!D:D, B1929, MasterSheet!H:H, C1929)</f>
        <v>1</v>
      </c>
      <c r="I1929" s="30">
        <f t="shared" si="152"/>
        <v>9424.7999999999993</v>
      </c>
      <c r="J1929" s="32">
        <f>SUMIFS(MasterSheet!L:L, MasterSheet!B:B, A1929, MasterSheet!D:D, B1929, MasterSheet!H:H, C1929)</f>
        <v>0</v>
      </c>
      <c r="K1929" s="32">
        <f t="shared" si="153"/>
        <v>0</v>
      </c>
      <c r="L1929" s="25" t="str">
        <f>VLOOKUP(C1929,MasterSheet!H:U,14,)</f>
        <v>BioLegend</v>
      </c>
      <c r="M1929" s="25" t="str">
        <f>VLOOKUP(L1929,'Currency Sheet'!A:C,3,)</f>
        <v>DOLLAR</v>
      </c>
      <c r="N1929" s="25">
        <f t="shared" si="154"/>
        <v>88</v>
      </c>
    </row>
    <row r="1930" spans="1:14" x14ac:dyDescent="0.25">
      <c r="A1930" s="25" t="str">
        <v>EED118087</v>
      </c>
      <c r="B1930" s="45">
        <v>45887</v>
      </c>
      <c r="C1930" s="25">
        <v>300402</v>
      </c>
      <c r="D1930" s="25">
        <f t="shared" si="150"/>
        <v>2710.4</v>
      </c>
      <c r="E1930" s="25">
        <f>_xlfn.XLOOKUP(C1930,MasterSheet!H:H,MasterSheet!E:E)</f>
        <v>30.8</v>
      </c>
      <c r="F1930" s="26">
        <f>SUMIFS(MasterSheet!J:J, MasterSheet!B:B, A1930, MasterSheet!D:D, B1930, MasterSheet!H:H, C1930)</f>
        <v>2</v>
      </c>
      <c r="G1930" s="26">
        <f t="shared" si="151"/>
        <v>5420.8</v>
      </c>
      <c r="H1930" s="30">
        <f>SUMIFS(MasterSheet!K:K, MasterSheet!B:B, A1930, MasterSheet!D:D, B1930, MasterSheet!H:H, C1930)</f>
        <v>2</v>
      </c>
      <c r="I1930" s="30">
        <f t="shared" si="152"/>
        <v>5420.8</v>
      </c>
      <c r="J1930" s="32">
        <f>SUMIFS(MasterSheet!L:L, MasterSheet!B:B, A1930, MasterSheet!D:D, B1930, MasterSheet!H:H, C1930)</f>
        <v>0</v>
      </c>
      <c r="K1930" s="32">
        <f t="shared" si="153"/>
        <v>0</v>
      </c>
      <c r="L1930" s="25" t="str">
        <f>VLOOKUP(C1930,MasterSheet!H:U,14,)</f>
        <v>BioLegend</v>
      </c>
      <c r="M1930" s="25" t="str">
        <f>VLOOKUP(L1930,'Currency Sheet'!A:C,3,)</f>
        <v>DOLLAR</v>
      </c>
      <c r="N1930" s="25">
        <f t="shared" si="154"/>
        <v>88</v>
      </c>
    </row>
    <row r="1931" spans="1:14" x14ac:dyDescent="0.25">
      <c r="A1931" s="25" t="str">
        <v>EED118087</v>
      </c>
      <c r="B1931" s="45">
        <v>45887</v>
      </c>
      <c r="C1931" s="25">
        <v>331553</v>
      </c>
      <c r="D1931" s="25">
        <f t="shared" si="150"/>
        <v>11272.8</v>
      </c>
      <c r="E1931" s="25">
        <f>_xlfn.XLOOKUP(C1931,MasterSheet!H:H,MasterSheet!E:E)</f>
        <v>128.1</v>
      </c>
      <c r="F1931" s="26">
        <f>SUMIFS(MasterSheet!J:J, MasterSheet!B:B, A1931, MasterSheet!D:D, B1931, MasterSheet!H:H, C1931)</f>
        <v>1</v>
      </c>
      <c r="G1931" s="26">
        <f t="shared" si="151"/>
        <v>11272.8</v>
      </c>
      <c r="H1931" s="30">
        <f>SUMIFS(MasterSheet!K:K, MasterSheet!B:B, A1931, MasterSheet!D:D, B1931, MasterSheet!H:H, C1931)</f>
        <v>1</v>
      </c>
      <c r="I1931" s="30">
        <f t="shared" si="152"/>
        <v>11272.8</v>
      </c>
      <c r="J1931" s="32">
        <f>SUMIFS(MasterSheet!L:L, MasterSheet!B:B, A1931, MasterSheet!D:D, B1931, MasterSheet!H:H, C1931)</f>
        <v>0</v>
      </c>
      <c r="K1931" s="32">
        <f t="shared" si="153"/>
        <v>0</v>
      </c>
      <c r="L1931" s="25" t="str">
        <f>VLOOKUP(C1931,MasterSheet!H:U,14,)</f>
        <v>BioLegend</v>
      </c>
      <c r="M1931" s="25" t="str">
        <f>VLOOKUP(L1931,'Currency Sheet'!A:C,3,)</f>
        <v>DOLLAR</v>
      </c>
      <c r="N1931" s="25">
        <f t="shared" si="154"/>
        <v>88</v>
      </c>
    </row>
    <row r="1932" spans="1:14" x14ac:dyDescent="0.25">
      <c r="A1932" s="25" t="str">
        <v>EED118087</v>
      </c>
      <c r="B1932" s="45">
        <v>45887</v>
      </c>
      <c r="C1932" s="25">
        <v>352317</v>
      </c>
      <c r="D1932" s="25">
        <f t="shared" si="150"/>
        <v>11272.8</v>
      </c>
      <c r="E1932" s="25">
        <f>_xlfn.XLOOKUP(C1932,MasterSheet!H:H,MasterSheet!E:E)</f>
        <v>128.1</v>
      </c>
      <c r="F1932" s="26">
        <f>SUMIFS(MasterSheet!J:J, MasterSheet!B:B, A1932, MasterSheet!D:D, B1932, MasterSheet!H:H, C1932)</f>
        <v>1</v>
      </c>
      <c r="G1932" s="26">
        <f t="shared" si="151"/>
        <v>11272.8</v>
      </c>
      <c r="H1932" s="30">
        <f>SUMIFS(MasterSheet!K:K, MasterSheet!B:B, A1932, MasterSheet!D:D, B1932, MasterSheet!H:H, C1932)</f>
        <v>1</v>
      </c>
      <c r="I1932" s="30">
        <f t="shared" si="152"/>
        <v>11272.8</v>
      </c>
      <c r="J1932" s="32">
        <f>SUMIFS(MasterSheet!L:L, MasterSheet!B:B, A1932, MasterSheet!D:D, B1932, MasterSheet!H:H, C1932)</f>
        <v>0</v>
      </c>
      <c r="K1932" s="32">
        <f t="shared" si="153"/>
        <v>0</v>
      </c>
      <c r="L1932" s="25" t="str">
        <f>VLOOKUP(C1932,MasterSheet!H:U,14,)</f>
        <v>BioLegend</v>
      </c>
      <c r="M1932" s="25" t="str">
        <f>VLOOKUP(L1932,'Currency Sheet'!A:C,3,)</f>
        <v>DOLLAR</v>
      </c>
      <c r="N1932" s="25">
        <f t="shared" si="154"/>
        <v>88</v>
      </c>
    </row>
    <row r="1933" spans="1:14" x14ac:dyDescent="0.25">
      <c r="A1933" s="25" t="str">
        <v>EED118087</v>
      </c>
      <c r="B1933" s="45">
        <v>45887</v>
      </c>
      <c r="C1933" s="25">
        <v>353719</v>
      </c>
      <c r="D1933" s="25">
        <f t="shared" si="150"/>
        <v>9094.7999999999993</v>
      </c>
      <c r="E1933" s="25">
        <f>_xlfn.XLOOKUP(C1933,MasterSheet!H:H,MasterSheet!E:E)</f>
        <v>103.35</v>
      </c>
      <c r="F1933" s="26">
        <f>SUMIFS(MasterSheet!J:J, MasterSheet!B:B, A1933, MasterSheet!D:D, B1933, MasterSheet!H:H, C1933)</f>
        <v>1</v>
      </c>
      <c r="G1933" s="26">
        <f t="shared" si="151"/>
        <v>9094.7999999999993</v>
      </c>
      <c r="H1933" s="30">
        <f>SUMIFS(MasterSheet!K:K, MasterSheet!B:B, A1933, MasterSheet!D:D, B1933, MasterSheet!H:H, C1933)</f>
        <v>1</v>
      </c>
      <c r="I1933" s="30">
        <f t="shared" si="152"/>
        <v>9094.7999999999993</v>
      </c>
      <c r="J1933" s="32">
        <f>SUMIFS(MasterSheet!L:L, MasterSheet!B:B, A1933, MasterSheet!D:D, B1933, MasterSheet!H:H, C1933)</f>
        <v>0</v>
      </c>
      <c r="K1933" s="32">
        <f t="shared" si="153"/>
        <v>0</v>
      </c>
      <c r="L1933" s="25" t="str">
        <f>VLOOKUP(C1933,MasterSheet!H:U,14,)</f>
        <v>BioLegend</v>
      </c>
      <c r="M1933" s="25" t="str">
        <f>VLOOKUP(L1933,'Currency Sheet'!A:C,3,)</f>
        <v>DOLLAR</v>
      </c>
      <c r="N1933" s="25">
        <f t="shared" si="154"/>
        <v>88</v>
      </c>
    </row>
    <row r="1934" spans="1:14" x14ac:dyDescent="0.25">
      <c r="A1934" s="25" t="str">
        <v>EED118087</v>
      </c>
      <c r="B1934" s="45">
        <v>45887</v>
      </c>
      <c r="C1934" s="25">
        <v>359413</v>
      </c>
      <c r="D1934" s="25">
        <f t="shared" si="150"/>
        <v>12012</v>
      </c>
      <c r="E1934" s="25">
        <f>_xlfn.XLOOKUP(C1934,MasterSheet!H:H,MasterSheet!E:E)</f>
        <v>136.5</v>
      </c>
      <c r="F1934" s="26">
        <f>SUMIFS(MasterSheet!J:J, MasterSheet!B:B, A1934, MasterSheet!D:D, B1934, MasterSheet!H:H, C1934)</f>
        <v>1</v>
      </c>
      <c r="G1934" s="26">
        <f t="shared" si="151"/>
        <v>12012</v>
      </c>
      <c r="H1934" s="30">
        <f>SUMIFS(MasterSheet!K:K, MasterSheet!B:B, A1934, MasterSheet!D:D, B1934, MasterSheet!H:H, C1934)</f>
        <v>1</v>
      </c>
      <c r="I1934" s="30">
        <f t="shared" si="152"/>
        <v>12012</v>
      </c>
      <c r="J1934" s="32">
        <f>SUMIFS(MasterSheet!L:L, MasterSheet!B:B, A1934, MasterSheet!D:D, B1934, MasterSheet!H:H, C1934)</f>
        <v>0</v>
      </c>
      <c r="K1934" s="32">
        <f t="shared" si="153"/>
        <v>0</v>
      </c>
      <c r="L1934" s="25" t="str">
        <f>VLOOKUP(C1934,MasterSheet!H:U,14,)</f>
        <v>BioLegend</v>
      </c>
      <c r="M1934" s="25" t="str">
        <f>VLOOKUP(L1934,'Currency Sheet'!A:C,3,)</f>
        <v>DOLLAR</v>
      </c>
      <c r="N1934" s="25">
        <f t="shared" si="154"/>
        <v>88</v>
      </c>
    </row>
    <row r="1935" spans="1:14" x14ac:dyDescent="0.25">
      <c r="A1935" s="25" t="str">
        <v>EED118087</v>
      </c>
      <c r="B1935" s="45">
        <v>45887</v>
      </c>
      <c r="C1935" s="25">
        <v>407122</v>
      </c>
      <c r="D1935" s="25">
        <f t="shared" si="150"/>
        <v>11950.400000000001</v>
      </c>
      <c r="E1935" s="25">
        <f>_xlfn.XLOOKUP(C1935,MasterSheet!H:H,MasterSheet!E:E)</f>
        <v>135.80000000000001</v>
      </c>
      <c r="F1935" s="26">
        <f>SUMIFS(MasterSheet!J:J, MasterSheet!B:B, A1935, MasterSheet!D:D, B1935, MasterSheet!H:H, C1935)</f>
        <v>1</v>
      </c>
      <c r="G1935" s="26">
        <f t="shared" si="151"/>
        <v>11950.400000000001</v>
      </c>
      <c r="H1935" s="30">
        <f>SUMIFS(MasterSheet!K:K, MasterSheet!B:B, A1935, MasterSheet!D:D, B1935, MasterSheet!H:H, C1935)</f>
        <v>1</v>
      </c>
      <c r="I1935" s="30">
        <f t="shared" si="152"/>
        <v>11950.400000000001</v>
      </c>
      <c r="J1935" s="32">
        <f>SUMIFS(MasterSheet!L:L, MasterSheet!B:B, A1935, MasterSheet!D:D, B1935, MasterSheet!H:H, C1935)</f>
        <v>0</v>
      </c>
      <c r="K1935" s="32">
        <f t="shared" si="153"/>
        <v>0</v>
      </c>
      <c r="L1935" s="25" t="str">
        <f>VLOOKUP(C1935,MasterSheet!H:U,14,)</f>
        <v>BioLegend</v>
      </c>
      <c r="M1935" s="25" t="str">
        <f>VLOOKUP(L1935,'Currency Sheet'!A:C,3,)</f>
        <v>DOLLAR</v>
      </c>
      <c r="N1935" s="25">
        <f t="shared" si="154"/>
        <v>88</v>
      </c>
    </row>
    <row r="1936" spans="1:14" x14ac:dyDescent="0.25">
      <c r="A1936" s="25" t="str">
        <v>EED118087</v>
      </c>
      <c r="B1936" s="45">
        <v>45887</v>
      </c>
      <c r="C1936" s="25">
        <v>424902</v>
      </c>
      <c r="D1936" s="25">
        <f t="shared" si="150"/>
        <v>17028</v>
      </c>
      <c r="E1936" s="25">
        <f>_xlfn.XLOOKUP(C1936,MasterSheet!H:H,MasterSheet!E:E)</f>
        <v>193.5</v>
      </c>
      <c r="F1936" s="26">
        <f>SUMIFS(MasterSheet!J:J, MasterSheet!B:B, A1936, MasterSheet!D:D, B1936, MasterSheet!H:H, C1936)</f>
        <v>1</v>
      </c>
      <c r="G1936" s="26">
        <f t="shared" si="151"/>
        <v>17028</v>
      </c>
      <c r="H1936" s="30">
        <f>SUMIFS(MasterSheet!K:K, MasterSheet!B:B, A1936, MasterSheet!D:D, B1936, MasterSheet!H:H, C1936)</f>
        <v>1</v>
      </c>
      <c r="I1936" s="30">
        <f t="shared" si="152"/>
        <v>17028</v>
      </c>
      <c r="J1936" s="32">
        <f>SUMIFS(MasterSheet!L:L, MasterSheet!B:B, A1936, MasterSheet!D:D, B1936, MasterSheet!H:H, C1936)</f>
        <v>0</v>
      </c>
      <c r="K1936" s="32">
        <f t="shared" si="153"/>
        <v>0</v>
      </c>
      <c r="L1936" s="25" t="str">
        <f>VLOOKUP(C1936,MasterSheet!H:U,14,)</f>
        <v>BioLegend</v>
      </c>
      <c r="M1936" s="25" t="str">
        <f>VLOOKUP(L1936,'Currency Sheet'!A:C,3,)</f>
        <v>DOLLAR</v>
      </c>
      <c r="N1936" s="25">
        <f t="shared" si="154"/>
        <v>88</v>
      </c>
    </row>
    <row r="1937" spans="1:14" x14ac:dyDescent="0.25">
      <c r="A1937" s="25" t="str">
        <v>EED118087</v>
      </c>
      <c r="B1937" s="45">
        <v>45887</v>
      </c>
      <c r="C1937" s="25">
        <v>430904</v>
      </c>
      <c r="D1937" s="25">
        <f t="shared" si="150"/>
        <v>18788</v>
      </c>
      <c r="E1937" s="25">
        <f>_xlfn.XLOOKUP(C1937,MasterSheet!H:H,MasterSheet!E:E)</f>
        <v>213.5</v>
      </c>
      <c r="F1937" s="26">
        <f>SUMIFS(MasterSheet!J:J, MasterSheet!B:B, A1937, MasterSheet!D:D, B1937, MasterSheet!H:H, C1937)</f>
        <v>1</v>
      </c>
      <c r="G1937" s="26">
        <f t="shared" si="151"/>
        <v>18788</v>
      </c>
      <c r="H1937" s="30">
        <f>SUMIFS(MasterSheet!K:K, MasterSheet!B:B, A1937, MasterSheet!D:D, B1937, MasterSheet!H:H, C1937)</f>
        <v>1</v>
      </c>
      <c r="I1937" s="30">
        <f t="shared" si="152"/>
        <v>18788</v>
      </c>
      <c r="J1937" s="32">
        <f>SUMIFS(MasterSheet!L:L, MasterSheet!B:B, A1937, MasterSheet!D:D, B1937, MasterSheet!H:H, C1937)</f>
        <v>0</v>
      </c>
      <c r="K1937" s="32">
        <f t="shared" si="153"/>
        <v>0</v>
      </c>
      <c r="L1937" s="25" t="str">
        <f>VLOOKUP(C1937,MasterSheet!H:U,14,)</f>
        <v>BioLegend</v>
      </c>
      <c r="M1937" s="25" t="str">
        <f>VLOOKUP(L1937,'Currency Sheet'!A:C,3,)</f>
        <v>DOLLAR</v>
      </c>
      <c r="N1937" s="25">
        <f t="shared" si="154"/>
        <v>88</v>
      </c>
    </row>
    <row r="1938" spans="1:14" x14ac:dyDescent="0.25">
      <c r="A1938" s="25" t="str">
        <v>EED118087</v>
      </c>
      <c r="B1938" s="45">
        <v>45887</v>
      </c>
      <c r="C1938" s="25">
        <v>431304</v>
      </c>
      <c r="D1938" s="25">
        <f t="shared" si="150"/>
        <v>0</v>
      </c>
      <c r="E1938" s="25">
        <f>_xlfn.XLOOKUP(C1938,MasterSheet!H:H,MasterSheet!E:E)</f>
        <v>0</v>
      </c>
      <c r="F1938" s="26">
        <f>SUMIFS(MasterSheet!J:J, MasterSheet!B:B, A1938, MasterSheet!D:D, B1938, MasterSheet!H:H, C1938)</f>
        <v>1</v>
      </c>
      <c r="G1938" s="26">
        <f t="shared" si="151"/>
        <v>0</v>
      </c>
      <c r="H1938" s="30">
        <f>SUMIFS(MasterSheet!K:K, MasterSheet!B:B, A1938, MasterSheet!D:D, B1938, MasterSheet!H:H, C1938)</f>
        <v>1</v>
      </c>
      <c r="I1938" s="30">
        <f t="shared" si="152"/>
        <v>0</v>
      </c>
      <c r="J1938" s="32">
        <f>SUMIFS(MasterSheet!L:L, MasterSheet!B:B, A1938, MasterSheet!D:D, B1938, MasterSheet!H:H, C1938)</f>
        <v>0</v>
      </c>
      <c r="K1938" s="32">
        <f t="shared" si="153"/>
        <v>0</v>
      </c>
      <c r="L1938" s="25" t="str">
        <f>VLOOKUP(C1938,MasterSheet!H:U,14,)</f>
        <v>BioLegend</v>
      </c>
      <c r="M1938" s="25" t="str">
        <f>VLOOKUP(L1938,'Currency Sheet'!A:C,3,)</f>
        <v>DOLLAR</v>
      </c>
      <c r="N1938" s="25">
        <f t="shared" si="154"/>
        <v>88</v>
      </c>
    </row>
    <row r="1939" spans="1:14" x14ac:dyDescent="0.25">
      <c r="A1939" s="25">
        <v>44645</v>
      </c>
      <c r="B1939" s="45">
        <v>45888</v>
      </c>
      <c r="C1939" s="25" t="str">
        <v>3617-1</v>
      </c>
      <c r="D1939" s="25">
        <f t="shared" si="150"/>
        <v>12038.400000000001</v>
      </c>
      <c r="E1939" s="25">
        <f>_xlfn.XLOOKUP(C1939,MasterSheet!H:H,MasterSheet!E:E)</f>
        <v>136.80000000000001</v>
      </c>
      <c r="F1939" s="26">
        <f>SUMIFS(MasterSheet!J:J, MasterSheet!B:B, A1939, MasterSheet!D:D, B1939, MasterSheet!H:H, C1939)</f>
        <v>10</v>
      </c>
      <c r="G1939" s="26">
        <f t="shared" si="151"/>
        <v>120384.00000000001</v>
      </c>
      <c r="H1939" s="30">
        <f>SUMIFS(MasterSheet!K:K, MasterSheet!B:B, A1939, MasterSheet!D:D, B1939, MasterSheet!H:H, C1939)</f>
        <v>10</v>
      </c>
      <c r="I1939" s="30">
        <f t="shared" si="152"/>
        <v>120384.00000000001</v>
      </c>
      <c r="J1939" s="32">
        <f>SUMIFS(MasterSheet!L:L, MasterSheet!B:B, A1939, MasterSheet!D:D, B1939, MasterSheet!H:H, C1939)</f>
        <v>0</v>
      </c>
      <c r="K1939" s="32">
        <f t="shared" si="153"/>
        <v>0</v>
      </c>
      <c r="L1939" s="25" t="str">
        <f>VLOOKUP(C1939,MasterSheet!H:U,14,)</f>
        <v>Mabtech</v>
      </c>
      <c r="M1939" s="25" t="str">
        <f>VLOOKUP(L1939,'Currency Sheet'!A:C,3,)</f>
        <v>DOLLAR</v>
      </c>
      <c r="N1939" s="25">
        <f t="shared" si="154"/>
        <v>88</v>
      </c>
    </row>
    <row r="1940" spans="1:14" x14ac:dyDescent="0.25">
      <c r="A1940" s="25">
        <v>44645</v>
      </c>
      <c r="B1940" s="45">
        <v>45888</v>
      </c>
      <c r="C1940" s="25" t="str">
        <v>FSP-0108-10</v>
      </c>
      <c r="D1940" s="25">
        <f t="shared" si="150"/>
        <v>231607.2</v>
      </c>
      <c r="E1940" s="25">
        <f>_xlfn.XLOOKUP(C1940,MasterSheet!H:H,MasterSheet!E:E)</f>
        <v>2631.9</v>
      </c>
      <c r="F1940" s="26">
        <f>SUMIFS(MasterSheet!J:J, MasterSheet!B:B, A1940, MasterSheet!D:D, B1940, MasterSheet!H:H, C1940)</f>
        <v>6</v>
      </c>
      <c r="G1940" s="26">
        <f t="shared" si="151"/>
        <v>1389643.2000000002</v>
      </c>
      <c r="H1940" s="30">
        <f>SUMIFS(MasterSheet!K:K, MasterSheet!B:B, A1940, MasterSheet!D:D, B1940, MasterSheet!H:H, C1940)</f>
        <v>6</v>
      </c>
      <c r="I1940" s="30">
        <f t="shared" si="152"/>
        <v>1389643.2000000002</v>
      </c>
      <c r="J1940" s="32">
        <f>SUMIFS(MasterSheet!L:L, MasterSheet!B:B, A1940, MasterSheet!D:D, B1940, MasterSheet!H:H, C1940)</f>
        <v>0</v>
      </c>
      <c r="K1940" s="32">
        <f t="shared" si="153"/>
        <v>0</v>
      </c>
      <c r="L1940" s="25" t="str">
        <f>VLOOKUP(C1940,MasterSheet!H:U,14,)</f>
        <v>Mabtech</v>
      </c>
      <c r="M1940" s="25" t="str">
        <f>VLOOKUP(L1940,'Currency Sheet'!A:C,3,)</f>
        <v>DOLLAR</v>
      </c>
      <c r="N1940" s="25">
        <f t="shared" si="154"/>
        <v>88</v>
      </c>
    </row>
    <row r="1941" spans="1:14" x14ac:dyDescent="0.25">
      <c r="A1941" s="25">
        <v>44645</v>
      </c>
      <c r="B1941" s="45">
        <v>45888</v>
      </c>
      <c r="C1941" s="25" t="str">
        <v>3321-4AST-2</v>
      </c>
      <c r="D1941" s="25">
        <f t="shared" si="150"/>
        <v>39732</v>
      </c>
      <c r="E1941" s="25">
        <f>_xlfn.XLOOKUP(C1941,MasterSheet!H:H,MasterSheet!E:E)</f>
        <v>451.5</v>
      </c>
      <c r="F1941" s="26">
        <f>SUMIFS(MasterSheet!J:J, MasterSheet!B:B, A1941, MasterSheet!D:D, B1941, MasterSheet!H:H, C1941)</f>
        <v>1</v>
      </c>
      <c r="G1941" s="26">
        <f t="shared" si="151"/>
        <v>39732</v>
      </c>
      <c r="H1941" s="30">
        <f>SUMIFS(MasterSheet!K:K, MasterSheet!B:B, A1941, MasterSheet!D:D, B1941, MasterSheet!H:H, C1941)</f>
        <v>1</v>
      </c>
      <c r="I1941" s="30">
        <f t="shared" si="152"/>
        <v>39732</v>
      </c>
      <c r="J1941" s="32">
        <f>SUMIFS(MasterSheet!L:L, MasterSheet!B:B, A1941, MasterSheet!D:D, B1941, MasterSheet!H:H, C1941)</f>
        <v>0</v>
      </c>
      <c r="K1941" s="32">
        <f t="shared" si="153"/>
        <v>0</v>
      </c>
      <c r="L1941" s="25" t="str">
        <f>VLOOKUP(C1941,MasterSheet!H:U,14,)</f>
        <v>Mabtech</v>
      </c>
      <c r="M1941" s="25" t="str">
        <f>VLOOKUP(L1941,'Currency Sheet'!A:C,3,)</f>
        <v>DOLLAR</v>
      </c>
      <c r="N1941" s="25">
        <f t="shared" si="154"/>
        <v>88</v>
      </c>
    </row>
    <row r="1942" spans="1:14" x14ac:dyDescent="0.25">
      <c r="A1942" s="25">
        <v>44645</v>
      </c>
      <c r="B1942" s="45">
        <v>45888</v>
      </c>
      <c r="C1942" s="25" t="str">
        <v>3695-1</v>
      </c>
      <c r="D1942" s="25">
        <f t="shared" si="150"/>
        <v>31680</v>
      </c>
      <c r="E1942" s="25">
        <f>_xlfn.XLOOKUP(C1942,MasterSheet!H:H,MasterSheet!E:E)</f>
        <v>360</v>
      </c>
      <c r="F1942" s="26">
        <f>SUMIFS(MasterSheet!J:J, MasterSheet!B:B, A1942, MasterSheet!D:D, B1942, MasterSheet!H:H, C1942)</f>
        <v>1</v>
      </c>
      <c r="G1942" s="26">
        <f t="shared" si="151"/>
        <v>31680</v>
      </c>
      <c r="H1942" s="30">
        <f>SUMIFS(MasterSheet!K:K, MasterSheet!B:B, A1942, MasterSheet!D:D, B1942, MasterSheet!H:H, C1942)</f>
        <v>1</v>
      </c>
      <c r="I1942" s="30">
        <f t="shared" si="152"/>
        <v>31680</v>
      </c>
      <c r="J1942" s="32">
        <f>SUMIFS(MasterSheet!L:L, MasterSheet!B:B, A1942, MasterSheet!D:D, B1942, MasterSheet!H:H, C1942)</f>
        <v>0</v>
      </c>
      <c r="K1942" s="32">
        <f t="shared" si="153"/>
        <v>0</v>
      </c>
      <c r="L1942" s="25" t="str">
        <f>VLOOKUP(C1942,MasterSheet!H:U,14,)</f>
        <v>Mabtech</v>
      </c>
      <c r="M1942" s="25" t="str">
        <f>VLOOKUP(L1942,'Currency Sheet'!A:C,3,)</f>
        <v>DOLLAR</v>
      </c>
      <c r="N1942" s="25">
        <f t="shared" si="154"/>
        <v>88</v>
      </c>
    </row>
    <row r="1943" spans="1:14" x14ac:dyDescent="0.25">
      <c r="A1943" s="25">
        <v>44645</v>
      </c>
      <c r="B1943" s="45">
        <v>45888</v>
      </c>
      <c r="C1943" s="25" t="str">
        <v>3698-1</v>
      </c>
      <c r="D1943" s="25">
        <f t="shared" si="150"/>
        <v>26752</v>
      </c>
      <c r="E1943" s="25">
        <f>_xlfn.XLOOKUP(C1943,MasterSheet!H:H,MasterSheet!E:E)</f>
        <v>304</v>
      </c>
      <c r="F1943" s="26">
        <f>SUMIFS(MasterSheet!J:J, MasterSheet!B:B, A1943, MasterSheet!D:D, B1943, MasterSheet!H:H, C1943)</f>
        <v>1</v>
      </c>
      <c r="G1943" s="26">
        <f t="shared" si="151"/>
        <v>26752</v>
      </c>
      <c r="H1943" s="30">
        <f>SUMIFS(MasterSheet!K:K, MasterSheet!B:B, A1943, MasterSheet!D:D, B1943, MasterSheet!H:H, C1943)</f>
        <v>1</v>
      </c>
      <c r="I1943" s="30">
        <f t="shared" si="152"/>
        <v>26752</v>
      </c>
      <c r="J1943" s="32">
        <f>SUMIFS(MasterSheet!L:L, MasterSheet!B:B, A1943, MasterSheet!D:D, B1943, MasterSheet!H:H, C1943)</f>
        <v>0</v>
      </c>
      <c r="K1943" s="32">
        <f t="shared" si="153"/>
        <v>0</v>
      </c>
      <c r="L1943" s="25" t="str">
        <f>VLOOKUP(C1943,MasterSheet!H:U,14,)</f>
        <v>Mabtech</v>
      </c>
      <c r="M1943" s="25" t="str">
        <f>VLOOKUP(L1943,'Currency Sheet'!A:C,3,)</f>
        <v>DOLLAR</v>
      </c>
      <c r="N1943" s="25">
        <f t="shared" si="154"/>
        <v>88</v>
      </c>
    </row>
    <row r="1944" spans="1:14" x14ac:dyDescent="0.25">
      <c r="A1944" s="25" t="str">
        <v>2-74</v>
      </c>
      <c r="B1944" s="45">
        <v>45889</v>
      </c>
      <c r="C1944" s="25" t="str">
        <v>CSMMRT-100</v>
      </c>
      <c r="D1944" s="25">
        <f t="shared" si="150"/>
        <v>7599.9</v>
      </c>
      <c r="E1944" s="25">
        <f>_xlfn.XLOOKUP(C1944,MasterSheet!H:H,MasterSheet!E:E)</f>
        <v>7599.9</v>
      </c>
      <c r="F1944" s="26">
        <f>SUMIFS(MasterSheet!J:J, MasterSheet!B:B, A1944, MasterSheet!D:D, B1944, MasterSheet!H:H, C1944)</f>
        <v>3</v>
      </c>
      <c r="G1944" s="26">
        <f t="shared" si="151"/>
        <v>22799.699999999997</v>
      </c>
      <c r="H1944" s="30">
        <f>SUMIFS(MasterSheet!K:K, MasterSheet!B:B, A1944, MasterSheet!D:D, B1944, MasterSheet!H:H, C1944)</f>
        <v>3</v>
      </c>
      <c r="I1944" s="30">
        <f t="shared" si="152"/>
        <v>22799.699999999997</v>
      </c>
      <c r="J1944" s="32">
        <f>SUMIFS(MasterSheet!L:L, MasterSheet!B:B, A1944, MasterSheet!D:D, B1944, MasterSheet!H:H, C1944)</f>
        <v>0</v>
      </c>
      <c r="K1944" s="32">
        <f t="shared" si="153"/>
        <v>0</v>
      </c>
      <c r="L1944" s="25" t="str">
        <f>VLOOKUP(C1944,MasterSheet!H:U,14,)</f>
        <v>Edna</v>
      </c>
      <c r="M1944" s="25" t="str">
        <f>VLOOKUP(L1944,'Currency Sheet'!A:C,3,)</f>
        <v>INR</v>
      </c>
      <c r="N1944" s="25">
        <f t="shared" si="154"/>
        <v>1</v>
      </c>
    </row>
    <row r="1945" spans="1:14" x14ac:dyDescent="0.25">
      <c r="A1945" s="25" t="str">
        <v>2-74</v>
      </c>
      <c r="B1945" s="45">
        <v>45889</v>
      </c>
      <c r="C1945" s="25" t="str">
        <v>TRI-200</v>
      </c>
      <c r="D1945" s="25">
        <f t="shared" si="150"/>
        <v>6055</v>
      </c>
      <c r="E1945" s="25">
        <f>_xlfn.XLOOKUP(C1945,MasterSheet!H:H,MasterSheet!E:E)</f>
        <v>6055</v>
      </c>
      <c r="F1945" s="26">
        <f>SUMIFS(MasterSheet!J:J, MasterSheet!B:B, A1945, MasterSheet!D:D, B1945, MasterSheet!H:H, C1945)</f>
        <v>1</v>
      </c>
      <c r="G1945" s="26">
        <f t="shared" si="151"/>
        <v>6055</v>
      </c>
      <c r="H1945" s="30">
        <f>SUMIFS(MasterSheet!K:K, MasterSheet!B:B, A1945, MasterSheet!D:D, B1945, MasterSheet!H:H, C1945)</f>
        <v>1</v>
      </c>
      <c r="I1945" s="30">
        <f t="shared" si="152"/>
        <v>6055</v>
      </c>
      <c r="J1945" s="32">
        <f>SUMIFS(MasterSheet!L:L, MasterSheet!B:B, A1945, MasterSheet!D:D, B1945, MasterSheet!H:H, C1945)</f>
        <v>0</v>
      </c>
      <c r="K1945" s="32">
        <f t="shared" si="153"/>
        <v>0</v>
      </c>
      <c r="L1945" s="25" t="str">
        <f>VLOOKUP(C1945,MasterSheet!H:U,14,)</f>
        <v>Edna</v>
      </c>
      <c r="M1945" s="25" t="str">
        <f>VLOOKUP(L1945,'Currency Sheet'!A:C,3,)</f>
        <v>INR</v>
      </c>
      <c r="N1945" s="25">
        <f t="shared" si="154"/>
        <v>1</v>
      </c>
    </row>
    <row r="1946" spans="1:14" x14ac:dyDescent="0.25">
      <c r="A1946" s="25" t="str">
        <v>2025-2026/850MFG</v>
      </c>
      <c r="B1946" s="45">
        <v>45874</v>
      </c>
      <c r="C1946" s="25" t="str">
        <v>2600505001730</v>
      </c>
      <c r="D1946" s="25">
        <f t="shared" si="150"/>
        <v>12000</v>
      </c>
      <c r="E1946" s="25">
        <f>_xlfn.XLOOKUP(C1946,MasterSheet!H:H,MasterSheet!E:E)</f>
        <v>12000</v>
      </c>
      <c r="F1946" s="26">
        <f>SUMIFS(MasterSheet!J:J, MasterSheet!B:B, A1946, MasterSheet!D:D, B1946, MasterSheet!H:H, C1946)</f>
        <v>2</v>
      </c>
      <c r="G1946" s="26">
        <f t="shared" si="151"/>
        <v>24000</v>
      </c>
      <c r="H1946" s="30">
        <f>SUMIFS(MasterSheet!K:K, MasterSheet!B:B, A1946, MasterSheet!D:D, B1946, MasterSheet!H:H, C1946)</f>
        <v>0</v>
      </c>
      <c r="I1946" s="30">
        <f t="shared" si="152"/>
        <v>0</v>
      </c>
      <c r="J1946" s="32">
        <f>SUMIFS(MasterSheet!L:L, MasterSheet!B:B, A1946, MasterSheet!D:D, B1946, MasterSheet!H:H, C1946)</f>
        <v>2</v>
      </c>
      <c r="K1946" s="32">
        <f t="shared" si="153"/>
        <v>24000</v>
      </c>
      <c r="L1946" s="25" t="str">
        <f>VLOOKUP(C1946,MasterSheet!H:U,14,)</f>
        <v>Genei Lab</v>
      </c>
      <c r="M1946" s="25" t="str">
        <f>VLOOKUP(L1946,'Currency Sheet'!A:C,3,)</f>
        <v>INR</v>
      </c>
      <c r="N1946" s="25">
        <f t="shared" si="154"/>
        <v>1</v>
      </c>
    </row>
    <row r="1947" spans="1:14" x14ac:dyDescent="0.25">
      <c r="A1947" s="25" t="str">
        <v>2025-2026/850MFG</v>
      </c>
      <c r="B1947" s="45">
        <v>45874</v>
      </c>
      <c r="C1947" s="25" t="str">
        <v>2662070501730</v>
      </c>
      <c r="D1947" s="25">
        <f t="shared" si="150"/>
        <v>3345.6</v>
      </c>
      <c r="E1947" s="25">
        <f>_xlfn.XLOOKUP(C1947,MasterSheet!H:H,MasterSheet!E:E)</f>
        <v>3345.6</v>
      </c>
      <c r="F1947" s="26">
        <f>SUMIFS(MasterSheet!J:J, MasterSheet!B:B, A1947, MasterSheet!D:D, B1947, MasterSheet!H:H, C1947)</f>
        <v>2</v>
      </c>
      <c r="G1947" s="26">
        <f t="shared" si="151"/>
        <v>6691.2</v>
      </c>
      <c r="H1947" s="30">
        <f>SUMIFS(MasterSheet!K:K, MasterSheet!B:B, A1947, MasterSheet!D:D, B1947, MasterSheet!H:H, C1947)</f>
        <v>0</v>
      </c>
      <c r="I1947" s="30">
        <f t="shared" si="152"/>
        <v>0</v>
      </c>
      <c r="J1947" s="32">
        <f>SUMIFS(MasterSheet!L:L, MasterSheet!B:B, A1947, MasterSheet!D:D, B1947, MasterSheet!H:H, C1947)</f>
        <v>2</v>
      </c>
      <c r="K1947" s="32">
        <f t="shared" si="153"/>
        <v>6691.2</v>
      </c>
      <c r="L1947" s="25" t="str">
        <f>VLOOKUP(C1947,MasterSheet!H:U,14,)</f>
        <v>Genei Lab</v>
      </c>
      <c r="M1947" s="25" t="str">
        <f>VLOOKUP(L1947,'Currency Sheet'!A:C,3,)</f>
        <v>INR</v>
      </c>
      <c r="N1947" s="25">
        <f t="shared" si="154"/>
        <v>1</v>
      </c>
    </row>
    <row r="1948" spans="1:14" x14ac:dyDescent="0.25">
      <c r="A1948" s="25" t="str">
        <v>2025-2026/850MFG</v>
      </c>
      <c r="B1948" s="45">
        <v>45874</v>
      </c>
      <c r="C1948" s="25" t="str">
        <v>2662670501730</v>
      </c>
      <c r="D1948" s="25">
        <f t="shared" si="150"/>
        <v>3665.2</v>
      </c>
      <c r="E1948" s="25">
        <f>_xlfn.XLOOKUP(C1948,MasterSheet!H:H,MasterSheet!E:E)</f>
        <v>3665.2</v>
      </c>
      <c r="F1948" s="26">
        <f>SUMIFS(MasterSheet!J:J, MasterSheet!B:B, A1948, MasterSheet!D:D, B1948, MasterSheet!H:H, C1948)</f>
        <v>2</v>
      </c>
      <c r="G1948" s="26">
        <f t="shared" si="151"/>
        <v>7330.4</v>
      </c>
      <c r="H1948" s="30">
        <f>SUMIFS(MasterSheet!K:K, MasterSheet!B:B, A1948, MasterSheet!D:D, B1948, MasterSheet!H:H, C1948)</f>
        <v>0</v>
      </c>
      <c r="I1948" s="30">
        <f t="shared" si="152"/>
        <v>0</v>
      </c>
      <c r="J1948" s="32">
        <f>SUMIFS(MasterSheet!L:L, MasterSheet!B:B, A1948, MasterSheet!D:D, B1948, MasterSheet!H:H, C1948)</f>
        <v>2</v>
      </c>
      <c r="K1948" s="32">
        <f t="shared" si="153"/>
        <v>7330.4</v>
      </c>
      <c r="L1948" s="25" t="str">
        <f>VLOOKUP(C1948,MasterSheet!H:U,14,)</f>
        <v>Genei Lab</v>
      </c>
      <c r="M1948" s="25" t="str">
        <f>VLOOKUP(L1948,'Currency Sheet'!A:C,3,)</f>
        <v>INR</v>
      </c>
      <c r="N1948" s="25">
        <f t="shared" si="154"/>
        <v>1</v>
      </c>
    </row>
    <row r="1949" spans="1:14" x14ac:dyDescent="0.25">
      <c r="A1949" s="25">
        <v>5470</v>
      </c>
      <c r="B1949" s="45">
        <v>45883</v>
      </c>
      <c r="C1949" s="25" t="str">
        <v>AD0023</v>
      </c>
      <c r="D1949" s="25">
        <f t="shared" si="150"/>
        <v>3020</v>
      </c>
      <c r="E1949" s="25">
        <f>_xlfn.XLOOKUP(C1949,MasterSheet!H:H,MasterSheet!E:E)</f>
        <v>3020</v>
      </c>
      <c r="F1949" s="26">
        <f>SUMIFS(MasterSheet!J:J, MasterSheet!B:B, A1949, MasterSheet!D:D, B1949, MasterSheet!H:H, C1949)</f>
        <v>1</v>
      </c>
      <c r="G1949" s="26">
        <f t="shared" si="151"/>
        <v>3020</v>
      </c>
      <c r="H1949" s="30">
        <f>SUMIFS(MasterSheet!K:K, MasterSheet!B:B, A1949, MasterSheet!D:D, B1949, MasterSheet!H:H, C1949)</f>
        <v>1</v>
      </c>
      <c r="I1949" s="30">
        <f t="shared" si="152"/>
        <v>3020</v>
      </c>
      <c r="J1949" s="32">
        <f>SUMIFS(MasterSheet!L:L, MasterSheet!B:B, A1949, MasterSheet!D:D, B1949, MasterSheet!H:H, C1949)</f>
        <v>0</v>
      </c>
      <c r="K1949" s="32">
        <f t="shared" si="153"/>
        <v>0</v>
      </c>
      <c r="L1949" s="25" t="str">
        <f>VLOOKUP(C1949,MasterSheet!H:U,14,)</f>
        <v>SUPER MO BIO</v>
      </c>
      <c r="M1949" s="25" t="str">
        <f>VLOOKUP(L1949,'Currency Sheet'!A:C,3,)</f>
        <v>INR</v>
      </c>
      <c r="N1949" s="25">
        <f t="shared" si="154"/>
        <v>1</v>
      </c>
    </row>
    <row r="1950" spans="1:14" x14ac:dyDescent="0.25">
      <c r="A1950" s="25">
        <v>177574</v>
      </c>
      <c r="B1950" s="45">
        <v>45890</v>
      </c>
      <c r="C1950" s="25" t="str">
        <v>BE0283</v>
      </c>
      <c r="D1950" s="25">
        <f t="shared" si="150"/>
        <v>9081.6</v>
      </c>
      <c r="E1950" s="25">
        <f>_xlfn.XLOOKUP(C1950,MasterSheet!H:H,MasterSheet!E:E)</f>
        <v>103.2</v>
      </c>
      <c r="F1950" s="26">
        <f>SUMIFS(MasterSheet!J:J, MasterSheet!B:B, A1950, MasterSheet!D:D, B1950, MasterSheet!H:H, C1950)</f>
        <v>1</v>
      </c>
      <c r="G1950" s="26">
        <f t="shared" si="151"/>
        <v>9081.6</v>
      </c>
      <c r="H1950" s="30">
        <f>SUMIFS(MasterSheet!K:K, MasterSheet!B:B, A1950, MasterSheet!D:D, B1950, MasterSheet!H:H, C1950)</f>
        <v>1</v>
      </c>
      <c r="I1950" s="30">
        <f t="shared" si="152"/>
        <v>9081.6</v>
      </c>
      <c r="J1950" s="32">
        <f>SUMIFS(MasterSheet!L:L, MasterSheet!B:B, A1950, MasterSheet!D:D, B1950, MasterSheet!H:H, C1950)</f>
        <v>0</v>
      </c>
      <c r="K1950" s="32">
        <f t="shared" si="153"/>
        <v>0</v>
      </c>
      <c r="L1950" s="25" t="str">
        <f>VLOOKUP(C1950,MasterSheet!H:U,14,)</f>
        <v>BioXcell</v>
      </c>
      <c r="M1950" s="25" t="str">
        <f>VLOOKUP(L1950,'Currency Sheet'!A:C,3,)</f>
        <v>DOLLAR</v>
      </c>
      <c r="N1950" s="25">
        <f t="shared" si="154"/>
        <v>88</v>
      </c>
    </row>
    <row r="1951" spans="1:14" x14ac:dyDescent="0.25">
      <c r="A1951" s="25">
        <v>177574</v>
      </c>
      <c r="B1951" s="45">
        <v>45890</v>
      </c>
      <c r="C1951" s="25" t="str">
        <v>IP0070</v>
      </c>
      <c r="D1951" s="25">
        <f t="shared" si="150"/>
        <v>5174.3999999999996</v>
      </c>
      <c r="E1951" s="25">
        <f>_xlfn.XLOOKUP(C1951,MasterSheet!H:H,MasterSheet!E:E)</f>
        <v>58.8</v>
      </c>
      <c r="F1951" s="26">
        <f>SUMIFS(MasterSheet!J:J, MasterSheet!B:B, A1951, MasterSheet!D:D, B1951, MasterSheet!H:H, C1951)</f>
        <v>2</v>
      </c>
      <c r="G1951" s="26">
        <f t="shared" si="151"/>
        <v>10348.799999999999</v>
      </c>
      <c r="H1951" s="30">
        <f>SUMIFS(MasterSheet!K:K, MasterSheet!B:B, A1951, MasterSheet!D:D, B1951, MasterSheet!H:H, C1951)</f>
        <v>2</v>
      </c>
      <c r="I1951" s="30">
        <f t="shared" si="152"/>
        <v>10348.799999999999</v>
      </c>
      <c r="J1951" s="32">
        <f>SUMIFS(MasterSheet!L:L, MasterSheet!B:B, A1951, MasterSheet!D:D, B1951, MasterSheet!H:H, C1951)</f>
        <v>0</v>
      </c>
      <c r="K1951" s="32">
        <f t="shared" si="153"/>
        <v>0</v>
      </c>
      <c r="L1951" s="25" t="str">
        <f>VLOOKUP(C1951,MasterSheet!H:U,14,)</f>
        <v>BioXcell</v>
      </c>
      <c r="M1951" s="25" t="str">
        <f>VLOOKUP(L1951,'Currency Sheet'!A:C,3,)</f>
        <v>DOLLAR</v>
      </c>
      <c r="N1951" s="25">
        <f t="shared" si="154"/>
        <v>88</v>
      </c>
    </row>
    <row r="1952" spans="1:14" x14ac:dyDescent="0.25">
      <c r="A1952" s="25" t="str">
        <v>EED118206</v>
      </c>
      <c r="B1952" s="45">
        <v>45890</v>
      </c>
      <c r="C1952" s="25">
        <v>100220</v>
      </c>
      <c r="D1952" s="25">
        <f t="shared" si="150"/>
        <v>15276.8</v>
      </c>
      <c r="E1952" s="25">
        <f>_xlfn.XLOOKUP(C1952,MasterSheet!H:H,MasterSheet!E:E)</f>
        <v>173.6</v>
      </c>
      <c r="F1952" s="26">
        <f>SUMIFS(MasterSheet!J:J, MasterSheet!B:B, A1952, MasterSheet!D:D, B1952, MasterSheet!H:H, C1952)</f>
        <v>2</v>
      </c>
      <c r="G1952" s="26">
        <f t="shared" si="151"/>
        <v>30553.599999999999</v>
      </c>
      <c r="H1952" s="30">
        <f>SUMIFS(MasterSheet!K:K, MasterSheet!B:B, A1952, MasterSheet!D:D, B1952, MasterSheet!H:H, C1952)</f>
        <v>2</v>
      </c>
      <c r="I1952" s="30">
        <f t="shared" si="152"/>
        <v>30553.599999999999</v>
      </c>
      <c r="J1952" s="32">
        <f>SUMIFS(MasterSheet!L:L, MasterSheet!B:B, A1952, MasterSheet!D:D, B1952, MasterSheet!H:H, C1952)</f>
        <v>0</v>
      </c>
      <c r="K1952" s="32">
        <f t="shared" si="153"/>
        <v>0</v>
      </c>
      <c r="L1952" s="25" t="str">
        <f>VLOOKUP(C1952,MasterSheet!H:U,14,)</f>
        <v>BioLegend</v>
      </c>
      <c r="M1952" s="25" t="str">
        <f>VLOOKUP(L1952,'Currency Sheet'!A:C,3,)</f>
        <v>DOLLAR</v>
      </c>
      <c r="N1952" s="25">
        <f t="shared" si="154"/>
        <v>88</v>
      </c>
    </row>
    <row r="1953" spans="1:14" x14ac:dyDescent="0.25">
      <c r="A1953" s="25" t="str">
        <v>EED118206</v>
      </c>
      <c r="B1953" s="45">
        <v>45890</v>
      </c>
      <c r="C1953" s="25">
        <v>100328</v>
      </c>
      <c r="D1953" s="25">
        <f t="shared" si="150"/>
        <v>14599.2</v>
      </c>
      <c r="E1953" s="25">
        <f>_xlfn.XLOOKUP(C1953,MasterSheet!H:H,MasterSheet!E:E)</f>
        <v>165.9</v>
      </c>
      <c r="F1953" s="26">
        <f>SUMIFS(MasterSheet!J:J, MasterSheet!B:B, A1953, MasterSheet!D:D, B1953, MasterSheet!H:H, C1953)</f>
        <v>5</v>
      </c>
      <c r="G1953" s="26">
        <f t="shared" si="151"/>
        <v>72996</v>
      </c>
      <c r="H1953" s="30">
        <f>SUMIFS(MasterSheet!K:K, MasterSheet!B:B, A1953, MasterSheet!D:D, B1953, MasterSheet!H:H, C1953)</f>
        <v>5</v>
      </c>
      <c r="I1953" s="30">
        <f t="shared" si="152"/>
        <v>72996</v>
      </c>
      <c r="J1953" s="32">
        <f>SUMIFS(MasterSheet!L:L, MasterSheet!B:B, A1953, MasterSheet!D:D, B1953, MasterSheet!H:H, C1953)</f>
        <v>0</v>
      </c>
      <c r="K1953" s="32">
        <f t="shared" si="153"/>
        <v>0</v>
      </c>
      <c r="L1953" s="25" t="str">
        <f>VLOOKUP(C1953,MasterSheet!H:U,14,)</f>
        <v>BioLegend</v>
      </c>
      <c r="M1953" s="25" t="str">
        <f>VLOOKUP(L1953,'Currency Sheet'!A:C,3,)</f>
        <v>DOLLAR</v>
      </c>
      <c r="N1953" s="25">
        <f t="shared" si="154"/>
        <v>88</v>
      </c>
    </row>
    <row r="1954" spans="1:14" x14ac:dyDescent="0.25">
      <c r="A1954" s="25" t="str">
        <v>EED118206</v>
      </c>
      <c r="B1954" s="45">
        <v>45890</v>
      </c>
      <c r="C1954" s="25">
        <v>100528</v>
      </c>
      <c r="D1954" s="25">
        <f t="shared" si="150"/>
        <v>12196.8</v>
      </c>
      <c r="E1954" s="25">
        <f>_xlfn.XLOOKUP(C1954,MasterSheet!H:H,MasterSheet!E:E)</f>
        <v>138.6</v>
      </c>
      <c r="F1954" s="26">
        <f>SUMIFS(MasterSheet!J:J, MasterSheet!B:B, A1954, MasterSheet!D:D, B1954, MasterSheet!H:H, C1954)</f>
        <v>5</v>
      </c>
      <c r="G1954" s="26">
        <f t="shared" si="151"/>
        <v>60984</v>
      </c>
      <c r="H1954" s="30">
        <f>SUMIFS(MasterSheet!K:K, MasterSheet!B:B, A1954, MasterSheet!D:D, B1954, MasterSheet!H:H, C1954)</f>
        <v>5</v>
      </c>
      <c r="I1954" s="30">
        <f t="shared" si="152"/>
        <v>60984</v>
      </c>
      <c r="J1954" s="32">
        <f>SUMIFS(MasterSheet!L:L, MasterSheet!B:B, A1954, MasterSheet!D:D, B1954, MasterSheet!H:H, C1954)</f>
        <v>0</v>
      </c>
      <c r="K1954" s="32">
        <f t="shared" si="153"/>
        <v>0</v>
      </c>
      <c r="L1954" s="25" t="str">
        <f>VLOOKUP(C1954,MasterSheet!H:U,14,)</f>
        <v>BioLegend</v>
      </c>
      <c r="M1954" s="25" t="str">
        <f>VLOOKUP(L1954,'Currency Sheet'!A:C,3,)</f>
        <v>DOLLAR</v>
      </c>
      <c r="N1954" s="25">
        <f t="shared" si="154"/>
        <v>88</v>
      </c>
    </row>
    <row r="1955" spans="1:14" x14ac:dyDescent="0.25">
      <c r="A1955" s="25" t="str">
        <v>EED118206</v>
      </c>
      <c r="B1955" s="45">
        <v>45890</v>
      </c>
      <c r="C1955" s="25">
        <v>100706</v>
      </c>
      <c r="D1955" s="25">
        <f t="shared" si="150"/>
        <v>6098.4</v>
      </c>
      <c r="E1955" s="25">
        <f>_xlfn.XLOOKUP(C1955,MasterSheet!H:H,MasterSheet!E:E)</f>
        <v>69.3</v>
      </c>
      <c r="F1955" s="26">
        <f>SUMIFS(MasterSheet!J:J, MasterSheet!B:B, A1955, MasterSheet!D:D, B1955, MasterSheet!H:H, C1955)</f>
        <v>1</v>
      </c>
      <c r="G1955" s="26">
        <f t="shared" si="151"/>
        <v>6098.4</v>
      </c>
      <c r="H1955" s="30">
        <f>SUMIFS(MasterSheet!K:K, MasterSheet!B:B, A1955, MasterSheet!D:D, B1955, MasterSheet!H:H, C1955)</f>
        <v>1</v>
      </c>
      <c r="I1955" s="30">
        <f t="shared" si="152"/>
        <v>6098.4</v>
      </c>
      <c r="J1955" s="32">
        <f>SUMIFS(MasterSheet!L:L, MasterSheet!B:B, A1955, MasterSheet!D:D, B1955, MasterSheet!H:H, C1955)</f>
        <v>0</v>
      </c>
      <c r="K1955" s="32">
        <f t="shared" si="153"/>
        <v>0</v>
      </c>
      <c r="L1955" s="25" t="str">
        <f>VLOOKUP(C1955,MasterSheet!H:U,14,)</f>
        <v>BioLegend</v>
      </c>
      <c r="M1955" s="25" t="str">
        <f>VLOOKUP(L1955,'Currency Sheet'!A:C,3,)</f>
        <v>DOLLAR</v>
      </c>
      <c r="N1955" s="25">
        <f t="shared" si="154"/>
        <v>88</v>
      </c>
    </row>
    <row r="1956" spans="1:14" x14ac:dyDescent="0.25">
      <c r="A1956" s="25" t="str">
        <v>EED118206</v>
      </c>
      <c r="B1956" s="45">
        <v>45890</v>
      </c>
      <c r="C1956" s="25">
        <v>101320</v>
      </c>
      <c r="D1956" s="25">
        <f t="shared" si="150"/>
        <v>14106.400000000001</v>
      </c>
      <c r="E1956" s="25">
        <f>_xlfn.XLOOKUP(C1956,MasterSheet!H:H,MasterSheet!E:E)</f>
        <v>160.30000000000001</v>
      </c>
      <c r="F1956" s="26">
        <f>SUMIFS(MasterSheet!J:J, MasterSheet!B:B, A1956, MasterSheet!D:D, B1956, MasterSheet!H:H, C1956)</f>
        <v>3</v>
      </c>
      <c r="G1956" s="26">
        <f t="shared" si="151"/>
        <v>42319.200000000004</v>
      </c>
      <c r="H1956" s="30">
        <f>SUMIFS(MasterSheet!K:K, MasterSheet!B:B, A1956, MasterSheet!D:D, B1956, MasterSheet!H:H, C1956)</f>
        <v>3</v>
      </c>
      <c r="I1956" s="30">
        <f t="shared" si="152"/>
        <v>42319.200000000004</v>
      </c>
      <c r="J1956" s="32">
        <f>SUMIFS(MasterSheet!L:L, MasterSheet!B:B, A1956, MasterSheet!D:D, B1956, MasterSheet!H:H, C1956)</f>
        <v>0</v>
      </c>
      <c r="K1956" s="32">
        <f t="shared" si="153"/>
        <v>0</v>
      </c>
      <c r="L1956" s="25" t="str">
        <f>VLOOKUP(C1956,MasterSheet!H:U,14,)</f>
        <v>BioLegend</v>
      </c>
      <c r="M1956" s="25" t="str">
        <f>VLOOKUP(L1956,'Currency Sheet'!A:C,3,)</f>
        <v>DOLLAR</v>
      </c>
      <c r="N1956" s="25">
        <f t="shared" si="154"/>
        <v>88</v>
      </c>
    </row>
    <row r="1957" spans="1:14" x14ac:dyDescent="0.25">
      <c r="A1957" s="25" t="str">
        <v>EED118206</v>
      </c>
      <c r="B1957" s="45">
        <v>45890</v>
      </c>
      <c r="C1957" s="25">
        <v>102006</v>
      </c>
      <c r="D1957" s="25">
        <f t="shared" si="150"/>
        <v>15584.8</v>
      </c>
      <c r="E1957" s="25">
        <f>_xlfn.XLOOKUP(C1957,MasterSheet!H:H,MasterSheet!E:E)</f>
        <v>177.1</v>
      </c>
      <c r="F1957" s="26">
        <f>SUMIFS(MasterSheet!J:J, MasterSheet!B:B, A1957, MasterSheet!D:D, B1957, MasterSheet!H:H, C1957)</f>
        <v>1</v>
      </c>
      <c r="G1957" s="26">
        <f t="shared" si="151"/>
        <v>15584.8</v>
      </c>
      <c r="H1957" s="30">
        <f>SUMIFS(MasterSheet!K:K, MasterSheet!B:B, A1957, MasterSheet!D:D, B1957, MasterSheet!H:H, C1957)</f>
        <v>1</v>
      </c>
      <c r="I1957" s="30">
        <f t="shared" si="152"/>
        <v>15584.8</v>
      </c>
      <c r="J1957" s="32">
        <f>SUMIFS(MasterSheet!L:L, MasterSheet!B:B, A1957, MasterSheet!D:D, B1957, MasterSheet!H:H, C1957)</f>
        <v>0</v>
      </c>
      <c r="K1957" s="32">
        <f t="shared" si="153"/>
        <v>0</v>
      </c>
      <c r="L1957" s="25" t="str">
        <f>VLOOKUP(C1957,MasterSheet!H:U,14,)</f>
        <v>BioLegend</v>
      </c>
      <c r="M1957" s="25" t="str">
        <f>VLOOKUP(L1957,'Currency Sheet'!A:C,3,)</f>
        <v>DOLLAR</v>
      </c>
      <c r="N1957" s="25">
        <f t="shared" si="154"/>
        <v>88</v>
      </c>
    </row>
    <row r="1958" spans="1:14" x14ac:dyDescent="0.25">
      <c r="A1958" s="25" t="str">
        <v>EED118206</v>
      </c>
      <c r="B1958" s="45">
        <v>45890</v>
      </c>
      <c r="C1958" s="25">
        <v>103018</v>
      </c>
      <c r="D1958" s="25">
        <f t="shared" si="150"/>
        <v>14106.400000000001</v>
      </c>
      <c r="E1958" s="25">
        <f>_xlfn.XLOOKUP(C1958,MasterSheet!H:H,MasterSheet!E:E)</f>
        <v>160.30000000000001</v>
      </c>
      <c r="F1958" s="26">
        <f>SUMIFS(MasterSheet!J:J, MasterSheet!B:B, A1958, MasterSheet!D:D, B1958, MasterSheet!H:H, C1958)</f>
        <v>4</v>
      </c>
      <c r="G1958" s="26">
        <f t="shared" si="151"/>
        <v>56425.600000000006</v>
      </c>
      <c r="H1958" s="30">
        <f>SUMIFS(MasterSheet!K:K, MasterSheet!B:B, A1958, MasterSheet!D:D, B1958, MasterSheet!H:H, C1958)</f>
        <v>4</v>
      </c>
      <c r="I1958" s="30">
        <f t="shared" si="152"/>
        <v>56425.600000000006</v>
      </c>
      <c r="J1958" s="32">
        <f>SUMIFS(MasterSheet!L:L, MasterSheet!B:B, A1958, MasterSheet!D:D, B1958, MasterSheet!H:H, C1958)</f>
        <v>0</v>
      </c>
      <c r="K1958" s="32">
        <f t="shared" si="153"/>
        <v>0</v>
      </c>
      <c r="L1958" s="25" t="str">
        <f>VLOOKUP(C1958,MasterSheet!H:U,14,)</f>
        <v>BioLegend</v>
      </c>
      <c r="M1958" s="25" t="str">
        <f>VLOOKUP(L1958,'Currency Sheet'!A:C,3,)</f>
        <v>DOLLAR</v>
      </c>
      <c r="N1958" s="25">
        <f t="shared" si="154"/>
        <v>88</v>
      </c>
    </row>
    <row r="1959" spans="1:14" x14ac:dyDescent="0.25">
      <c r="A1959" s="25" t="str">
        <v>EED118206</v>
      </c>
      <c r="B1959" s="45">
        <v>45890</v>
      </c>
      <c r="C1959" s="25">
        <v>103108</v>
      </c>
      <c r="D1959" s="25">
        <f t="shared" si="150"/>
        <v>6468</v>
      </c>
      <c r="E1959" s="25">
        <f>_xlfn.XLOOKUP(C1959,MasterSheet!H:H,MasterSheet!E:E)</f>
        <v>73.5</v>
      </c>
      <c r="F1959" s="26">
        <f>SUMIFS(MasterSheet!J:J, MasterSheet!B:B, A1959, MasterSheet!D:D, B1959, MasterSheet!H:H, C1959)</f>
        <v>2</v>
      </c>
      <c r="G1959" s="26">
        <f t="shared" si="151"/>
        <v>12936</v>
      </c>
      <c r="H1959" s="30">
        <f>SUMIFS(MasterSheet!K:K, MasterSheet!B:B, A1959, MasterSheet!D:D, B1959, MasterSheet!H:H, C1959)</f>
        <v>2</v>
      </c>
      <c r="I1959" s="30">
        <f t="shared" si="152"/>
        <v>12936</v>
      </c>
      <c r="J1959" s="32">
        <f>SUMIFS(MasterSheet!L:L, MasterSheet!B:B, A1959, MasterSheet!D:D, B1959, MasterSheet!H:H, C1959)</f>
        <v>0</v>
      </c>
      <c r="K1959" s="32">
        <f t="shared" si="153"/>
        <v>0</v>
      </c>
      <c r="L1959" s="25" t="str">
        <f>VLOOKUP(C1959,MasterSheet!H:U,14,)</f>
        <v>BioLegend</v>
      </c>
      <c r="M1959" s="25" t="str">
        <f>VLOOKUP(L1959,'Currency Sheet'!A:C,3,)</f>
        <v>DOLLAR</v>
      </c>
      <c r="N1959" s="25">
        <f t="shared" si="154"/>
        <v>88</v>
      </c>
    </row>
    <row r="1960" spans="1:14" x14ac:dyDescent="0.25">
      <c r="A1960" s="25" t="str">
        <v>EED118206</v>
      </c>
      <c r="B1960" s="45">
        <v>45890</v>
      </c>
      <c r="C1960" s="25">
        <v>104420</v>
      </c>
      <c r="D1960" s="25">
        <f t="shared" si="150"/>
        <v>12091.2</v>
      </c>
      <c r="E1960" s="25">
        <f>_xlfn.XLOOKUP(C1960,MasterSheet!H:H,MasterSheet!E:E)</f>
        <v>137.4</v>
      </c>
      <c r="F1960" s="26">
        <f>SUMIFS(MasterSheet!J:J, MasterSheet!B:B, A1960, MasterSheet!D:D, B1960, MasterSheet!H:H, C1960)</f>
        <v>4</v>
      </c>
      <c r="G1960" s="26">
        <f t="shared" si="151"/>
        <v>48364.800000000003</v>
      </c>
      <c r="H1960" s="30">
        <f>SUMIFS(MasterSheet!K:K, MasterSheet!B:B, A1960, MasterSheet!D:D, B1960, MasterSheet!H:H, C1960)</f>
        <v>4</v>
      </c>
      <c r="I1960" s="30">
        <f t="shared" si="152"/>
        <v>48364.800000000003</v>
      </c>
      <c r="J1960" s="32">
        <f>SUMIFS(MasterSheet!L:L, MasterSheet!B:B, A1960, MasterSheet!D:D, B1960, MasterSheet!H:H, C1960)</f>
        <v>0</v>
      </c>
      <c r="K1960" s="32">
        <f t="shared" si="153"/>
        <v>0</v>
      </c>
      <c r="L1960" s="25" t="str">
        <f>VLOOKUP(C1960,MasterSheet!H:U,14,)</f>
        <v>BioLegend</v>
      </c>
      <c r="M1960" s="25" t="str">
        <f>VLOOKUP(L1960,'Currency Sheet'!A:C,3,)</f>
        <v>DOLLAR</v>
      </c>
      <c r="N1960" s="25">
        <f t="shared" si="154"/>
        <v>88</v>
      </c>
    </row>
    <row r="1961" spans="1:14" x14ac:dyDescent="0.25">
      <c r="A1961" s="25" t="str">
        <v>EED118206</v>
      </c>
      <c r="B1961" s="45">
        <v>45890</v>
      </c>
      <c r="C1961" s="25">
        <v>104526</v>
      </c>
      <c r="D1961" s="25">
        <f t="shared" si="150"/>
        <v>15276.8</v>
      </c>
      <c r="E1961" s="25">
        <f>_xlfn.XLOOKUP(C1961,MasterSheet!H:H,MasterSheet!E:E)</f>
        <v>173.6</v>
      </c>
      <c r="F1961" s="26">
        <f>SUMIFS(MasterSheet!J:J, MasterSheet!B:B, A1961, MasterSheet!D:D, B1961, MasterSheet!H:H, C1961)</f>
        <v>1</v>
      </c>
      <c r="G1961" s="26">
        <f t="shared" si="151"/>
        <v>15276.8</v>
      </c>
      <c r="H1961" s="30">
        <f>SUMIFS(MasterSheet!K:K, MasterSheet!B:B, A1961, MasterSheet!D:D, B1961, MasterSheet!H:H, C1961)</f>
        <v>1</v>
      </c>
      <c r="I1961" s="30">
        <f t="shared" si="152"/>
        <v>15276.8</v>
      </c>
      <c r="J1961" s="32">
        <f>SUMIFS(MasterSheet!L:L, MasterSheet!B:B, A1961, MasterSheet!D:D, B1961, MasterSheet!H:H, C1961)</f>
        <v>0</v>
      </c>
      <c r="K1961" s="32">
        <f t="shared" si="153"/>
        <v>0</v>
      </c>
      <c r="L1961" s="25" t="str">
        <f>VLOOKUP(C1961,MasterSheet!H:U,14,)</f>
        <v>BioLegend</v>
      </c>
      <c r="M1961" s="25" t="str">
        <f>VLOOKUP(L1961,'Currency Sheet'!A:C,3,)</f>
        <v>DOLLAR</v>
      </c>
      <c r="N1961" s="25">
        <f t="shared" si="154"/>
        <v>88</v>
      </c>
    </row>
    <row r="1962" spans="1:14" x14ac:dyDescent="0.25">
      <c r="A1962" s="25" t="str">
        <v>EED118206</v>
      </c>
      <c r="B1962" s="45">
        <v>45890</v>
      </c>
      <c r="C1962" s="25">
        <v>106106</v>
      </c>
      <c r="D1962" s="25">
        <f t="shared" si="150"/>
        <v>19527.2</v>
      </c>
      <c r="E1962" s="25">
        <f>_xlfn.XLOOKUP(C1962,MasterSheet!H:H,MasterSheet!E:E)</f>
        <v>221.9</v>
      </c>
      <c r="F1962" s="26">
        <f>SUMIFS(MasterSheet!J:J, MasterSheet!B:B, A1962, MasterSheet!D:D, B1962, MasterSheet!H:H, C1962)</f>
        <v>1</v>
      </c>
      <c r="G1962" s="26">
        <f t="shared" si="151"/>
        <v>19527.2</v>
      </c>
      <c r="H1962" s="30">
        <f>SUMIFS(MasterSheet!K:K, MasterSheet!B:B, A1962, MasterSheet!D:D, B1962, MasterSheet!H:H, C1962)</f>
        <v>1</v>
      </c>
      <c r="I1962" s="30">
        <f t="shared" si="152"/>
        <v>19527.2</v>
      </c>
      <c r="J1962" s="32">
        <f>SUMIFS(MasterSheet!L:L, MasterSheet!B:B, A1962, MasterSheet!D:D, B1962, MasterSheet!H:H, C1962)</f>
        <v>0</v>
      </c>
      <c r="K1962" s="32">
        <f t="shared" si="153"/>
        <v>0</v>
      </c>
      <c r="L1962" s="25" t="str">
        <f>VLOOKUP(C1962,MasterSheet!H:U,14,)</f>
        <v>BioLegend</v>
      </c>
      <c r="M1962" s="25" t="str">
        <f>VLOOKUP(L1962,'Currency Sheet'!A:C,3,)</f>
        <v>DOLLAR</v>
      </c>
      <c r="N1962" s="25">
        <f t="shared" si="154"/>
        <v>88</v>
      </c>
    </row>
    <row r="1963" spans="1:14" x14ac:dyDescent="0.25">
      <c r="A1963" s="25" t="str">
        <v>EED118206</v>
      </c>
      <c r="B1963" s="45">
        <v>45890</v>
      </c>
      <c r="C1963" s="25">
        <v>113710</v>
      </c>
      <c r="D1963" s="25">
        <f t="shared" si="150"/>
        <v>4928</v>
      </c>
      <c r="E1963" s="25">
        <f>_xlfn.XLOOKUP(C1963,MasterSheet!H:H,MasterSheet!E:E)</f>
        <v>56</v>
      </c>
      <c r="F1963" s="26">
        <f>SUMIFS(MasterSheet!J:J, MasterSheet!B:B, A1963, MasterSheet!D:D, B1963, MasterSheet!H:H, C1963)</f>
        <v>1</v>
      </c>
      <c r="G1963" s="26">
        <f t="shared" si="151"/>
        <v>4928</v>
      </c>
      <c r="H1963" s="30">
        <f>SUMIFS(MasterSheet!K:K, MasterSheet!B:B, A1963, MasterSheet!D:D, B1963, MasterSheet!H:H, C1963)</f>
        <v>1</v>
      </c>
      <c r="I1963" s="30">
        <f t="shared" si="152"/>
        <v>4928</v>
      </c>
      <c r="J1963" s="32">
        <f>SUMIFS(MasterSheet!L:L, MasterSheet!B:B, A1963, MasterSheet!D:D, B1963, MasterSheet!H:H, C1963)</f>
        <v>0</v>
      </c>
      <c r="K1963" s="32">
        <f t="shared" si="153"/>
        <v>0</v>
      </c>
      <c r="L1963" s="25" t="str">
        <f>VLOOKUP(C1963,MasterSheet!H:U,14,)</f>
        <v>BioLegend</v>
      </c>
      <c r="M1963" s="25" t="str">
        <f>VLOOKUP(L1963,'Currency Sheet'!A:C,3,)</f>
        <v>DOLLAR</v>
      </c>
      <c r="N1963" s="25">
        <f t="shared" si="154"/>
        <v>88</v>
      </c>
    </row>
    <row r="1964" spans="1:14" x14ac:dyDescent="0.25">
      <c r="A1964" s="25" t="str">
        <v>EED118206</v>
      </c>
      <c r="B1964" s="45">
        <v>45890</v>
      </c>
      <c r="C1964" s="25">
        <v>113817</v>
      </c>
      <c r="D1964" s="25">
        <f t="shared" si="150"/>
        <v>9424.7999999999993</v>
      </c>
      <c r="E1964" s="25">
        <f>_xlfn.XLOOKUP(C1964,MasterSheet!H:H,MasterSheet!E:E)</f>
        <v>107.1</v>
      </c>
      <c r="F1964" s="26">
        <f>SUMIFS(MasterSheet!J:J, MasterSheet!B:B, A1964, MasterSheet!D:D, B1964, MasterSheet!H:H, C1964)</f>
        <v>1</v>
      </c>
      <c r="G1964" s="26">
        <f t="shared" si="151"/>
        <v>9424.7999999999993</v>
      </c>
      <c r="H1964" s="30">
        <f>SUMIFS(MasterSheet!K:K, MasterSheet!B:B, A1964, MasterSheet!D:D, B1964, MasterSheet!H:H, C1964)</f>
        <v>1</v>
      </c>
      <c r="I1964" s="30">
        <f t="shared" si="152"/>
        <v>9424.7999999999993</v>
      </c>
      <c r="J1964" s="32">
        <f>SUMIFS(MasterSheet!L:L, MasterSheet!B:B, A1964, MasterSheet!D:D, B1964, MasterSheet!H:H, C1964)</f>
        <v>0</v>
      </c>
      <c r="K1964" s="32">
        <f t="shared" si="153"/>
        <v>0</v>
      </c>
      <c r="L1964" s="25" t="str">
        <f>VLOOKUP(C1964,MasterSheet!H:U,14,)</f>
        <v>BioLegend</v>
      </c>
      <c r="M1964" s="25" t="str">
        <f>VLOOKUP(L1964,'Currency Sheet'!A:C,3,)</f>
        <v>DOLLAR</v>
      </c>
      <c r="N1964" s="25">
        <f t="shared" si="154"/>
        <v>88</v>
      </c>
    </row>
    <row r="1965" spans="1:14" x14ac:dyDescent="0.25">
      <c r="A1965" s="25" t="str">
        <v>EED118206</v>
      </c>
      <c r="B1965" s="45">
        <v>45890</v>
      </c>
      <c r="C1965" s="25">
        <v>119414</v>
      </c>
      <c r="D1965" s="25">
        <f t="shared" si="150"/>
        <v>17987.2</v>
      </c>
      <c r="E1965" s="25">
        <f>_xlfn.XLOOKUP(C1965,MasterSheet!H:H,MasterSheet!E:E)</f>
        <v>204.4</v>
      </c>
      <c r="F1965" s="26">
        <f>SUMIFS(MasterSheet!J:J, MasterSheet!B:B, A1965, MasterSheet!D:D, B1965, MasterSheet!H:H, C1965)</f>
        <v>3</v>
      </c>
      <c r="G1965" s="26">
        <f t="shared" si="151"/>
        <v>53961.600000000006</v>
      </c>
      <c r="H1965" s="30">
        <f>SUMIFS(MasterSheet!K:K, MasterSheet!B:B, A1965, MasterSheet!D:D, B1965, MasterSheet!H:H, C1965)</f>
        <v>3</v>
      </c>
      <c r="I1965" s="30">
        <f t="shared" si="152"/>
        <v>53961.600000000006</v>
      </c>
      <c r="J1965" s="32">
        <f>SUMIFS(MasterSheet!L:L, MasterSheet!B:B, A1965, MasterSheet!D:D, B1965, MasterSheet!H:H, C1965)</f>
        <v>0</v>
      </c>
      <c r="K1965" s="32">
        <f t="shared" si="153"/>
        <v>0</v>
      </c>
      <c r="L1965" s="25" t="str">
        <f>VLOOKUP(C1965,MasterSheet!H:U,14,)</f>
        <v>BioLegend</v>
      </c>
      <c r="M1965" s="25" t="str">
        <f>VLOOKUP(L1965,'Currency Sheet'!A:C,3,)</f>
        <v>DOLLAR</v>
      </c>
      <c r="N1965" s="25">
        <f t="shared" si="154"/>
        <v>88</v>
      </c>
    </row>
    <row r="1966" spans="1:14" x14ac:dyDescent="0.25">
      <c r="A1966" s="25" t="str">
        <v>EED118206</v>
      </c>
      <c r="B1966" s="45">
        <v>45890</v>
      </c>
      <c r="C1966" s="25">
        <v>135243</v>
      </c>
      <c r="D1966" s="25">
        <f t="shared" si="150"/>
        <v>10560</v>
      </c>
      <c r="E1966" s="25">
        <f>_xlfn.XLOOKUP(C1966,MasterSheet!H:H,MasterSheet!E:E)</f>
        <v>120</v>
      </c>
      <c r="F1966" s="26">
        <f>SUMIFS(MasterSheet!J:J, MasterSheet!B:B, A1966, MasterSheet!D:D, B1966, MasterSheet!H:H, C1966)</f>
        <v>1</v>
      </c>
      <c r="G1966" s="26">
        <f t="shared" si="151"/>
        <v>10560</v>
      </c>
      <c r="H1966" s="30">
        <f>SUMIFS(MasterSheet!K:K, MasterSheet!B:B, A1966, MasterSheet!D:D, B1966, MasterSheet!H:H, C1966)</f>
        <v>1</v>
      </c>
      <c r="I1966" s="30">
        <f t="shared" si="152"/>
        <v>10560</v>
      </c>
      <c r="J1966" s="32">
        <f>SUMIFS(MasterSheet!L:L, MasterSheet!B:B, A1966, MasterSheet!D:D, B1966, MasterSheet!H:H, C1966)</f>
        <v>0</v>
      </c>
      <c r="K1966" s="32">
        <f t="shared" si="153"/>
        <v>0</v>
      </c>
      <c r="L1966" s="25" t="str">
        <f>VLOOKUP(C1966,MasterSheet!H:U,14,)</f>
        <v>BioLegend</v>
      </c>
      <c r="M1966" s="25" t="str">
        <f>VLOOKUP(L1966,'Currency Sheet'!A:C,3,)</f>
        <v>DOLLAR</v>
      </c>
      <c r="N1966" s="25">
        <f t="shared" si="154"/>
        <v>88</v>
      </c>
    </row>
    <row r="1967" spans="1:14" x14ac:dyDescent="0.25">
      <c r="A1967" s="25" t="str">
        <v>EED118206</v>
      </c>
      <c r="B1967" s="45">
        <v>45890</v>
      </c>
      <c r="C1967" s="25">
        <v>144620</v>
      </c>
      <c r="D1967" s="25">
        <f t="shared" si="150"/>
        <v>21375.200000000001</v>
      </c>
      <c r="E1967" s="25">
        <f>_xlfn.XLOOKUP(C1967,MasterSheet!H:H,MasterSheet!E:E)</f>
        <v>242.9</v>
      </c>
      <c r="F1967" s="26">
        <f>SUMIFS(MasterSheet!J:J, MasterSheet!B:B, A1967, MasterSheet!D:D, B1967, MasterSheet!H:H, C1967)</f>
        <v>1</v>
      </c>
      <c r="G1967" s="26">
        <f t="shared" si="151"/>
        <v>21375.200000000001</v>
      </c>
      <c r="H1967" s="30">
        <f>SUMIFS(MasterSheet!K:K, MasterSheet!B:B, A1967, MasterSheet!D:D, B1967, MasterSheet!H:H, C1967)</f>
        <v>1</v>
      </c>
      <c r="I1967" s="30">
        <f t="shared" si="152"/>
        <v>21375.200000000001</v>
      </c>
      <c r="J1967" s="32">
        <f>SUMIFS(MasterSheet!L:L, MasterSheet!B:B, A1967, MasterSheet!D:D, B1967, MasterSheet!H:H, C1967)</f>
        <v>0</v>
      </c>
      <c r="K1967" s="32">
        <f t="shared" si="153"/>
        <v>0</v>
      </c>
      <c r="L1967" s="25" t="str">
        <f>VLOOKUP(C1967,MasterSheet!H:U,14,)</f>
        <v>BioLegend</v>
      </c>
      <c r="M1967" s="25" t="str">
        <f>VLOOKUP(L1967,'Currency Sheet'!A:C,3,)</f>
        <v>DOLLAR</v>
      </c>
      <c r="N1967" s="25">
        <f t="shared" si="154"/>
        <v>88</v>
      </c>
    </row>
    <row r="1968" spans="1:14" x14ac:dyDescent="0.25">
      <c r="A1968" s="25" t="str">
        <v>EED118206</v>
      </c>
      <c r="B1968" s="45">
        <v>45890</v>
      </c>
      <c r="C1968" s="25">
        <v>145529</v>
      </c>
      <c r="D1968" s="25">
        <f t="shared" si="150"/>
        <v>19272</v>
      </c>
      <c r="E1968" s="25">
        <f>_xlfn.XLOOKUP(C1968,MasterSheet!H:H,MasterSheet!E:E)</f>
        <v>219</v>
      </c>
      <c r="F1968" s="26">
        <f>SUMIFS(MasterSheet!J:J, MasterSheet!B:B, A1968, MasterSheet!D:D, B1968, MasterSheet!H:H, C1968)</f>
        <v>1</v>
      </c>
      <c r="G1968" s="26">
        <f t="shared" si="151"/>
        <v>19272</v>
      </c>
      <c r="H1968" s="30">
        <f>SUMIFS(MasterSheet!K:K, MasterSheet!B:B, A1968, MasterSheet!D:D, B1968, MasterSheet!H:H, C1968)</f>
        <v>1</v>
      </c>
      <c r="I1968" s="30">
        <f t="shared" si="152"/>
        <v>19272</v>
      </c>
      <c r="J1968" s="32">
        <f>SUMIFS(MasterSheet!L:L, MasterSheet!B:B, A1968, MasterSheet!D:D, B1968, MasterSheet!H:H, C1968)</f>
        <v>0</v>
      </c>
      <c r="K1968" s="32">
        <f t="shared" si="153"/>
        <v>0</v>
      </c>
      <c r="L1968" s="25" t="str">
        <f>VLOOKUP(C1968,MasterSheet!H:U,14,)</f>
        <v>BioLegend</v>
      </c>
      <c r="M1968" s="25" t="str">
        <f>VLOOKUP(L1968,'Currency Sheet'!A:C,3,)</f>
        <v>DOLLAR</v>
      </c>
      <c r="N1968" s="25">
        <f t="shared" si="154"/>
        <v>88</v>
      </c>
    </row>
    <row r="1969" spans="1:14" x14ac:dyDescent="0.25">
      <c r="A1969" s="25" t="str">
        <v>EED118206</v>
      </c>
      <c r="B1969" s="45">
        <v>45890</v>
      </c>
      <c r="C1969" s="25">
        <v>165608</v>
      </c>
      <c r="D1969" s="25">
        <f t="shared" si="150"/>
        <v>9856</v>
      </c>
      <c r="E1969" s="25">
        <f>_xlfn.XLOOKUP(C1969,MasterSheet!H:H,MasterSheet!E:E)</f>
        <v>112</v>
      </c>
      <c r="F1969" s="26">
        <f>SUMIFS(MasterSheet!J:J, MasterSheet!B:B, A1969, MasterSheet!D:D, B1969, MasterSheet!H:H, C1969)</f>
        <v>1</v>
      </c>
      <c r="G1969" s="26">
        <f t="shared" si="151"/>
        <v>9856</v>
      </c>
      <c r="H1969" s="30">
        <f>SUMIFS(MasterSheet!K:K, MasterSheet!B:B, A1969, MasterSheet!D:D, B1969, MasterSheet!H:H, C1969)</f>
        <v>1</v>
      </c>
      <c r="I1969" s="30">
        <f t="shared" si="152"/>
        <v>9856</v>
      </c>
      <c r="J1969" s="32">
        <f>SUMIFS(MasterSheet!L:L, MasterSheet!B:B, A1969, MasterSheet!D:D, B1969, MasterSheet!H:H, C1969)</f>
        <v>0</v>
      </c>
      <c r="K1969" s="32">
        <f t="shared" si="153"/>
        <v>0</v>
      </c>
      <c r="L1969" s="25" t="str">
        <f>VLOOKUP(C1969,MasterSheet!H:U,14,)</f>
        <v>BioLegend</v>
      </c>
      <c r="M1969" s="25" t="str">
        <f>VLOOKUP(L1969,'Currency Sheet'!A:C,3,)</f>
        <v>DOLLAR</v>
      </c>
      <c r="N1969" s="25">
        <f t="shared" si="154"/>
        <v>88</v>
      </c>
    </row>
    <row r="1970" spans="1:14" x14ac:dyDescent="0.25">
      <c r="A1970" s="25" t="str">
        <v>EED118206</v>
      </c>
      <c r="B1970" s="45">
        <v>45890</v>
      </c>
      <c r="C1970" s="25">
        <v>300104</v>
      </c>
      <c r="D1970" s="25">
        <f t="shared" si="150"/>
        <v>11765.599999999999</v>
      </c>
      <c r="E1970" s="25">
        <f>_xlfn.XLOOKUP(C1970,MasterSheet!H:H,MasterSheet!E:E)</f>
        <v>133.69999999999999</v>
      </c>
      <c r="F1970" s="26">
        <f>SUMIFS(MasterSheet!J:J, MasterSheet!B:B, A1970, MasterSheet!D:D, B1970, MasterSheet!H:H, C1970)</f>
        <v>1</v>
      </c>
      <c r="G1970" s="26">
        <f t="shared" si="151"/>
        <v>11765.599999999999</v>
      </c>
      <c r="H1970" s="30">
        <f>SUMIFS(MasterSheet!K:K, MasterSheet!B:B, A1970, MasterSheet!D:D, B1970, MasterSheet!H:H, C1970)</f>
        <v>1</v>
      </c>
      <c r="I1970" s="30">
        <f t="shared" si="152"/>
        <v>11765.599999999999</v>
      </c>
      <c r="J1970" s="32">
        <f>SUMIFS(MasterSheet!L:L, MasterSheet!B:B, A1970, MasterSheet!D:D, B1970, MasterSheet!H:H, C1970)</f>
        <v>0</v>
      </c>
      <c r="K1970" s="32">
        <f t="shared" si="153"/>
        <v>0</v>
      </c>
      <c r="L1970" s="25" t="str">
        <f>VLOOKUP(C1970,MasterSheet!H:U,14,)</f>
        <v>BioLegend</v>
      </c>
      <c r="M1970" s="25" t="str">
        <f>VLOOKUP(L1970,'Currency Sheet'!A:C,3,)</f>
        <v>DOLLAR</v>
      </c>
      <c r="N1970" s="25">
        <f t="shared" si="154"/>
        <v>88</v>
      </c>
    </row>
    <row r="1971" spans="1:14" x14ac:dyDescent="0.25">
      <c r="A1971" s="25" t="str">
        <v>EED118206</v>
      </c>
      <c r="B1971" s="45">
        <v>45890</v>
      </c>
      <c r="C1971" s="25">
        <v>300112</v>
      </c>
      <c r="D1971" s="25">
        <f t="shared" si="150"/>
        <v>11580.8</v>
      </c>
      <c r="E1971" s="25">
        <f>_xlfn.XLOOKUP(C1971,MasterSheet!H:H,MasterSheet!E:E)</f>
        <v>131.6</v>
      </c>
      <c r="F1971" s="26">
        <f>SUMIFS(MasterSheet!J:J, MasterSheet!B:B, A1971, MasterSheet!D:D, B1971, MasterSheet!H:H, C1971)</f>
        <v>1</v>
      </c>
      <c r="G1971" s="26">
        <f t="shared" si="151"/>
        <v>11580.8</v>
      </c>
      <c r="H1971" s="30">
        <f>SUMIFS(MasterSheet!K:K, MasterSheet!B:B, A1971, MasterSheet!D:D, B1971, MasterSheet!H:H, C1971)</f>
        <v>1</v>
      </c>
      <c r="I1971" s="30">
        <f t="shared" si="152"/>
        <v>11580.8</v>
      </c>
      <c r="J1971" s="32">
        <f>SUMIFS(MasterSheet!L:L, MasterSheet!B:B, A1971, MasterSheet!D:D, B1971, MasterSheet!H:H, C1971)</f>
        <v>0</v>
      </c>
      <c r="K1971" s="32">
        <f t="shared" si="153"/>
        <v>0</v>
      </c>
      <c r="L1971" s="25" t="str">
        <f>VLOOKUP(C1971,MasterSheet!H:U,14,)</f>
        <v>BioLegend</v>
      </c>
      <c r="M1971" s="25" t="str">
        <f>VLOOKUP(L1971,'Currency Sheet'!A:C,3,)</f>
        <v>DOLLAR</v>
      </c>
      <c r="N1971" s="25">
        <f t="shared" si="154"/>
        <v>88</v>
      </c>
    </row>
    <row r="1972" spans="1:14" x14ac:dyDescent="0.25">
      <c r="A1972" s="25" t="str">
        <v>EED118206</v>
      </c>
      <c r="B1972" s="45">
        <v>45890</v>
      </c>
      <c r="C1972" s="25">
        <v>300304</v>
      </c>
      <c r="D1972" s="25">
        <f t="shared" si="150"/>
        <v>11580.8</v>
      </c>
      <c r="E1972" s="25">
        <f>_xlfn.XLOOKUP(C1972,MasterSheet!H:H,MasterSheet!E:E)</f>
        <v>131.6</v>
      </c>
      <c r="F1972" s="26">
        <f>SUMIFS(MasterSheet!J:J, MasterSheet!B:B, A1972, MasterSheet!D:D, B1972, MasterSheet!H:H, C1972)</f>
        <v>1</v>
      </c>
      <c r="G1972" s="26">
        <f t="shared" si="151"/>
        <v>11580.8</v>
      </c>
      <c r="H1972" s="30">
        <f>SUMIFS(MasterSheet!K:K, MasterSheet!B:B, A1972, MasterSheet!D:D, B1972, MasterSheet!H:H, C1972)</f>
        <v>1</v>
      </c>
      <c r="I1972" s="30">
        <f t="shared" si="152"/>
        <v>11580.8</v>
      </c>
      <c r="J1972" s="32">
        <f>SUMIFS(MasterSheet!L:L, MasterSheet!B:B, A1972, MasterSheet!D:D, B1972, MasterSheet!H:H, C1972)</f>
        <v>0</v>
      </c>
      <c r="K1972" s="32">
        <f t="shared" si="153"/>
        <v>0</v>
      </c>
      <c r="L1972" s="25" t="str">
        <f>VLOOKUP(C1972,MasterSheet!H:U,14,)</f>
        <v>BioLegend</v>
      </c>
      <c r="M1972" s="25" t="str">
        <f>VLOOKUP(L1972,'Currency Sheet'!A:C,3,)</f>
        <v>DOLLAR</v>
      </c>
      <c r="N1972" s="25">
        <f t="shared" si="154"/>
        <v>88</v>
      </c>
    </row>
    <row r="1973" spans="1:14" x14ac:dyDescent="0.25">
      <c r="A1973" s="25" t="str">
        <v>EED118206</v>
      </c>
      <c r="B1973" s="45">
        <v>45890</v>
      </c>
      <c r="C1973" s="25">
        <v>300306</v>
      </c>
      <c r="D1973" s="25">
        <f t="shared" si="150"/>
        <v>3388</v>
      </c>
      <c r="E1973" s="25">
        <f>_xlfn.XLOOKUP(C1973,MasterSheet!H:H,MasterSheet!E:E)</f>
        <v>38.5</v>
      </c>
      <c r="F1973" s="26">
        <f>SUMIFS(MasterSheet!J:J, MasterSheet!B:B, A1973, MasterSheet!D:D, B1973, MasterSheet!H:H, C1973)</f>
        <v>1</v>
      </c>
      <c r="G1973" s="26">
        <f t="shared" si="151"/>
        <v>3388</v>
      </c>
      <c r="H1973" s="30">
        <f>SUMIFS(MasterSheet!K:K, MasterSheet!B:B, A1973, MasterSheet!D:D, B1973, MasterSheet!H:H, C1973)</f>
        <v>1</v>
      </c>
      <c r="I1973" s="30">
        <f t="shared" si="152"/>
        <v>3388</v>
      </c>
      <c r="J1973" s="32">
        <f>SUMIFS(MasterSheet!L:L, MasterSheet!B:B, A1973, MasterSheet!D:D, B1973, MasterSheet!H:H, C1973)</f>
        <v>0</v>
      </c>
      <c r="K1973" s="32">
        <f t="shared" si="153"/>
        <v>0</v>
      </c>
      <c r="L1973" s="25" t="str">
        <f>VLOOKUP(C1973,MasterSheet!H:U,14,)</f>
        <v>BioLegend</v>
      </c>
      <c r="M1973" s="25" t="str">
        <f>VLOOKUP(L1973,'Currency Sheet'!A:C,3,)</f>
        <v>DOLLAR</v>
      </c>
      <c r="N1973" s="25">
        <f t="shared" si="154"/>
        <v>88</v>
      </c>
    </row>
    <row r="1974" spans="1:14" x14ac:dyDescent="0.25">
      <c r="A1974" s="25" t="str">
        <v>EED118206</v>
      </c>
      <c r="B1974" s="45">
        <v>45890</v>
      </c>
      <c r="C1974" s="25">
        <v>300434</v>
      </c>
      <c r="D1974" s="25">
        <f t="shared" si="150"/>
        <v>25146</v>
      </c>
      <c r="E1974" s="25">
        <f>_xlfn.XLOOKUP(C1974,MasterSheet!H:H,MasterSheet!E:E)</f>
        <v>285.75</v>
      </c>
      <c r="F1974" s="26">
        <f>SUMIFS(MasterSheet!J:J, MasterSheet!B:B, A1974, MasterSheet!D:D, B1974, MasterSheet!H:H, C1974)</f>
        <v>1</v>
      </c>
      <c r="G1974" s="26">
        <f t="shared" si="151"/>
        <v>25146</v>
      </c>
      <c r="H1974" s="30">
        <f>SUMIFS(MasterSheet!K:K, MasterSheet!B:B, A1974, MasterSheet!D:D, B1974, MasterSheet!H:H, C1974)</f>
        <v>1</v>
      </c>
      <c r="I1974" s="30">
        <f t="shared" si="152"/>
        <v>25146</v>
      </c>
      <c r="J1974" s="32">
        <f>SUMIFS(MasterSheet!L:L, MasterSheet!B:B, A1974, MasterSheet!D:D, B1974, MasterSheet!H:H, C1974)</f>
        <v>0</v>
      </c>
      <c r="K1974" s="32">
        <f t="shared" si="153"/>
        <v>0</v>
      </c>
      <c r="L1974" s="25" t="str">
        <f>VLOOKUP(C1974,MasterSheet!H:U,14,)</f>
        <v>BioLegend</v>
      </c>
      <c r="M1974" s="25" t="str">
        <f>VLOOKUP(L1974,'Currency Sheet'!A:C,3,)</f>
        <v>DOLLAR</v>
      </c>
      <c r="N1974" s="25">
        <f t="shared" si="154"/>
        <v>88</v>
      </c>
    </row>
    <row r="1975" spans="1:14" x14ac:dyDescent="0.25">
      <c r="A1975" s="25" t="str">
        <v>EED118206</v>
      </c>
      <c r="B1975" s="45">
        <v>45890</v>
      </c>
      <c r="C1975" s="25">
        <v>300510</v>
      </c>
      <c r="D1975" s="25">
        <f t="shared" si="150"/>
        <v>15954.400000000001</v>
      </c>
      <c r="E1975" s="25">
        <f>_xlfn.XLOOKUP(C1975,MasterSheet!H:H,MasterSheet!E:E)</f>
        <v>181.3</v>
      </c>
      <c r="F1975" s="26">
        <f>SUMIFS(MasterSheet!J:J, MasterSheet!B:B, A1975, MasterSheet!D:D, B1975, MasterSheet!H:H, C1975)</f>
        <v>1</v>
      </c>
      <c r="G1975" s="26">
        <f t="shared" si="151"/>
        <v>15954.400000000001</v>
      </c>
      <c r="H1975" s="30">
        <f>SUMIFS(MasterSheet!K:K, MasterSheet!B:B, A1975, MasterSheet!D:D, B1975, MasterSheet!H:H, C1975)</f>
        <v>1</v>
      </c>
      <c r="I1975" s="30">
        <f t="shared" si="152"/>
        <v>15954.400000000001</v>
      </c>
      <c r="J1975" s="32">
        <f>SUMIFS(MasterSheet!L:L, MasterSheet!B:B, A1975, MasterSheet!D:D, B1975, MasterSheet!H:H, C1975)</f>
        <v>0</v>
      </c>
      <c r="K1975" s="32">
        <f t="shared" si="153"/>
        <v>0</v>
      </c>
      <c r="L1975" s="25" t="str">
        <f>VLOOKUP(C1975,MasterSheet!H:U,14,)</f>
        <v>BioLegend</v>
      </c>
      <c r="M1975" s="25" t="str">
        <f>VLOOKUP(L1975,'Currency Sheet'!A:C,3,)</f>
        <v>DOLLAR</v>
      </c>
      <c r="N1975" s="25">
        <f t="shared" si="154"/>
        <v>88</v>
      </c>
    </row>
    <row r="1976" spans="1:14" x14ac:dyDescent="0.25">
      <c r="A1976" s="25" t="str">
        <v>EED118206</v>
      </c>
      <c r="B1976" s="45">
        <v>45890</v>
      </c>
      <c r="C1976" s="25">
        <v>302004</v>
      </c>
      <c r="D1976" s="25">
        <f t="shared" si="150"/>
        <v>12196.8</v>
      </c>
      <c r="E1976" s="25">
        <f>_xlfn.XLOOKUP(C1976,MasterSheet!H:H,MasterSheet!E:E)</f>
        <v>138.6</v>
      </c>
      <c r="F1976" s="26">
        <f>SUMIFS(MasterSheet!J:J, MasterSheet!B:B, A1976, MasterSheet!D:D, B1976, MasterSheet!H:H, C1976)</f>
        <v>1</v>
      </c>
      <c r="G1976" s="26">
        <f t="shared" si="151"/>
        <v>12196.8</v>
      </c>
      <c r="H1976" s="30">
        <f>SUMIFS(MasterSheet!K:K, MasterSheet!B:B, A1976, MasterSheet!D:D, B1976, MasterSheet!H:H, C1976)</f>
        <v>1</v>
      </c>
      <c r="I1976" s="30">
        <f t="shared" si="152"/>
        <v>12196.8</v>
      </c>
      <c r="J1976" s="32">
        <f>SUMIFS(MasterSheet!L:L, MasterSheet!B:B, A1976, MasterSheet!D:D, B1976, MasterSheet!H:H, C1976)</f>
        <v>0</v>
      </c>
      <c r="K1976" s="32">
        <f t="shared" si="153"/>
        <v>0</v>
      </c>
      <c r="L1976" s="25" t="str">
        <f>VLOOKUP(C1976,MasterSheet!H:U,14,)</f>
        <v>BioLegend</v>
      </c>
      <c r="M1976" s="25" t="str">
        <f>VLOOKUP(L1976,'Currency Sheet'!A:C,3,)</f>
        <v>DOLLAR</v>
      </c>
      <c r="N1976" s="25">
        <f t="shared" si="154"/>
        <v>88</v>
      </c>
    </row>
    <row r="1977" spans="1:14" x14ac:dyDescent="0.25">
      <c r="A1977" s="25" t="str">
        <v>EED118206</v>
      </c>
      <c r="B1977" s="45">
        <v>45890</v>
      </c>
      <c r="C1977" s="25">
        <v>302204</v>
      </c>
      <c r="D1977" s="25">
        <f t="shared" si="150"/>
        <v>4004</v>
      </c>
      <c r="E1977" s="25">
        <f>_xlfn.XLOOKUP(C1977,MasterSheet!H:H,MasterSheet!E:E)</f>
        <v>45.5</v>
      </c>
      <c r="F1977" s="26">
        <f>SUMIFS(MasterSheet!J:J, MasterSheet!B:B, A1977, MasterSheet!D:D, B1977, MasterSheet!H:H, C1977)</f>
        <v>1</v>
      </c>
      <c r="G1977" s="26">
        <f t="shared" si="151"/>
        <v>4004</v>
      </c>
      <c r="H1977" s="30">
        <f>SUMIFS(MasterSheet!K:K, MasterSheet!B:B, A1977, MasterSheet!D:D, B1977, MasterSheet!H:H, C1977)</f>
        <v>1</v>
      </c>
      <c r="I1977" s="30">
        <f t="shared" si="152"/>
        <v>4004</v>
      </c>
      <c r="J1977" s="32">
        <f>SUMIFS(MasterSheet!L:L, MasterSheet!B:B, A1977, MasterSheet!D:D, B1977, MasterSheet!H:H, C1977)</f>
        <v>0</v>
      </c>
      <c r="K1977" s="32">
        <f t="shared" si="153"/>
        <v>0</v>
      </c>
      <c r="L1977" s="25" t="str">
        <f>VLOOKUP(C1977,MasterSheet!H:U,14,)</f>
        <v>BioLegend</v>
      </c>
      <c r="M1977" s="25" t="str">
        <f>VLOOKUP(L1977,'Currency Sheet'!A:C,3,)</f>
        <v>DOLLAR</v>
      </c>
      <c r="N1977" s="25">
        <f t="shared" si="154"/>
        <v>88</v>
      </c>
    </row>
    <row r="1978" spans="1:14" x14ac:dyDescent="0.25">
      <c r="A1978" s="25" t="str">
        <v>EED118206</v>
      </c>
      <c r="B1978" s="45">
        <v>45890</v>
      </c>
      <c r="C1978" s="25">
        <v>302206</v>
      </c>
      <c r="D1978" s="25">
        <f t="shared" si="150"/>
        <v>6344.7999999999993</v>
      </c>
      <c r="E1978" s="25">
        <f>_xlfn.XLOOKUP(C1978,MasterSheet!H:H,MasterSheet!E:E)</f>
        <v>72.099999999999994</v>
      </c>
      <c r="F1978" s="26">
        <f>SUMIFS(MasterSheet!J:J, MasterSheet!B:B, A1978, MasterSheet!D:D, B1978, MasterSheet!H:H, C1978)</f>
        <v>1</v>
      </c>
      <c r="G1978" s="26">
        <f t="shared" si="151"/>
        <v>6344.7999999999993</v>
      </c>
      <c r="H1978" s="30">
        <f>SUMIFS(MasterSheet!K:K, MasterSheet!B:B, A1978, MasterSheet!D:D, B1978, MasterSheet!H:H, C1978)</f>
        <v>1</v>
      </c>
      <c r="I1978" s="30">
        <f t="shared" si="152"/>
        <v>6344.7999999999993</v>
      </c>
      <c r="J1978" s="32">
        <f>SUMIFS(MasterSheet!L:L, MasterSheet!B:B, A1978, MasterSheet!D:D, B1978, MasterSheet!H:H, C1978)</f>
        <v>0</v>
      </c>
      <c r="K1978" s="32">
        <f t="shared" si="153"/>
        <v>0</v>
      </c>
      <c r="L1978" s="25" t="str">
        <f>VLOOKUP(C1978,MasterSheet!H:U,14,)</f>
        <v>BioLegend</v>
      </c>
      <c r="M1978" s="25" t="str">
        <f>VLOOKUP(L1978,'Currency Sheet'!A:C,3,)</f>
        <v>DOLLAR</v>
      </c>
      <c r="N1978" s="25">
        <f t="shared" si="154"/>
        <v>88</v>
      </c>
    </row>
    <row r="1979" spans="1:14" x14ac:dyDescent="0.25">
      <c r="A1979" s="25" t="str">
        <v>EED118206</v>
      </c>
      <c r="B1979" s="45">
        <v>45890</v>
      </c>
      <c r="C1979" s="25">
        <v>302212</v>
      </c>
      <c r="D1979" s="25">
        <f t="shared" si="150"/>
        <v>6468</v>
      </c>
      <c r="E1979" s="25">
        <f>_xlfn.XLOOKUP(C1979,MasterSheet!H:H,MasterSheet!E:E)</f>
        <v>73.5</v>
      </c>
      <c r="F1979" s="26">
        <f>SUMIFS(MasterSheet!J:J, MasterSheet!B:B, A1979, MasterSheet!D:D, B1979, MasterSheet!H:H, C1979)</f>
        <v>1</v>
      </c>
      <c r="G1979" s="26">
        <f t="shared" si="151"/>
        <v>6468</v>
      </c>
      <c r="H1979" s="30">
        <f>SUMIFS(MasterSheet!K:K, MasterSheet!B:B, A1979, MasterSheet!D:D, B1979, MasterSheet!H:H, C1979)</f>
        <v>1</v>
      </c>
      <c r="I1979" s="30">
        <f t="shared" si="152"/>
        <v>6468</v>
      </c>
      <c r="J1979" s="32">
        <f>SUMIFS(MasterSheet!L:L, MasterSheet!B:B, A1979, MasterSheet!D:D, B1979, MasterSheet!H:H, C1979)</f>
        <v>0</v>
      </c>
      <c r="K1979" s="32">
        <f t="shared" si="153"/>
        <v>0</v>
      </c>
      <c r="L1979" s="25" t="str">
        <f>VLOOKUP(C1979,MasterSheet!H:U,14,)</f>
        <v>BioLegend</v>
      </c>
      <c r="M1979" s="25" t="str">
        <f>VLOOKUP(L1979,'Currency Sheet'!A:C,3,)</f>
        <v>DOLLAR</v>
      </c>
      <c r="N1979" s="25">
        <f t="shared" si="154"/>
        <v>88</v>
      </c>
    </row>
    <row r="1980" spans="1:14" x14ac:dyDescent="0.25">
      <c r="A1980" s="25" t="str">
        <v>EED118206</v>
      </c>
      <c r="B1980" s="45">
        <v>45890</v>
      </c>
      <c r="C1980" s="25">
        <v>302306</v>
      </c>
      <c r="D1980" s="25">
        <f t="shared" si="150"/>
        <v>9178.4</v>
      </c>
      <c r="E1980" s="25">
        <f>_xlfn.XLOOKUP(C1980,MasterSheet!H:H,MasterSheet!E:E)</f>
        <v>104.3</v>
      </c>
      <c r="F1980" s="26">
        <f>SUMIFS(MasterSheet!J:J, MasterSheet!B:B, A1980, MasterSheet!D:D, B1980, MasterSheet!H:H, C1980)</f>
        <v>1</v>
      </c>
      <c r="G1980" s="26">
        <f t="shared" si="151"/>
        <v>9178.4</v>
      </c>
      <c r="H1980" s="30">
        <f>SUMIFS(MasterSheet!K:K, MasterSheet!B:B, A1980, MasterSheet!D:D, B1980, MasterSheet!H:H, C1980)</f>
        <v>1</v>
      </c>
      <c r="I1980" s="30">
        <f t="shared" si="152"/>
        <v>9178.4</v>
      </c>
      <c r="J1980" s="32">
        <f>SUMIFS(MasterSheet!L:L, MasterSheet!B:B, A1980, MasterSheet!D:D, B1980, MasterSheet!H:H, C1980)</f>
        <v>0</v>
      </c>
      <c r="K1980" s="32">
        <f t="shared" si="153"/>
        <v>0</v>
      </c>
      <c r="L1980" s="25" t="str">
        <f>VLOOKUP(C1980,MasterSheet!H:U,14,)</f>
        <v>BioLegend</v>
      </c>
      <c r="M1980" s="25" t="str">
        <f>VLOOKUP(L1980,'Currency Sheet'!A:C,3,)</f>
        <v>DOLLAR</v>
      </c>
      <c r="N1980" s="25">
        <f t="shared" si="154"/>
        <v>88</v>
      </c>
    </row>
    <row r="1981" spans="1:14" x14ac:dyDescent="0.25">
      <c r="A1981" s="25" t="str">
        <v>EED118206</v>
      </c>
      <c r="B1981" s="45">
        <v>45890</v>
      </c>
      <c r="C1981" s="25">
        <v>302624</v>
      </c>
      <c r="D1981" s="25">
        <f t="shared" si="150"/>
        <v>11580.8</v>
      </c>
      <c r="E1981" s="25">
        <f>_xlfn.XLOOKUP(C1981,MasterSheet!H:H,MasterSheet!E:E)</f>
        <v>131.6</v>
      </c>
      <c r="F1981" s="26">
        <f>SUMIFS(MasterSheet!J:J, MasterSheet!B:B, A1981, MasterSheet!D:D, B1981, MasterSheet!H:H, C1981)</f>
        <v>1</v>
      </c>
      <c r="G1981" s="26">
        <f t="shared" si="151"/>
        <v>11580.8</v>
      </c>
      <c r="H1981" s="30">
        <f>SUMIFS(MasterSheet!K:K, MasterSheet!B:B, A1981, MasterSheet!D:D, B1981, MasterSheet!H:H, C1981)</f>
        <v>1</v>
      </c>
      <c r="I1981" s="30">
        <f t="shared" si="152"/>
        <v>11580.8</v>
      </c>
      <c r="J1981" s="32">
        <f>SUMIFS(MasterSheet!L:L, MasterSheet!B:B, A1981, MasterSheet!D:D, B1981, MasterSheet!H:H, C1981)</f>
        <v>0</v>
      </c>
      <c r="K1981" s="32">
        <f t="shared" si="153"/>
        <v>0</v>
      </c>
      <c r="L1981" s="25" t="str">
        <f>VLOOKUP(C1981,MasterSheet!H:U,14,)</f>
        <v>BioLegend</v>
      </c>
      <c r="M1981" s="25" t="str">
        <f>VLOOKUP(L1981,'Currency Sheet'!A:C,3,)</f>
        <v>DOLLAR</v>
      </c>
      <c r="N1981" s="25">
        <f t="shared" si="154"/>
        <v>88</v>
      </c>
    </row>
    <row r="1982" spans="1:14" x14ac:dyDescent="0.25">
      <c r="A1982" s="25" t="str">
        <v>EED118206</v>
      </c>
      <c r="B1982" s="45">
        <v>45890</v>
      </c>
      <c r="C1982" s="25">
        <v>304006</v>
      </c>
      <c r="D1982" s="25">
        <f t="shared" si="150"/>
        <v>4435.2</v>
      </c>
      <c r="E1982" s="25">
        <f>_xlfn.XLOOKUP(C1982,MasterSheet!H:H,MasterSheet!E:E)</f>
        <v>50.4</v>
      </c>
      <c r="F1982" s="26">
        <f>SUMIFS(MasterSheet!J:J, MasterSheet!B:B, A1982, MasterSheet!D:D, B1982, MasterSheet!H:H, C1982)</f>
        <v>1</v>
      </c>
      <c r="G1982" s="26">
        <f t="shared" si="151"/>
        <v>4435.2</v>
      </c>
      <c r="H1982" s="30">
        <f>SUMIFS(MasterSheet!K:K, MasterSheet!B:B, A1982, MasterSheet!D:D, B1982, MasterSheet!H:H, C1982)</f>
        <v>1</v>
      </c>
      <c r="I1982" s="30">
        <f t="shared" si="152"/>
        <v>4435.2</v>
      </c>
      <c r="J1982" s="32">
        <f>SUMIFS(MasterSheet!L:L, MasterSheet!B:B, A1982, MasterSheet!D:D, B1982, MasterSheet!H:H, C1982)</f>
        <v>0</v>
      </c>
      <c r="K1982" s="32">
        <f t="shared" si="153"/>
        <v>0</v>
      </c>
      <c r="L1982" s="25" t="str">
        <f>VLOOKUP(C1982,MasterSheet!H:U,14,)</f>
        <v>BioLegend</v>
      </c>
      <c r="M1982" s="25" t="str">
        <f>VLOOKUP(L1982,'Currency Sheet'!A:C,3,)</f>
        <v>DOLLAR</v>
      </c>
      <c r="N1982" s="25">
        <f t="shared" si="154"/>
        <v>88</v>
      </c>
    </row>
    <row r="1983" spans="1:14" x14ac:dyDescent="0.25">
      <c r="A1983" s="25" t="str">
        <v>EED118206</v>
      </c>
      <c r="B1983" s="45">
        <v>45890</v>
      </c>
      <c r="C1983" s="25">
        <v>304024</v>
      </c>
      <c r="D1983" s="25">
        <f t="shared" si="150"/>
        <v>13992</v>
      </c>
      <c r="E1983" s="25">
        <f>_xlfn.XLOOKUP(C1983,MasterSheet!H:H,MasterSheet!E:E)</f>
        <v>159</v>
      </c>
      <c r="F1983" s="26">
        <f>SUMIFS(MasterSheet!J:J, MasterSheet!B:B, A1983, MasterSheet!D:D, B1983, MasterSheet!H:H, C1983)</f>
        <v>2</v>
      </c>
      <c r="G1983" s="26">
        <f t="shared" si="151"/>
        <v>27984</v>
      </c>
      <c r="H1983" s="30">
        <f>SUMIFS(MasterSheet!K:K, MasterSheet!B:B, A1983, MasterSheet!D:D, B1983, MasterSheet!H:H, C1983)</f>
        <v>2</v>
      </c>
      <c r="I1983" s="30">
        <f t="shared" si="152"/>
        <v>27984</v>
      </c>
      <c r="J1983" s="32">
        <f>SUMIFS(MasterSheet!L:L, MasterSheet!B:B, A1983, MasterSheet!D:D, B1983, MasterSheet!H:H, C1983)</f>
        <v>0</v>
      </c>
      <c r="K1983" s="32">
        <f t="shared" si="153"/>
        <v>0</v>
      </c>
      <c r="L1983" s="25" t="str">
        <f>VLOOKUP(C1983,MasterSheet!H:U,14,)</f>
        <v>BioLegend</v>
      </c>
      <c r="M1983" s="25" t="str">
        <f>VLOOKUP(L1983,'Currency Sheet'!A:C,3,)</f>
        <v>DOLLAR</v>
      </c>
      <c r="N1983" s="25">
        <f t="shared" si="154"/>
        <v>88</v>
      </c>
    </row>
    <row r="1984" spans="1:14" x14ac:dyDescent="0.25">
      <c r="A1984" s="25" t="str">
        <v>EED118206</v>
      </c>
      <c r="B1984" s="45">
        <v>45890</v>
      </c>
      <c r="C1984" s="25">
        <v>304120</v>
      </c>
      <c r="D1984" s="25">
        <f t="shared" si="150"/>
        <v>13992</v>
      </c>
      <c r="E1984" s="25">
        <f>_xlfn.XLOOKUP(C1984,MasterSheet!H:H,MasterSheet!E:E)</f>
        <v>159</v>
      </c>
      <c r="F1984" s="26">
        <f>SUMIFS(MasterSheet!J:J, MasterSheet!B:B, A1984, MasterSheet!D:D, B1984, MasterSheet!H:H, C1984)</f>
        <v>1</v>
      </c>
      <c r="G1984" s="26">
        <f t="shared" si="151"/>
        <v>13992</v>
      </c>
      <c r="H1984" s="30">
        <f>SUMIFS(MasterSheet!K:K, MasterSheet!B:B, A1984, MasterSheet!D:D, B1984, MasterSheet!H:H, C1984)</f>
        <v>1</v>
      </c>
      <c r="I1984" s="30">
        <f t="shared" si="152"/>
        <v>13992</v>
      </c>
      <c r="J1984" s="32">
        <f>SUMIFS(MasterSheet!L:L, MasterSheet!B:B, A1984, MasterSheet!D:D, B1984, MasterSheet!H:H, C1984)</f>
        <v>0</v>
      </c>
      <c r="K1984" s="32">
        <f t="shared" si="153"/>
        <v>0</v>
      </c>
      <c r="L1984" s="25" t="str">
        <f>VLOOKUP(C1984,MasterSheet!H:U,14,)</f>
        <v>BioLegend</v>
      </c>
      <c r="M1984" s="25" t="str">
        <f>VLOOKUP(L1984,'Currency Sheet'!A:C,3,)</f>
        <v>DOLLAR</v>
      </c>
      <c r="N1984" s="25">
        <f t="shared" si="154"/>
        <v>88</v>
      </c>
    </row>
    <row r="1985" spans="1:14" x14ac:dyDescent="0.25">
      <c r="A1985" s="25" t="str">
        <v>EED118206</v>
      </c>
      <c r="B1985" s="45">
        <v>45890</v>
      </c>
      <c r="C1985" s="25">
        <v>304220</v>
      </c>
      <c r="D1985" s="25">
        <f t="shared" si="150"/>
        <v>5790.4</v>
      </c>
      <c r="E1985" s="25">
        <f>_xlfn.XLOOKUP(C1985,MasterSheet!H:H,MasterSheet!E:E)</f>
        <v>65.8</v>
      </c>
      <c r="F1985" s="26">
        <f>SUMIFS(MasterSheet!J:J, MasterSheet!B:B, A1985, MasterSheet!D:D, B1985, MasterSheet!H:H, C1985)</f>
        <v>1</v>
      </c>
      <c r="G1985" s="26">
        <f t="shared" si="151"/>
        <v>5790.4</v>
      </c>
      <c r="H1985" s="30">
        <f>SUMIFS(MasterSheet!K:K, MasterSheet!B:B, A1985, MasterSheet!D:D, B1985, MasterSheet!H:H, C1985)</f>
        <v>1</v>
      </c>
      <c r="I1985" s="30">
        <f t="shared" si="152"/>
        <v>5790.4</v>
      </c>
      <c r="J1985" s="32">
        <f>SUMIFS(MasterSheet!L:L, MasterSheet!B:B, A1985, MasterSheet!D:D, B1985, MasterSheet!H:H, C1985)</f>
        <v>0</v>
      </c>
      <c r="K1985" s="32">
        <f t="shared" si="153"/>
        <v>0</v>
      </c>
      <c r="L1985" s="25" t="str">
        <f>VLOOKUP(C1985,MasterSheet!H:U,14,)</f>
        <v>BioLegend</v>
      </c>
      <c r="M1985" s="25" t="str">
        <f>VLOOKUP(L1985,'Currency Sheet'!A:C,3,)</f>
        <v>DOLLAR</v>
      </c>
      <c r="N1985" s="25">
        <f t="shared" si="154"/>
        <v>88</v>
      </c>
    </row>
    <row r="1986" spans="1:14" x14ac:dyDescent="0.25">
      <c r="A1986" s="25" t="str">
        <v>EED118206</v>
      </c>
      <c r="B1986" s="45">
        <v>45890</v>
      </c>
      <c r="C1986" s="25">
        <v>304820</v>
      </c>
      <c r="D1986" s="25">
        <f t="shared" si="150"/>
        <v>16324</v>
      </c>
      <c r="E1986" s="25">
        <f>_xlfn.XLOOKUP(C1986,MasterSheet!H:H,MasterSheet!E:E)</f>
        <v>185.5</v>
      </c>
      <c r="F1986" s="26">
        <f>SUMIFS(MasterSheet!J:J, MasterSheet!B:B, A1986, MasterSheet!D:D, B1986, MasterSheet!H:H, C1986)</f>
        <v>1</v>
      </c>
      <c r="G1986" s="26">
        <f t="shared" si="151"/>
        <v>16324</v>
      </c>
      <c r="H1986" s="30">
        <f>SUMIFS(MasterSheet!K:K, MasterSheet!B:B, A1986, MasterSheet!D:D, B1986, MasterSheet!H:H, C1986)</f>
        <v>1</v>
      </c>
      <c r="I1986" s="30">
        <f t="shared" si="152"/>
        <v>16324</v>
      </c>
      <c r="J1986" s="32">
        <f>SUMIFS(MasterSheet!L:L, MasterSheet!B:B, A1986, MasterSheet!D:D, B1986, MasterSheet!H:H, C1986)</f>
        <v>0</v>
      </c>
      <c r="K1986" s="32">
        <f t="shared" si="153"/>
        <v>0</v>
      </c>
      <c r="L1986" s="25" t="str">
        <f>VLOOKUP(C1986,MasterSheet!H:U,14,)</f>
        <v>BioLegend</v>
      </c>
      <c r="M1986" s="25" t="str">
        <f>VLOOKUP(L1986,'Currency Sheet'!A:C,3,)</f>
        <v>DOLLAR</v>
      </c>
      <c r="N1986" s="25">
        <f t="shared" si="154"/>
        <v>88</v>
      </c>
    </row>
    <row r="1987" spans="1:14" x14ac:dyDescent="0.25">
      <c r="A1987" s="25" t="str">
        <v>EED118206</v>
      </c>
      <c r="B1987" s="45">
        <v>45890</v>
      </c>
      <c r="C1987" s="25">
        <v>305425</v>
      </c>
      <c r="D1987" s="25">
        <f t="shared" ref="D1987:D2050" si="155">E1987*N1987</f>
        <v>13464</v>
      </c>
      <c r="E1987" s="25">
        <f>_xlfn.XLOOKUP(C1987,MasterSheet!H:H,MasterSheet!E:E)</f>
        <v>153</v>
      </c>
      <c r="F1987" s="26">
        <f>SUMIFS(MasterSheet!J:J, MasterSheet!B:B, A1987, MasterSheet!D:D, B1987, MasterSheet!H:H, C1987)</f>
        <v>1</v>
      </c>
      <c r="G1987" s="26">
        <f t="shared" ref="G1987:G2050" si="156">D1987*F1987</f>
        <v>13464</v>
      </c>
      <c r="H1987" s="30">
        <f>SUMIFS(MasterSheet!K:K, MasterSheet!B:B, A1987, MasterSheet!D:D, B1987, MasterSheet!H:H, C1987)</f>
        <v>1</v>
      </c>
      <c r="I1987" s="30">
        <f t="shared" ref="I1987:I2050" si="157">H1987*D1987</f>
        <v>13464</v>
      </c>
      <c r="J1987" s="32">
        <f>SUMIFS(MasterSheet!L:L, MasterSheet!B:B, A1987, MasterSheet!D:D, B1987, MasterSheet!H:H, C1987)</f>
        <v>0</v>
      </c>
      <c r="K1987" s="32">
        <f t="shared" ref="K1987:K2050" si="158">J1987*D1987</f>
        <v>0</v>
      </c>
      <c r="L1987" s="25" t="str">
        <f>VLOOKUP(C1987,MasterSheet!H:U,14,)</f>
        <v>BioLegend</v>
      </c>
      <c r="M1987" s="25" t="str">
        <f>VLOOKUP(L1987,'Currency Sheet'!A:C,3,)</f>
        <v>DOLLAR</v>
      </c>
      <c r="N1987" s="25">
        <f t="shared" ref="N1987:N2050" si="159">IF(M1987="DOLLAR",88,1)</f>
        <v>88</v>
      </c>
    </row>
    <row r="1988" spans="1:14" x14ac:dyDescent="0.25">
      <c r="A1988" s="25" t="str">
        <v>EED118206</v>
      </c>
      <c r="B1988" s="45">
        <v>45890</v>
      </c>
      <c r="C1988" s="25">
        <v>306004</v>
      </c>
      <c r="D1988" s="25">
        <f t="shared" si="155"/>
        <v>10841.6</v>
      </c>
      <c r="E1988" s="25">
        <f>_xlfn.XLOOKUP(C1988,MasterSheet!H:H,MasterSheet!E:E)</f>
        <v>123.2</v>
      </c>
      <c r="F1988" s="26">
        <f>SUMIFS(MasterSheet!J:J, MasterSheet!B:B, A1988, MasterSheet!D:D, B1988, MasterSheet!H:H, C1988)</f>
        <v>1</v>
      </c>
      <c r="G1988" s="26">
        <f t="shared" si="156"/>
        <v>10841.6</v>
      </c>
      <c r="H1988" s="30">
        <f>SUMIFS(MasterSheet!K:K, MasterSheet!B:B, A1988, MasterSheet!D:D, B1988, MasterSheet!H:H, C1988)</f>
        <v>1</v>
      </c>
      <c r="I1988" s="30">
        <f t="shared" si="157"/>
        <v>10841.6</v>
      </c>
      <c r="J1988" s="32">
        <f>SUMIFS(MasterSheet!L:L, MasterSheet!B:B, A1988, MasterSheet!D:D, B1988, MasterSheet!H:H, C1988)</f>
        <v>0</v>
      </c>
      <c r="K1988" s="32">
        <f t="shared" si="158"/>
        <v>0</v>
      </c>
      <c r="L1988" s="25" t="str">
        <f>VLOOKUP(C1988,MasterSheet!H:U,14,)</f>
        <v>BioLegend</v>
      </c>
      <c r="M1988" s="25" t="str">
        <f>VLOOKUP(L1988,'Currency Sheet'!A:C,3,)</f>
        <v>DOLLAR</v>
      </c>
      <c r="N1988" s="25">
        <f t="shared" si="159"/>
        <v>88</v>
      </c>
    </row>
    <row r="1989" spans="1:14" x14ac:dyDescent="0.25">
      <c r="A1989" s="25" t="str">
        <v>EED118206</v>
      </c>
      <c r="B1989" s="45">
        <v>45890</v>
      </c>
      <c r="C1989" s="25">
        <v>306014</v>
      </c>
      <c r="D1989" s="25">
        <f t="shared" si="155"/>
        <v>9055.2000000000007</v>
      </c>
      <c r="E1989" s="25">
        <f>_xlfn.XLOOKUP(C1989,MasterSheet!H:H,MasterSheet!E:E)</f>
        <v>102.9</v>
      </c>
      <c r="F1989" s="26">
        <f>SUMIFS(MasterSheet!J:J, MasterSheet!B:B, A1989, MasterSheet!D:D, B1989, MasterSheet!H:H, C1989)</f>
        <v>1</v>
      </c>
      <c r="G1989" s="26">
        <f t="shared" si="156"/>
        <v>9055.2000000000007</v>
      </c>
      <c r="H1989" s="30">
        <f>SUMIFS(MasterSheet!K:K, MasterSheet!B:B, A1989, MasterSheet!D:D, B1989, MasterSheet!H:H, C1989)</f>
        <v>1</v>
      </c>
      <c r="I1989" s="30">
        <f t="shared" si="157"/>
        <v>9055.2000000000007</v>
      </c>
      <c r="J1989" s="32">
        <f>SUMIFS(MasterSheet!L:L, MasterSheet!B:B, A1989, MasterSheet!D:D, B1989, MasterSheet!H:H, C1989)</f>
        <v>0</v>
      </c>
      <c r="K1989" s="32">
        <f t="shared" si="158"/>
        <v>0</v>
      </c>
      <c r="L1989" s="25" t="str">
        <f>VLOOKUP(C1989,MasterSheet!H:U,14,)</f>
        <v>BioLegend</v>
      </c>
      <c r="M1989" s="25" t="str">
        <f>VLOOKUP(L1989,'Currency Sheet'!A:C,3,)</f>
        <v>DOLLAR</v>
      </c>
      <c r="N1989" s="25">
        <f t="shared" si="159"/>
        <v>88</v>
      </c>
    </row>
    <row r="1990" spans="1:14" x14ac:dyDescent="0.25">
      <c r="A1990" s="25" t="str">
        <v>EED118206</v>
      </c>
      <c r="B1990" s="45">
        <v>45890</v>
      </c>
      <c r="C1990" s="25">
        <v>306706</v>
      </c>
      <c r="D1990" s="25">
        <f t="shared" si="155"/>
        <v>11580.8</v>
      </c>
      <c r="E1990" s="25">
        <f>_xlfn.XLOOKUP(C1990,MasterSheet!H:H,MasterSheet!E:E)</f>
        <v>131.6</v>
      </c>
      <c r="F1990" s="26">
        <f>SUMIFS(MasterSheet!J:J, MasterSheet!B:B, A1990, MasterSheet!D:D, B1990, MasterSheet!H:H, C1990)</f>
        <v>1</v>
      </c>
      <c r="G1990" s="26">
        <f t="shared" si="156"/>
        <v>11580.8</v>
      </c>
      <c r="H1990" s="30">
        <f>SUMIFS(MasterSheet!K:K, MasterSheet!B:B, A1990, MasterSheet!D:D, B1990, MasterSheet!H:H, C1990)</f>
        <v>1</v>
      </c>
      <c r="I1990" s="30">
        <f t="shared" si="157"/>
        <v>11580.8</v>
      </c>
      <c r="J1990" s="32">
        <f>SUMIFS(MasterSheet!L:L, MasterSheet!B:B, A1990, MasterSheet!D:D, B1990, MasterSheet!H:H, C1990)</f>
        <v>0</v>
      </c>
      <c r="K1990" s="32">
        <f t="shared" si="158"/>
        <v>0</v>
      </c>
      <c r="L1990" s="25" t="str">
        <f>VLOOKUP(C1990,MasterSheet!H:U,14,)</f>
        <v>BioLegend</v>
      </c>
      <c r="M1990" s="25" t="str">
        <f>VLOOKUP(L1990,'Currency Sheet'!A:C,3,)</f>
        <v>DOLLAR</v>
      </c>
      <c r="N1990" s="25">
        <f t="shared" si="159"/>
        <v>88</v>
      </c>
    </row>
    <row r="1991" spans="1:14" x14ac:dyDescent="0.25">
      <c r="A1991" s="25" t="str">
        <v>EED118206</v>
      </c>
      <c r="B1991" s="45">
        <v>45890</v>
      </c>
      <c r="C1991" s="25">
        <v>310938</v>
      </c>
      <c r="D1991" s="25">
        <f t="shared" si="155"/>
        <v>24090</v>
      </c>
      <c r="E1991" s="25">
        <f>_xlfn.XLOOKUP(C1991,MasterSheet!H:H,MasterSheet!E:E)</f>
        <v>273.75</v>
      </c>
      <c r="F1991" s="26">
        <f>SUMIFS(MasterSheet!J:J, MasterSheet!B:B, A1991, MasterSheet!D:D, B1991, MasterSheet!H:H, C1991)</f>
        <v>1</v>
      </c>
      <c r="G1991" s="26">
        <f t="shared" si="156"/>
        <v>24090</v>
      </c>
      <c r="H1991" s="30">
        <f>SUMIFS(MasterSheet!K:K, MasterSheet!B:B, A1991, MasterSheet!D:D, B1991, MasterSheet!H:H, C1991)</f>
        <v>1</v>
      </c>
      <c r="I1991" s="30">
        <f t="shared" si="157"/>
        <v>24090</v>
      </c>
      <c r="J1991" s="32">
        <f>SUMIFS(MasterSheet!L:L, MasterSheet!B:B, A1991, MasterSheet!D:D, B1991, MasterSheet!H:H, C1991)</f>
        <v>0</v>
      </c>
      <c r="K1991" s="32">
        <f t="shared" si="158"/>
        <v>0</v>
      </c>
      <c r="L1991" s="25" t="str">
        <f>VLOOKUP(C1991,MasterSheet!H:U,14,)</f>
        <v>BioLegend</v>
      </c>
      <c r="M1991" s="25" t="str">
        <f>VLOOKUP(L1991,'Currency Sheet'!A:C,3,)</f>
        <v>DOLLAR</v>
      </c>
      <c r="N1991" s="25">
        <f t="shared" si="159"/>
        <v>88</v>
      </c>
    </row>
    <row r="1992" spans="1:14" x14ac:dyDescent="0.25">
      <c r="A1992" s="25" t="str">
        <v>EED118206</v>
      </c>
      <c r="B1992" s="45">
        <v>45890</v>
      </c>
      <c r="C1992" s="25">
        <v>313404</v>
      </c>
      <c r="D1992" s="25">
        <f t="shared" si="155"/>
        <v>15769.599999999999</v>
      </c>
      <c r="E1992" s="25">
        <f>_xlfn.XLOOKUP(C1992,MasterSheet!H:H,MasterSheet!E:E)</f>
        <v>179.2</v>
      </c>
      <c r="F1992" s="26">
        <f>SUMIFS(MasterSheet!J:J, MasterSheet!B:B, A1992, MasterSheet!D:D, B1992, MasterSheet!H:H, C1992)</f>
        <v>1</v>
      </c>
      <c r="G1992" s="26">
        <f t="shared" si="156"/>
        <v>15769.599999999999</v>
      </c>
      <c r="H1992" s="30">
        <f>SUMIFS(MasterSheet!K:K, MasterSheet!B:B, A1992, MasterSheet!D:D, B1992, MasterSheet!H:H, C1992)</f>
        <v>1</v>
      </c>
      <c r="I1992" s="30">
        <f t="shared" si="157"/>
        <v>15769.599999999999</v>
      </c>
      <c r="J1992" s="32">
        <f>SUMIFS(MasterSheet!L:L, MasterSheet!B:B, A1992, MasterSheet!D:D, B1992, MasterSheet!H:H, C1992)</f>
        <v>0</v>
      </c>
      <c r="K1992" s="32">
        <f t="shared" si="158"/>
        <v>0</v>
      </c>
      <c r="L1992" s="25" t="str">
        <f>VLOOKUP(C1992,MasterSheet!H:U,14,)</f>
        <v>BioLegend</v>
      </c>
      <c r="M1992" s="25" t="str">
        <f>VLOOKUP(L1992,'Currency Sheet'!A:C,3,)</f>
        <v>DOLLAR</v>
      </c>
      <c r="N1992" s="25">
        <f t="shared" si="159"/>
        <v>88</v>
      </c>
    </row>
    <row r="1993" spans="1:14" x14ac:dyDescent="0.25">
      <c r="A1993" s="25" t="str">
        <v>EED118206</v>
      </c>
      <c r="B1993" s="45">
        <v>45890</v>
      </c>
      <c r="C1993" s="25">
        <v>313566</v>
      </c>
      <c r="D1993" s="25">
        <f t="shared" si="155"/>
        <v>22484</v>
      </c>
      <c r="E1993" s="25">
        <f>_xlfn.XLOOKUP(C1993,MasterSheet!H:H,MasterSheet!E:E)</f>
        <v>255.5</v>
      </c>
      <c r="F1993" s="26">
        <f>SUMIFS(MasterSheet!J:J, MasterSheet!B:B, A1993, MasterSheet!D:D, B1993, MasterSheet!H:H, C1993)</f>
        <v>1</v>
      </c>
      <c r="G1993" s="26">
        <f t="shared" si="156"/>
        <v>22484</v>
      </c>
      <c r="H1993" s="30">
        <f>SUMIFS(MasterSheet!K:K, MasterSheet!B:B, A1993, MasterSheet!D:D, B1993, MasterSheet!H:H, C1993)</f>
        <v>1</v>
      </c>
      <c r="I1993" s="30">
        <f t="shared" si="157"/>
        <v>22484</v>
      </c>
      <c r="J1993" s="32">
        <f>SUMIFS(MasterSheet!L:L, MasterSheet!B:B, A1993, MasterSheet!D:D, B1993, MasterSheet!H:H, C1993)</f>
        <v>0</v>
      </c>
      <c r="K1993" s="32">
        <f t="shared" si="158"/>
        <v>0</v>
      </c>
      <c r="L1993" s="25" t="str">
        <f>VLOOKUP(C1993,MasterSheet!H:U,14,)</f>
        <v>BioLegend</v>
      </c>
      <c r="M1993" s="25" t="str">
        <f>VLOOKUP(L1993,'Currency Sheet'!A:C,3,)</f>
        <v>DOLLAR</v>
      </c>
      <c r="N1993" s="25">
        <f t="shared" si="159"/>
        <v>88</v>
      </c>
    </row>
    <row r="1994" spans="1:14" x14ac:dyDescent="0.25">
      <c r="A1994" s="25" t="str">
        <v>EED118206</v>
      </c>
      <c r="B1994" s="45">
        <v>45890</v>
      </c>
      <c r="C1994" s="25">
        <v>317332</v>
      </c>
      <c r="D1994" s="25">
        <f t="shared" si="155"/>
        <v>24090</v>
      </c>
      <c r="E1994" s="25">
        <f>_xlfn.XLOOKUP(C1994,MasterSheet!H:H,MasterSheet!E:E)</f>
        <v>273.75</v>
      </c>
      <c r="F1994" s="26">
        <f>SUMIFS(MasterSheet!J:J, MasterSheet!B:B, A1994, MasterSheet!D:D, B1994, MasterSheet!H:H, C1994)</f>
        <v>1</v>
      </c>
      <c r="G1994" s="26">
        <f t="shared" si="156"/>
        <v>24090</v>
      </c>
      <c r="H1994" s="30">
        <f>SUMIFS(MasterSheet!K:K, MasterSheet!B:B, A1994, MasterSheet!D:D, B1994, MasterSheet!H:H, C1994)</f>
        <v>1</v>
      </c>
      <c r="I1994" s="30">
        <f t="shared" si="157"/>
        <v>24090</v>
      </c>
      <c r="J1994" s="32">
        <f>SUMIFS(MasterSheet!L:L, MasterSheet!B:B, A1994, MasterSheet!D:D, B1994, MasterSheet!H:H, C1994)</f>
        <v>0</v>
      </c>
      <c r="K1994" s="32">
        <f t="shared" si="158"/>
        <v>0</v>
      </c>
      <c r="L1994" s="25" t="str">
        <f>VLOOKUP(C1994,MasterSheet!H:U,14,)</f>
        <v>BioLegend</v>
      </c>
      <c r="M1994" s="25" t="str">
        <f>VLOOKUP(L1994,'Currency Sheet'!A:C,3,)</f>
        <v>DOLLAR</v>
      </c>
      <c r="N1994" s="25">
        <f t="shared" si="159"/>
        <v>88</v>
      </c>
    </row>
    <row r="1995" spans="1:14" x14ac:dyDescent="0.25">
      <c r="A1995" s="25" t="str">
        <v>EED118206</v>
      </c>
      <c r="B1995" s="45">
        <v>45890</v>
      </c>
      <c r="C1995" s="25">
        <v>317406</v>
      </c>
      <c r="D1995" s="25">
        <f t="shared" si="155"/>
        <v>5112.8</v>
      </c>
      <c r="E1995" s="25">
        <f>_xlfn.XLOOKUP(C1995,MasterSheet!H:H,MasterSheet!E:E)</f>
        <v>58.1</v>
      </c>
      <c r="F1995" s="26">
        <f>SUMIFS(MasterSheet!J:J, MasterSheet!B:B, A1995, MasterSheet!D:D, B1995, MasterSheet!H:H, C1995)</f>
        <v>1</v>
      </c>
      <c r="G1995" s="26">
        <f t="shared" si="156"/>
        <v>5112.8</v>
      </c>
      <c r="H1995" s="30">
        <f>SUMIFS(MasterSheet!K:K, MasterSheet!B:B, A1995, MasterSheet!D:D, B1995, MasterSheet!H:H, C1995)</f>
        <v>1</v>
      </c>
      <c r="I1995" s="30">
        <f t="shared" si="157"/>
        <v>5112.8</v>
      </c>
      <c r="J1995" s="32">
        <f>SUMIFS(MasterSheet!L:L, MasterSheet!B:B, A1995, MasterSheet!D:D, B1995, MasterSheet!H:H, C1995)</f>
        <v>0</v>
      </c>
      <c r="K1995" s="32">
        <f t="shared" si="158"/>
        <v>0</v>
      </c>
      <c r="L1995" s="25" t="str">
        <f>VLOOKUP(C1995,MasterSheet!H:U,14,)</f>
        <v>BioLegend</v>
      </c>
      <c r="M1995" s="25" t="str">
        <f>VLOOKUP(L1995,'Currency Sheet'!A:C,3,)</f>
        <v>DOLLAR</v>
      </c>
      <c r="N1995" s="25">
        <f t="shared" si="159"/>
        <v>88</v>
      </c>
    </row>
    <row r="1996" spans="1:14" x14ac:dyDescent="0.25">
      <c r="A1996" s="25" t="str">
        <v>EED118206</v>
      </c>
      <c r="B1996" s="45">
        <v>45890</v>
      </c>
      <c r="C1996" s="25">
        <v>317438</v>
      </c>
      <c r="D1996" s="25">
        <f t="shared" si="155"/>
        <v>27984</v>
      </c>
      <c r="E1996" s="25">
        <f>_xlfn.XLOOKUP(C1996,MasterSheet!H:H,MasterSheet!E:E)</f>
        <v>318</v>
      </c>
      <c r="F1996" s="26">
        <f>SUMIFS(MasterSheet!J:J, MasterSheet!B:B, A1996, MasterSheet!D:D, B1996, MasterSheet!H:H, C1996)</f>
        <v>1</v>
      </c>
      <c r="G1996" s="26">
        <f t="shared" si="156"/>
        <v>27984</v>
      </c>
      <c r="H1996" s="30">
        <f>SUMIFS(MasterSheet!K:K, MasterSheet!B:B, A1996, MasterSheet!D:D, B1996, MasterSheet!H:H, C1996)</f>
        <v>1</v>
      </c>
      <c r="I1996" s="30">
        <f t="shared" si="157"/>
        <v>27984</v>
      </c>
      <c r="J1996" s="32">
        <f>SUMIFS(MasterSheet!L:L, MasterSheet!B:B, A1996, MasterSheet!D:D, B1996, MasterSheet!H:H, C1996)</f>
        <v>0</v>
      </c>
      <c r="K1996" s="32">
        <f t="shared" si="158"/>
        <v>0</v>
      </c>
      <c r="L1996" s="25" t="str">
        <f>VLOOKUP(C1996,MasterSheet!H:U,14,)</f>
        <v>BioLegend</v>
      </c>
      <c r="M1996" s="25" t="str">
        <f>VLOOKUP(L1996,'Currency Sheet'!A:C,3,)</f>
        <v>DOLLAR</v>
      </c>
      <c r="N1996" s="25">
        <f t="shared" si="159"/>
        <v>88</v>
      </c>
    </row>
    <row r="1997" spans="1:14" x14ac:dyDescent="0.25">
      <c r="A1997" s="25" t="str">
        <v>EED118206</v>
      </c>
      <c r="B1997" s="45">
        <v>45890</v>
      </c>
      <c r="C1997" s="25">
        <v>318320</v>
      </c>
      <c r="D1997" s="25">
        <f t="shared" si="155"/>
        <v>12997.599999999999</v>
      </c>
      <c r="E1997" s="25">
        <f>_xlfn.XLOOKUP(C1997,MasterSheet!H:H,MasterSheet!E:E)</f>
        <v>147.69999999999999</v>
      </c>
      <c r="F1997" s="26">
        <f>SUMIFS(MasterSheet!J:J, MasterSheet!B:B, A1997, MasterSheet!D:D, B1997, MasterSheet!H:H, C1997)</f>
        <v>1</v>
      </c>
      <c r="G1997" s="26">
        <f t="shared" si="156"/>
        <v>12997.599999999999</v>
      </c>
      <c r="H1997" s="30">
        <f>SUMIFS(MasterSheet!K:K, MasterSheet!B:B, A1997, MasterSheet!D:D, B1997, MasterSheet!H:H, C1997)</f>
        <v>1</v>
      </c>
      <c r="I1997" s="30">
        <f t="shared" si="157"/>
        <v>12997.599999999999</v>
      </c>
      <c r="J1997" s="32">
        <f>SUMIFS(MasterSheet!L:L, MasterSheet!B:B, A1997, MasterSheet!D:D, B1997, MasterSheet!H:H, C1997)</f>
        <v>0</v>
      </c>
      <c r="K1997" s="32">
        <f t="shared" si="158"/>
        <v>0</v>
      </c>
      <c r="L1997" s="25" t="str">
        <f>VLOOKUP(C1997,MasterSheet!H:U,14,)</f>
        <v>BioLegend</v>
      </c>
      <c r="M1997" s="25" t="str">
        <f>VLOOKUP(L1997,'Currency Sheet'!A:C,3,)</f>
        <v>DOLLAR</v>
      </c>
      <c r="N1997" s="25">
        <f t="shared" si="159"/>
        <v>88</v>
      </c>
    </row>
    <row r="1998" spans="1:14" x14ac:dyDescent="0.25">
      <c r="A1998" s="25" t="str">
        <v>EED118206</v>
      </c>
      <c r="B1998" s="45">
        <v>45890</v>
      </c>
      <c r="C1998" s="25">
        <v>321109</v>
      </c>
      <c r="D1998" s="25">
        <f t="shared" si="155"/>
        <v>9178.4</v>
      </c>
      <c r="E1998" s="25">
        <f>_xlfn.XLOOKUP(C1998,MasterSheet!H:H,MasterSheet!E:E)</f>
        <v>104.3</v>
      </c>
      <c r="F1998" s="26">
        <f>SUMIFS(MasterSheet!J:J, MasterSheet!B:B, A1998, MasterSheet!D:D, B1998, MasterSheet!H:H, C1998)</f>
        <v>1</v>
      </c>
      <c r="G1998" s="26">
        <f t="shared" si="156"/>
        <v>9178.4</v>
      </c>
      <c r="H1998" s="30">
        <f>SUMIFS(MasterSheet!K:K, MasterSheet!B:B, A1998, MasterSheet!D:D, B1998, MasterSheet!H:H, C1998)</f>
        <v>1</v>
      </c>
      <c r="I1998" s="30">
        <f t="shared" si="157"/>
        <v>9178.4</v>
      </c>
      <c r="J1998" s="32">
        <f>SUMIFS(MasterSheet!L:L, MasterSheet!B:B, A1998, MasterSheet!D:D, B1998, MasterSheet!H:H, C1998)</f>
        <v>0</v>
      </c>
      <c r="K1998" s="32">
        <f t="shared" si="158"/>
        <v>0</v>
      </c>
      <c r="L1998" s="25" t="str">
        <f>VLOOKUP(C1998,MasterSheet!H:U,14,)</f>
        <v>BioLegend</v>
      </c>
      <c r="M1998" s="25" t="str">
        <f>VLOOKUP(L1998,'Currency Sheet'!A:C,3,)</f>
        <v>DOLLAR</v>
      </c>
      <c r="N1998" s="25">
        <f t="shared" si="159"/>
        <v>88</v>
      </c>
    </row>
    <row r="1999" spans="1:14" x14ac:dyDescent="0.25">
      <c r="A1999" s="25" t="str">
        <v>EED118206</v>
      </c>
      <c r="B1999" s="45">
        <v>45890</v>
      </c>
      <c r="C1999" s="25">
        <v>321142</v>
      </c>
      <c r="D1999" s="25">
        <f t="shared" si="155"/>
        <v>27588</v>
      </c>
      <c r="E1999" s="25">
        <f>_xlfn.XLOOKUP(C1999,MasterSheet!H:H,MasterSheet!E:E)</f>
        <v>313.5</v>
      </c>
      <c r="F1999" s="26">
        <f>SUMIFS(MasterSheet!J:J, MasterSheet!B:B, A1999, MasterSheet!D:D, B1999, MasterSheet!H:H, C1999)</f>
        <v>1</v>
      </c>
      <c r="G1999" s="26">
        <f t="shared" si="156"/>
        <v>27588</v>
      </c>
      <c r="H1999" s="30">
        <f>SUMIFS(MasterSheet!K:K, MasterSheet!B:B, A1999, MasterSheet!D:D, B1999, MasterSheet!H:H, C1999)</f>
        <v>1</v>
      </c>
      <c r="I1999" s="30">
        <f t="shared" si="157"/>
        <v>27588</v>
      </c>
      <c r="J1999" s="32">
        <f>SUMIFS(MasterSheet!L:L, MasterSheet!B:B, A1999, MasterSheet!D:D, B1999, MasterSheet!H:H, C1999)</f>
        <v>0</v>
      </c>
      <c r="K1999" s="32">
        <f t="shared" si="158"/>
        <v>0</v>
      </c>
      <c r="L1999" s="25" t="str">
        <f>VLOOKUP(C1999,MasterSheet!H:U,14,)</f>
        <v>BioLegend</v>
      </c>
      <c r="M1999" s="25" t="str">
        <f>VLOOKUP(L1999,'Currency Sheet'!A:C,3,)</f>
        <v>DOLLAR</v>
      </c>
      <c r="N1999" s="25">
        <f t="shared" si="159"/>
        <v>88</v>
      </c>
    </row>
    <row r="2000" spans="1:14" x14ac:dyDescent="0.25">
      <c r="A2000" s="25" t="str">
        <v>EED118206</v>
      </c>
      <c r="B2000" s="45">
        <v>45890</v>
      </c>
      <c r="C2000" s="25">
        <v>321306</v>
      </c>
      <c r="D2000" s="25">
        <f t="shared" si="155"/>
        <v>14352.8</v>
      </c>
      <c r="E2000" s="25">
        <f>_xlfn.XLOOKUP(C2000,MasterSheet!H:H,MasterSheet!E:E)</f>
        <v>163.1</v>
      </c>
      <c r="F2000" s="26">
        <f>SUMIFS(MasterSheet!J:J, MasterSheet!B:B, A2000, MasterSheet!D:D, B2000, MasterSheet!H:H, C2000)</f>
        <v>1</v>
      </c>
      <c r="G2000" s="26">
        <f t="shared" si="156"/>
        <v>14352.8</v>
      </c>
      <c r="H2000" s="30">
        <f>SUMIFS(MasterSheet!K:K, MasterSheet!B:B, A2000, MasterSheet!D:D, B2000, MasterSheet!H:H, C2000)</f>
        <v>1</v>
      </c>
      <c r="I2000" s="30">
        <f t="shared" si="157"/>
        <v>14352.8</v>
      </c>
      <c r="J2000" s="32">
        <f>SUMIFS(MasterSheet!L:L, MasterSheet!B:B, A2000, MasterSheet!D:D, B2000, MasterSheet!H:H, C2000)</f>
        <v>0</v>
      </c>
      <c r="K2000" s="32">
        <f t="shared" si="158"/>
        <v>0</v>
      </c>
      <c r="L2000" s="25" t="str">
        <f>VLOOKUP(C2000,MasterSheet!H:U,14,)</f>
        <v>BioLegend</v>
      </c>
      <c r="M2000" s="25" t="str">
        <f>VLOOKUP(L2000,'Currency Sheet'!A:C,3,)</f>
        <v>DOLLAR</v>
      </c>
      <c r="N2000" s="25">
        <f t="shared" si="159"/>
        <v>88</v>
      </c>
    </row>
    <row r="2001" spans="1:14" x14ac:dyDescent="0.25">
      <c r="A2001" s="25" t="str">
        <v>EED118206</v>
      </c>
      <c r="B2001" s="45">
        <v>45890</v>
      </c>
      <c r="C2001" s="25">
        <v>325504</v>
      </c>
      <c r="D2001" s="25">
        <f t="shared" si="155"/>
        <v>12689.599999999999</v>
      </c>
      <c r="E2001" s="25">
        <f>_xlfn.XLOOKUP(C2001,MasterSheet!H:H,MasterSheet!E:E)</f>
        <v>144.19999999999999</v>
      </c>
      <c r="F2001" s="26">
        <f>SUMIFS(MasterSheet!J:J, MasterSheet!B:B, A2001, MasterSheet!D:D, B2001, MasterSheet!H:H, C2001)</f>
        <v>1</v>
      </c>
      <c r="G2001" s="26">
        <f t="shared" si="156"/>
        <v>12689.599999999999</v>
      </c>
      <c r="H2001" s="30">
        <f>SUMIFS(MasterSheet!K:K, MasterSheet!B:B, A2001, MasterSheet!D:D, B2001, MasterSheet!H:H, C2001)</f>
        <v>1</v>
      </c>
      <c r="I2001" s="30">
        <f t="shared" si="157"/>
        <v>12689.599999999999</v>
      </c>
      <c r="J2001" s="32">
        <f>SUMIFS(MasterSheet!L:L, MasterSheet!B:B, A2001, MasterSheet!D:D, B2001, MasterSheet!H:H, C2001)</f>
        <v>0</v>
      </c>
      <c r="K2001" s="32">
        <f t="shared" si="158"/>
        <v>0</v>
      </c>
      <c r="L2001" s="25" t="str">
        <f>VLOOKUP(C2001,MasterSheet!H:U,14,)</f>
        <v>BioLegend</v>
      </c>
      <c r="M2001" s="25" t="str">
        <f>VLOOKUP(L2001,'Currency Sheet'!A:C,3,)</f>
        <v>DOLLAR</v>
      </c>
      <c r="N2001" s="25">
        <f t="shared" si="159"/>
        <v>88</v>
      </c>
    </row>
    <row r="2002" spans="1:14" x14ac:dyDescent="0.25">
      <c r="A2002" s="25" t="str">
        <v>EED118206</v>
      </c>
      <c r="B2002" s="45">
        <v>45890</v>
      </c>
      <c r="C2002" s="25">
        <v>325604</v>
      </c>
      <c r="D2002" s="25">
        <f t="shared" si="155"/>
        <v>12997.599999999999</v>
      </c>
      <c r="E2002" s="25">
        <f>_xlfn.XLOOKUP(C2002,MasterSheet!H:H,MasterSheet!E:E)</f>
        <v>147.69999999999999</v>
      </c>
      <c r="F2002" s="26">
        <f>SUMIFS(MasterSheet!J:J, MasterSheet!B:B, A2002, MasterSheet!D:D, B2002, MasterSheet!H:H, C2002)</f>
        <v>1</v>
      </c>
      <c r="G2002" s="26">
        <f t="shared" si="156"/>
        <v>12997.599999999999</v>
      </c>
      <c r="H2002" s="30">
        <f>SUMIFS(MasterSheet!K:K, MasterSheet!B:B, A2002, MasterSheet!D:D, B2002, MasterSheet!H:H, C2002)</f>
        <v>1</v>
      </c>
      <c r="I2002" s="30">
        <f t="shared" si="157"/>
        <v>12997.599999999999</v>
      </c>
      <c r="J2002" s="32">
        <f>SUMIFS(MasterSheet!L:L, MasterSheet!B:B, A2002, MasterSheet!D:D, B2002, MasterSheet!H:H, C2002)</f>
        <v>0</v>
      </c>
      <c r="K2002" s="32">
        <f t="shared" si="158"/>
        <v>0</v>
      </c>
      <c r="L2002" s="25" t="str">
        <f>VLOOKUP(C2002,MasterSheet!H:U,14,)</f>
        <v>BioLegend</v>
      </c>
      <c r="M2002" s="25" t="str">
        <f>VLOOKUP(L2002,'Currency Sheet'!A:C,3,)</f>
        <v>DOLLAR</v>
      </c>
      <c r="N2002" s="25">
        <f t="shared" si="159"/>
        <v>88</v>
      </c>
    </row>
    <row r="2003" spans="1:14" x14ac:dyDescent="0.25">
      <c r="A2003" s="25" t="str">
        <v>EED118206</v>
      </c>
      <c r="B2003" s="45">
        <v>45890</v>
      </c>
      <c r="C2003" s="25">
        <v>329951</v>
      </c>
      <c r="D2003" s="25">
        <f t="shared" si="155"/>
        <v>9055.2000000000007</v>
      </c>
      <c r="E2003" s="25">
        <f>_xlfn.XLOOKUP(C2003,MasterSheet!H:H,MasterSheet!E:E)</f>
        <v>102.9</v>
      </c>
      <c r="F2003" s="26">
        <f>SUMIFS(MasterSheet!J:J, MasterSheet!B:B, A2003, MasterSheet!D:D, B2003, MasterSheet!H:H, C2003)</f>
        <v>1</v>
      </c>
      <c r="G2003" s="26">
        <f t="shared" si="156"/>
        <v>9055.2000000000007</v>
      </c>
      <c r="H2003" s="30">
        <f>SUMIFS(MasterSheet!K:K, MasterSheet!B:B, A2003, MasterSheet!D:D, B2003, MasterSheet!H:H, C2003)</f>
        <v>1</v>
      </c>
      <c r="I2003" s="30">
        <f t="shared" si="157"/>
        <v>9055.2000000000007</v>
      </c>
      <c r="J2003" s="32">
        <f>SUMIFS(MasterSheet!L:L, MasterSheet!B:B, A2003, MasterSheet!D:D, B2003, MasterSheet!H:H, C2003)</f>
        <v>0</v>
      </c>
      <c r="K2003" s="32">
        <f t="shared" si="158"/>
        <v>0</v>
      </c>
      <c r="L2003" s="25" t="str">
        <f>VLOOKUP(C2003,MasterSheet!H:U,14,)</f>
        <v>BioLegend</v>
      </c>
      <c r="M2003" s="25" t="str">
        <f>VLOOKUP(L2003,'Currency Sheet'!A:C,3,)</f>
        <v>DOLLAR</v>
      </c>
      <c r="N2003" s="25">
        <f t="shared" si="159"/>
        <v>88</v>
      </c>
    </row>
    <row r="2004" spans="1:14" x14ac:dyDescent="0.25">
      <c r="A2004" s="25" t="str">
        <v>EED118206</v>
      </c>
      <c r="B2004" s="45">
        <v>45890</v>
      </c>
      <c r="C2004" s="25">
        <v>331206</v>
      </c>
      <c r="D2004" s="25">
        <f t="shared" si="155"/>
        <v>12689.599999999999</v>
      </c>
      <c r="E2004" s="25">
        <f>_xlfn.XLOOKUP(C2004,MasterSheet!H:H,MasterSheet!E:E)</f>
        <v>144.19999999999999</v>
      </c>
      <c r="F2004" s="26">
        <f>SUMIFS(MasterSheet!J:J, MasterSheet!B:B, A2004, MasterSheet!D:D, B2004, MasterSheet!H:H, C2004)</f>
        <v>1</v>
      </c>
      <c r="G2004" s="26">
        <f t="shared" si="156"/>
        <v>12689.599999999999</v>
      </c>
      <c r="H2004" s="30">
        <f>SUMIFS(MasterSheet!K:K, MasterSheet!B:B, A2004, MasterSheet!D:D, B2004, MasterSheet!H:H, C2004)</f>
        <v>1</v>
      </c>
      <c r="I2004" s="30">
        <f t="shared" si="157"/>
        <v>12689.599999999999</v>
      </c>
      <c r="J2004" s="32">
        <f>SUMIFS(MasterSheet!L:L, MasterSheet!B:B, A2004, MasterSheet!D:D, B2004, MasterSheet!H:H, C2004)</f>
        <v>0</v>
      </c>
      <c r="K2004" s="32">
        <f t="shared" si="158"/>
        <v>0</v>
      </c>
      <c r="L2004" s="25" t="str">
        <f>VLOOKUP(C2004,MasterSheet!H:U,14,)</f>
        <v>BioLegend</v>
      </c>
      <c r="M2004" s="25" t="str">
        <f>VLOOKUP(L2004,'Currency Sheet'!A:C,3,)</f>
        <v>DOLLAR</v>
      </c>
      <c r="N2004" s="25">
        <f t="shared" si="159"/>
        <v>88</v>
      </c>
    </row>
    <row r="2005" spans="1:14" x14ac:dyDescent="0.25">
      <c r="A2005" s="25" t="str">
        <v>EED118206</v>
      </c>
      <c r="B2005" s="45">
        <v>45890</v>
      </c>
      <c r="C2005" s="25">
        <v>331208</v>
      </c>
      <c r="D2005" s="25">
        <f t="shared" si="155"/>
        <v>12997.599999999999</v>
      </c>
      <c r="E2005" s="25">
        <f>_xlfn.XLOOKUP(C2005,MasterSheet!H:H,MasterSheet!E:E)</f>
        <v>147.69999999999999</v>
      </c>
      <c r="F2005" s="26">
        <f>SUMIFS(MasterSheet!J:J, MasterSheet!B:B, A2005, MasterSheet!D:D, B2005, MasterSheet!H:H, C2005)</f>
        <v>1</v>
      </c>
      <c r="G2005" s="26">
        <f t="shared" si="156"/>
        <v>12997.599999999999</v>
      </c>
      <c r="H2005" s="30">
        <f>SUMIFS(MasterSheet!K:K, MasterSheet!B:B, A2005, MasterSheet!D:D, B2005, MasterSheet!H:H, C2005)</f>
        <v>1</v>
      </c>
      <c r="I2005" s="30">
        <f t="shared" si="157"/>
        <v>12997.599999999999</v>
      </c>
      <c r="J2005" s="32">
        <f>SUMIFS(MasterSheet!L:L, MasterSheet!B:B, A2005, MasterSheet!D:D, B2005, MasterSheet!H:H, C2005)</f>
        <v>0</v>
      </c>
      <c r="K2005" s="32">
        <f t="shared" si="158"/>
        <v>0</v>
      </c>
      <c r="L2005" s="25" t="str">
        <f>VLOOKUP(C2005,MasterSheet!H:U,14,)</f>
        <v>BioLegend</v>
      </c>
      <c r="M2005" s="25" t="str">
        <f>VLOOKUP(L2005,'Currency Sheet'!A:C,3,)</f>
        <v>DOLLAR</v>
      </c>
      <c r="N2005" s="25">
        <f t="shared" si="159"/>
        <v>88</v>
      </c>
    </row>
    <row r="2006" spans="1:14" x14ac:dyDescent="0.25">
      <c r="A2006" s="25" t="str">
        <v>EED118206</v>
      </c>
      <c r="B2006" s="45">
        <v>45890</v>
      </c>
      <c r="C2006" s="25">
        <v>331246</v>
      </c>
      <c r="D2006" s="25">
        <f t="shared" si="155"/>
        <v>28710</v>
      </c>
      <c r="E2006" s="25">
        <f>_xlfn.XLOOKUP(C2006,MasterSheet!H:H,MasterSheet!E:E)</f>
        <v>326.25</v>
      </c>
      <c r="F2006" s="26">
        <f>SUMIFS(MasterSheet!J:J, MasterSheet!B:B, A2006, MasterSheet!D:D, B2006, MasterSheet!H:H, C2006)</f>
        <v>1</v>
      </c>
      <c r="G2006" s="26">
        <f t="shared" si="156"/>
        <v>28710</v>
      </c>
      <c r="H2006" s="30">
        <f>SUMIFS(MasterSheet!K:K, MasterSheet!B:B, A2006, MasterSheet!D:D, B2006, MasterSheet!H:H, C2006)</f>
        <v>1</v>
      </c>
      <c r="I2006" s="30">
        <f t="shared" si="157"/>
        <v>28710</v>
      </c>
      <c r="J2006" s="32">
        <f>SUMIFS(MasterSheet!L:L, MasterSheet!B:B, A2006, MasterSheet!D:D, B2006, MasterSheet!H:H, C2006)</f>
        <v>0</v>
      </c>
      <c r="K2006" s="32">
        <f t="shared" si="158"/>
        <v>0</v>
      </c>
      <c r="L2006" s="25" t="str">
        <f>VLOOKUP(C2006,MasterSheet!H:U,14,)</f>
        <v>BioLegend</v>
      </c>
      <c r="M2006" s="25" t="str">
        <f>VLOOKUP(L2006,'Currency Sheet'!A:C,3,)</f>
        <v>DOLLAR</v>
      </c>
      <c r="N2006" s="25">
        <f t="shared" si="159"/>
        <v>88</v>
      </c>
    </row>
    <row r="2007" spans="1:14" x14ac:dyDescent="0.25">
      <c r="A2007" s="25" t="str">
        <v>EED118206</v>
      </c>
      <c r="B2007" s="45">
        <v>45890</v>
      </c>
      <c r="C2007" s="25">
        <v>333625</v>
      </c>
      <c r="D2007" s="25">
        <f t="shared" si="155"/>
        <v>9794.4</v>
      </c>
      <c r="E2007" s="25">
        <f>_xlfn.XLOOKUP(C2007,MasterSheet!H:H,MasterSheet!E:E)</f>
        <v>111.3</v>
      </c>
      <c r="F2007" s="26">
        <f>SUMIFS(MasterSheet!J:J, MasterSheet!B:B, A2007, MasterSheet!D:D, B2007, MasterSheet!H:H, C2007)</f>
        <v>1</v>
      </c>
      <c r="G2007" s="26">
        <f t="shared" si="156"/>
        <v>9794.4</v>
      </c>
      <c r="H2007" s="30">
        <f>SUMIFS(MasterSheet!K:K, MasterSheet!B:B, A2007, MasterSheet!D:D, B2007, MasterSheet!H:H, C2007)</f>
        <v>1</v>
      </c>
      <c r="I2007" s="30">
        <f t="shared" si="157"/>
        <v>9794.4</v>
      </c>
      <c r="J2007" s="32">
        <f>SUMIFS(MasterSheet!L:L, MasterSheet!B:B, A2007, MasterSheet!D:D, B2007, MasterSheet!H:H, C2007)</f>
        <v>0</v>
      </c>
      <c r="K2007" s="32">
        <f t="shared" si="158"/>
        <v>0</v>
      </c>
      <c r="L2007" s="25" t="str">
        <f>VLOOKUP(C2007,MasterSheet!H:U,14,)</f>
        <v>BioLegend</v>
      </c>
      <c r="M2007" s="25" t="str">
        <f>VLOOKUP(L2007,'Currency Sheet'!A:C,3,)</f>
        <v>DOLLAR</v>
      </c>
      <c r="N2007" s="25">
        <f t="shared" si="159"/>
        <v>88</v>
      </c>
    </row>
    <row r="2008" spans="1:14" x14ac:dyDescent="0.25">
      <c r="A2008" s="25" t="str">
        <v>EED118206</v>
      </c>
      <c r="B2008" s="45">
        <v>45890</v>
      </c>
      <c r="C2008" s="25">
        <v>334606</v>
      </c>
      <c r="D2008" s="25">
        <f t="shared" si="155"/>
        <v>16632</v>
      </c>
      <c r="E2008" s="25">
        <f>_xlfn.XLOOKUP(C2008,MasterSheet!H:H,MasterSheet!E:E)</f>
        <v>189</v>
      </c>
      <c r="F2008" s="26">
        <f>SUMIFS(MasterSheet!J:J, MasterSheet!B:B, A2008, MasterSheet!D:D, B2008, MasterSheet!H:H, C2008)</f>
        <v>1</v>
      </c>
      <c r="G2008" s="26">
        <f t="shared" si="156"/>
        <v>16632</v>
      </c>
      <c r="H2008" s="30">
        <f>SUMIFS(MasterSheet!K:K, MasterSheet!B:B, A2008, MasterSheet!D:D, B2008, MasterSheet!H:H, C2008)</f>
        <v>1</v>
      </c>
      <c r="I2008" s="30">
        <f t="shared" si="157"/>
        <v>16632</v>
      </c>
      <c r="J2008" s="32">
        <f>SUMIFS(MasterSheet!L:L, MasterSheet!B:B, A2008, MasterSheet!D:D, B2008, MasterSheet!H:H, C2008)</f>
        <v>0</v>
      </c>
      <c r="K2008" s="32">
        <f t="shared" si="158"/>
        <v>0</v>
      </c>
      <c r="L2008" s="25" t="str">
        <f>VLOOKUP(C2008,MasterSheet!H:U,14,)</f>
        <v>BioLegend</v>
      </c>
      <c r="M2008" s="25" t="str">
        <f>VLOOKUP(L2008,'Currency Sheet'!A:C,3,)</f>
        <v>DOLLAR</v>
      </c>
      <c r="N2008" s="25">
        <f t="shared" si="159"/>
        <v>88</v>
      </c>
    </row>
    <row r="2009" spans="1:14" x14ac:dyDescent="0.25">
      <c r="A2009" s="25" t="str">
        <v>EED118206</v>
      </c>
      <c r="B2009" s="45">
        <v>45890</v>
      </c>
      <c r="C2009" s="25">
        <v>334608</v>
      </c>
      <c r="D2009" s="25">
        <f t="shared" si="155"/>
        <v>17371.2</v>
      </c>
      <c r="E2009" s="25">
        <f>_xlfn.XLOOKUP(C2009,MasterSheet!H:H,MasterSheet!E:E)</f>
        <v>197.4</v>
      </c>
      <c r="F2009" s="26">
        <f>SUMIFS(MasterSheet!J:J, MasterSheet!B:B, A2009, MasterSheet!D:D, B2009, MasterSheet!H:H, C2009)</f>
        <v>1</v>
      </c>
      <c r="G2009" s="26">
        <f t="shared" si="156"/>
        <v>17371.2</v>
      </c>
      <c r="H2009" s="30">
        <f>SUMIFS(MasterSheet!K:K, MasterSheet!B:B, A2009, MasterSheet!D:D, B2009, MasterSheet!H:H, C2009)</f>
        <v>1</v>
      </c>
      <c r="I2009" s="30">
        <f t="shared" si="157"/>
        <v>17371.2</v>
      </c>
      <c r="J2009" s="32">
        <f>SUMIFS(MasterSheet!L:L, MasterSheet!B:B, A2009, MasterSheet!D:D, B2009, MasterSheet!H:H, C2009)</f>
        <v>0</v>
      </c>
      <c r="K2009" s="32">
        <f t="shared" si="158"/>
        <v>0</v>
      </c>
      <c r="L2009" s="25" t="str">
        <f>VLOOKUP(C2009,MasterSheet!H:U,14,)</f>
        <v>BioLegend</v>
      </c>
      <c r="M2009" s="25" t="str">
        <f>VLOOKUP(L2009,'Currency Sheet'!A:C,3,)</f>
        <v>DOLLAR</v>
      </c>
      <c r="N2009" s="25">
        <f t="shared" si="159"/>
        <v>88</v>
      </c>
    </row>
    <row r="2010" spans="1:14" x14ac:dyDescent="0.25">
      <c r="A2010" s="25" t="str">
        <v>EED118206</v>
      </c>
      <c r="B2010" s="45">
        <v>45890</v>
      </c>
      <c r="C2010" s="25">
        <v>336218</v>
      </c>
      <c r="D2010" s="25">
        <f t="shared" si="155"/>
        <v>11272.8</v>
      </c>
      <c r="E2010" s="25">
        <f>_xlfn.XLOOKUP(C2010,MasterSheet!H:H,MasterSheet!E:E)</f>
        <v>128.1</v>
      </c>
      <c r="F2010" s="26">
        <f>SUMIFS(MasterSheet!J:J, MasterSheet!B:B, A2010, MasterSheet!D:D, B2010, MasterSheet!H:H, C2010)</f>
        <v>1</v>
      </c>
      <c r="G2010" s="26">
        <f t="shared" si="156"/>
        <v>11272.8</v>
      </c>
      <c r="H2010" s="30">
        <f>SUMIFS(MasterSheet!K:K, MasterSheet!B:B, A2010, MasterSheet!D:D, B2010, MasterSheet!H:H, C2010)</f>
        <v>1</v>
      </c>
      <c r="I2010" s="30">
        <f t="shared" si="157"/>
        <v>11272.8</v>
      </c>
      <c r="J2010" s="32">
        <f>SUMIFS(MasterSheet!L:L, MasterSheet!B:B, A2010, MasterSheet!D:D, B2010, MasterSheet!H:H, C2010)</f>
        <v>0</v>
      </c>
      <c r="K2010" s="32">
        <f t="shared" si="158"/>
        <v>0</v>
      </c>
      <c r="L2010" s="25" t="str">
        <f>VLOOKUP(C2010,MasterSheet!H:U,14,)</f>
        <v>BioLegend</v>
      </c>
      <c r="M2010" s="25" t="str">
        <f>VLOOKUP(L2010,'Currency Sheet'!A:C,3,)</f>
        <v>DOLLAR</v>
      </c>
      <c r="N2010" s="25">
        <f t="shared" si="159"/>
        <v>88</v>
      </c>
    </row>
    <row r="2011" spans="1:14" x14ac:dyDescent="0.25">
      <c r="A2011" s="25" t="str">
        <v>EED118206</v>
      </c>
      <c r="B2011" s="45">
        <v>45890</v>
      </c>
      <c r="C2011" s="25">
        <v>339811</v>
      </c>
      <c r="D2011" s="25">
        <f t="shared" si="155"/>
        <v>7946.4</v>
      </c>
      <c r="E2011" s="25">
        <f>_xlfn.XLOOKUP(C2011,MasterSheet!H:H,MasterSheet!E:E)</f>
        <v>90.3</v>
      </c>
      <c r="F2011" s="26">
        <f>SUMIFS(MasterSheet!J:J, MasterSheet!B:B, A2011, MasterSheet!D:D, B2011, MasterSheet!H:H, C2011)</f>
        <v>1</v>
      </c>
      <c r="G2011" s="26">
        <f t="shared" si="156"/>
        <v>7946.4</v>
      </c>
      <c r="H2011" s="30">
        <f>SUMIFS(MasterSheet!K:K, MasterSheet!B:B, A2011, MasterSheet!D:D, B2011, MasterSheet!H:H, C2011)</f>
        <v>1</v>
      </c>
      <c r="I2011" s="30">
        <f t="shared" si="157"/>
        <v>7946.4</v>
      </c>
      <c r="J2011" s="32">
        <f>SUMIFS(MasterSheet!L:L, MasterSheet!B:B, A2011, MasterSheet!D:D, B2011, MasterSheet!H:H, C2011)</f>
        <v>0</v>
      </c>
      <c r="K2011" s="32">
        <f t="shared" si="158"/>
        <v>0</v>
      </c>
      <c r="L2011" s="25" t="str">
        <f>VLOOKUP(C2011,MasterSheet!H:U,14,)</f>
        <v>BioLegend</v>
      </c>
      <c r="M2011" s="25" t="str">
        <f>VLOOKUP(L2011,'Currency Sheet'!A:C,3,)</f>
        <v>DOLLAR</v>
      </c>
      <c r="N2011" s="25">
        <f t="shared" si="159"/>
        <v>88</v>
      </c>
    </row>
    <row r="2012" spans="1:14" x14ac:dyDescent="0.25">
      <c r="A2012" s="25" t="str">
        <v>EED118206</v>
      </c>
      <c r="B2012" s="45">
        <v>45890</v>
      </c>
      <c r="C2012" s="25">
        <v>343504</v>
      </c>
      <c r="D2012" s="25">
        <f t="shared" si="155"/>
        <v>13921.599999999999</v>
      </c>
      <c r="E2012" s="25">
        <f>_xlfn.XLOOKUP(C2012,MasterSheet!H:H,MasterSheet!E:E)</f>
        <v>158.19999999999999</v>
      </c>
      <c r="F2012" s="26">
        <f>SUMIFS(MasterSheet!J:J, MasterSheet!B:B, A2012, MasterSheet!D:D, B2012, MasterSheet!H:H, C2012)</f>
        <v>1</v>
      </c>
      <c r="G2012" s="26">
        <f t="shared" si="156"/>
        <v>13921.599999999999</v>
      </c>
      <c r="H2012" s="30">
        <f>SUMIFS(MasterSheet!K:K, MasterSheet!B:B, A2012, MasterSheet!D:D, B2012, MasterSheet!H:H, C2012)</f>
        <v>1</v>
      </c>
      <c r="I2012" s="30">
        <f t="shared" si="157"/>
        <v>13921.599999999999</v>
      </c>
      <c r="J2012" s="32">
        <f>SUMIFS(MasterSheet!L:L, MasterSheet!B:B, A2012, MasterSheet!D:D, B2012, MasterSheet!H:H, C2012)</f>
        <v>0</v>
      </c>
      <c r="K2012" s="32">
        <f t="shared" si="158"/>
        <v>0</v>
      </c>
      <c r="L2012" s="25" t="str">
        <f>VLOOKUP(C2012,MasterSheet!H:U,14,)</f>
        <v>BioLegend</v>
      </c>
      <c r="M2012" s="25" t="str">
        <f>VLOOKUP(L2012,'Currency Sheet'!A:C,3,)</f>
        <v>DOLLAR</v>
      </c>
      <c r="N2012" s="25">
        <f t="shared" si="159"/>
        <v>88</v>
      </c>
    </row>
    <row r="2013" spans="1:14" x14ac:dyDescent="0.25">
      <c r="A2013" s="25" t="str">
        <v>EED118206</v>
      </c>
      <c r="B2013" s="45">
        <v>45890</v>
      </c>
      <c r="C2013" s="25">
        <v>343524</v>
      </c>
      <c r="D2013" s="25">
        <f t="shared" si="155"/>
        <v>12381.599999999999</v>
      </c>
      <c r="E2013" s="25">
        <f>_xlfn.XLOOKUP(C2013,MasterSheet!H:H,MasterSheet!E:E)</f>
        <v>140.69999999999999</v>
      </c>
      <c r="F2013" s="26">
        <f>SUMIFS(MasterSheet!J:J, MasterSheet!B:B, A2013, MasterSheet!D:D, B2013, MasterSheet!H:H, C2013)</f>
        <v>1</v>
      </c>
      <c r="G2013" s="26">
        <f t="shared" si="156"/>
        <v>12381.599999999999</v>
      </c>
      <c r="H2013" s="30">
        <f>SUMIFS(MasterSheet!K:K, MasterSheet!B:B, A2013, MasterSheet!D:D, B2013, MasterSheet!H:H, C2013)</f>
        <v>1</v>
      </c>
      <c r="I2013" s="30">
        <f t="shared" si="157"/>
        <v>12381.599999999999</v>
      </c>
      <c r="J2013" s="32">
        <f>SUMIFS(MasterSheet!L:L, MasterSheet!B:B, A2013, MasterSheet!D:D, B2013, MasterSheet!H:H, C2013)</f>
        <v>0</v>
      </c>
      <c r="K2013" s="32">
        <f t="shared" si="158"/>
        <v>0</v>
      </c>
      <c r="L2013" s="25" t="str">
        <f>VLOOKUP(C2013,MasterSheet!H:U,14,)</f>
        <v>BioLegend</v>
      </c>
      <c r="M2013" s="25" t="str">
        <f>VLOOKUP(L2013,'Currency Sheet'!A:C,3,)</f>
        <v>DOLLAR</v>
      </c>
      <c r="N2013" s="25">
        <f t="shared" si="159"/>
        <v>88</v>
      </c>
    </row>
    <row r="2014" spans="1:14" x14ac:dyDescent="0.25">
      <c r="A2014" s="25" t="str">
        <v>EED118206</v>
      </c>
      <c r="B2014" s="45">
        <v>45890</v>
      </c>
      <c r="C2014" s="25">
        <v>344606</v>
      </c>
      <c r="D2014" s="25">
        <f t="shared" si="155"/>
        <v>5112.8</v>
      </c>
      <c r="E2014" s="25">
        <f>_xlfn.XLOOKUP(C2014,MasterSheet!H:H,MasterSheet!E:E)</f>
        <v>58.1</v>
      </c>
      <c r="F2014" s="26">
        <f>SUMIFS(MasterSheet!J:J, MasterSheet!B:B, A2014, MasterSheet!D:D, B2014, MasterSheet!H:H, C2014)</f>
        <v>5</v>
      </c>
      <c r="G2014" s="26">
        <f t="shared" si="156"/>
        <v>25564</v>
      </c>
      <c r="H2014" s="30">
        <f>SUMIFS(MasterSheet!K:K, MasterSheet!B:B, A2014, MasterSheet!D:D, B2014, MasterSheet!H:H, C2014)</f>
        <v>5</v>
      </c>
      <c r="I2014" s="30">
        <f t="shared" si="157"/>
        <v>25564</v>
      </c>
      <c r="J2014" s="32">
        <f>SUMIFS(MasterSheet!L:L, MasterSheet!B:B, A2014, MasterSheet!D:D, B2014, MasterSheet!H:H, C2014)</f>
        <v>0</v>
      </c>
      <c r="K2014" s="32">
        <f t="shared" si="158"/>
        <v>0</v>
      </c>
      <c r="L2014" s="25" t="str">
        <f>VLOOKUP(C2014,MasterSheet!H:U,14,)</f>
        <v>BioLegend</v>
      </c>
      <c r="M2014" s="25" t="str">
        <f>VLOOKUP(L2014,'Currency Sheet'!A:C,3,)</f>
        <v>DOLLAR</v>
      </c>
      <c r="N2014" s="25">
        <f t="shared" si="159"/>
        <v>88</v>
      </c>
    </row>
    <row r="2015" spans="1:14" x14ac:dyDescent="0.25">
      <c r="A2015" s="25" t="str">
        <v>EED118206</v>
      </c>
      <c r="B2015" s="45">
        <v>45890</v>
      </c>
      <c r="C2015" s="25">
        <v>344712</v>
      </c>
      <c r="D2015" s="25">
        <f t="shared" si="155"/>
        <v>20020</v>
      </c>
      <c r="E2015" s="25">
        <f>_xlfn.XLOOKUP(C2015,MasterSheet!H:H,MasterSheet!E:E)</f>
        <v>227.5</v>
      </c>
      <c r="F2015" s="26">
        <f>SUMIFS(MasterSheet!J:J, MasterSheet!B:B, A2015, MasterSheet!D:D, B2015, MasterSheet!H:H, C2015)</f>
        <v>5</v>
      </c>
      <c r="G2015" s="26">
        <f t="shared" si="156"/>
        <v>100100</v>
      </c>
      <c r="H2015" s="30">
        <f>SUMIFS(MasterSheet!K:K, MasterSheet!B:B, A2015, MasterSheet!D:D, B2015, MasterSheet!H:H, C2015)</f>
        <v>5</v>
      </c>
      <c r="I2015" s="30">
        <f t="shared" si="157"/>
        <v>100100</v>
      </c>
      <c r="J2015" s="32">
        <f>SUMIFS(MasterSheet!L:L, MasterSheet!B:B, A2015, MasterSheet!D:D, B2015, MasterSheet!H:H, C2015)</f>
        <v>0</v>
      </c>
      <c r="K2015" s="32">
        <f t="shared" si="158"/>
        <v>0</v>
      </c>
      <c r="L2015" s="25" t="str">
        <f>VLOOKUP(C2015,MasterSheet!H:U,14,)</f>
        <v>BioLegend</v>
      </c>
      <c r="M2015" s="25" t="str">
        <f>VLOOKUP(L2015,'Currency Sheet'!A:C,3,)</f>
        <v>DOLLAR</v>
      </c>
      <c r="N2015" s="25">
        <f t="shared" si="159"/>
        <v>88</v>
      </c>
    </row>
    <row r="2016" spans="1:14" x14ac:dyDescent="0.25">
      <c r="A2016" s="25" t="str">
        <v>EED118206</v>
      </c>
      <c r="B2016" s="45">
        <v>45890</v>
      </c>
      <c r="C2016" s="25">
        <v>344720</v>
      </c>
      <c r="D2016" s="25">
        <f t="shared" si="155"/>
        <v>11888.8</v>
      </c>
      <c r="E2016" s="25">
        <f>_xlfn.XLOOKUP(C2016,MasterSheet!H:H,MasterSheet!E:E)</f>
        <v>135.1</v>
      </c>
      <c r="F2016" s="26">
        <f>SUMIFS(MasterSheet!J:J, MasterSheet!B:B, A2016, MasterSheet!D:D, B2016, MasterSheet!H:H, C2016)</f>
        <v>1</v>
      </c>
      <c r="G2016" s="26">
        <f t="shared" si="156"/>
        <v>11888.8</v>
      </c>
      <c r="H2016" s="30">
        <f>SUMIFS(MasterSheet!K:K, MasterSheet!B:B, A2016, MasterSheet!D:D, B2016, MasterSheet!H:H, C2016)</f>
        <v>1</v>
      </c>
      <c r="I2016" s="30">
        <f t="shared" si="157"/>
        <v>11888.8</v>
      </c>
      <c r="J2016" s="32">
        <f>SUMIFS(MasterSheet!L:L, MasterSheet!B:B, A2016, MasterSheet!D:D, B2016, MasterSheet!H:H, C2016)</f>
        <v>0</v>
      </c>
      <c r="K2016" s="32">
        <f t="shared" si="158"/>
        <v>0</v>
      </c>
      <c r="L2016" s="25" t="str">
        <f>VLOOKUP(C2016,MasterSheet!H:U,14,)</f>
        <v>BioLegend</v>
      </c>
      <c r="M2016" s="25" t="str">
        <f>VLOOKUP(L2016,'Currency Sheet'!A:C,3,)</f>
        <v>DOLLAR</v>
      </c>
      <c r="N2016" s="25">
        <f t="shared" si="159"/>
        <v>88</v>
      </c>
    </row>
    <row r="2017" spans="1:14" x14ac:dyDescent="0.25">
      <c r="A2017" s="25" t="str">
        <v>EED118206</v>
      </c>
      <c r="B2017" s="45">
        <v>45890</v>
      </c>
      <c r="C2017" s="25">
        <v>350216</v>
      </c>
      <c r="D2017" s="25">
        <f t="shared" si="155"/>
        <v>17925.599999999999</v>
      </c>
      <c r="E2017" s="25">
        <f>_xlfn.XLOOKUP(C2017,MasterSheet!H:H,MasterSheet!E:E)</f>
        <v>203.7</v>
      </c>
      <c r="F2017" s="26">
        <f>SUMIFS(MasterSheet!J:J, MasterSheet!B:B, A2017, MasterSheet!D:D, B2017, MasterSheet!H:H, C2017)</f>
        <v>1</v>
      </c>
      <c r="G2017" s="26">
        <f t="shared" si="156"/>
        <v>17925.599999999999</v>
      </c>
      <c r="H2017" s="30">
        <f>SUMIFS(MasterSheet!K:K, MasterSheet!B:B, A2017, MasterSheet!D:D, B2017, MasterSheet!H:H, C2017)</f>
        <v>1</v>
      </c>
      <c r="I2017" s="30">
        <f t="shared" si="157"/>
        <v>17925.599999999999</v>
      </c>
      <c r="J2017" s="32">
        <f>SUMIFS(MasterSheet!L:L, MasterSheet!B:B, A2017, MasterSheet!D:D, B2017, MasterSheet!H:H, C2017)</f>
        <v>0</v>
      </c>
      <c r="K2017" s="32">
        <f t="shared" si="158"/>
        <v>0</v>
      </c>
      <c r="L2017" s="25" t="str">
        <f>VLOOKUP(C2017,MasterSheet!H:U,14,)</f>
        <v>BioLegend</v>
      </c>
      <c r="M2017" s="25" t="str">
        <f>VLOOKUP(L2017,'Currency Sheet'!A:C,3,)</f>
        <v>DOLLAR</v>
      </c>
      <c r="N2017" s="25">
        <f t="shared" si="159"/>
        <v>88</v>
      </c>
    </row>
    <row r="2018" spans="1:14" x14ac:dyDescent="0.25">
      <c r="A2018" s="25" t="str">
        <v>EED118206</v>
      </c>
      <c r="B2018" s="45">
        <v>45890</v>
      </c>
      <c r="C2018" s="25">
        <v>354220</v>
      </c>
      <c r="D2018" s="25">
        <f t="shared" si="155"/>
        <v>16324</v>
      </c>
      <c r="E2018" s="25">
        <f>_xlfn.XLOOKUP(C2018,MasterSheet!H:H,MasterSheet!E:E)</f>
        <v>185.5</v>
      </c>
      <c r="F2018" s="26">
        <f>SUMIFS(MasterSheet!J:J, MasterSheet!B:B, A2018, MasterSheet!D:D, B2018, MasterSheet!H:H, C2018)</f>
        <v>1</v>
      </c>
      <c r="G2018" s="26">
        <f t="shared" si="156"/>
        <v>16324</v>
      </c>
      <c r="H2018" s="30">
        <f>SUMIFS(MasterSheet!K:K, MasterSheet!B:B, A2018, MasterSheet!D:D, B2018, MasterSheet!H:H, C2018)</f>
        <v>1</v>
      </c>
      <c r="I2018" s="30">
        <f t="shared" si="157"/>
        <v>16324</v>
      </c>
      <c r="J2018" s="32">
        <f>SUMIFS(MasterSheet!L:L, MasterSheet!B:B, A2018, MasterSheet!D:D, B2018, MasterSheet!H:H, C2018)</f>
        <v>0</v>
      </c>
      <c r="K2018" s="32">
        <f t="shared" si="158"/>
        <v>0</v>
      </c>
      <c r="L2018" s="25" t="str">
        <f>VLOOKUP(C2018,MasterSheet!H:U,14,)</f>
        <v>BioLegend</v>
      </c>
      <c r="M2018" s="25" t="str">
        <f>VLOOKUP(L2018,'Currency Sheet'!A:C,3,)</f>
        <v>DOLLAR</v>
      </c>
      <c r="N2018" s="25">
        <f t="shared" si="159"/>
        <v>88</v>
      </c>
    </row>
    <row r="2019" spans="1:14" x14ac:dyDescent="0.25">
      <c r="A2019" s="25" t="str">
        <v>EED118206</v>
      </c>
      <c r="B2019" s="45">
        <v>45890</v>
      </c>
      <c r="C2019" s="25">
        <v>357905</v>
      </c>
      <c r="D2019" s="25">
        <f t="shared" si="155"/>
        <v>7867.2000000000007</v>
      </c>
      <c r="E2019" s="25">
        <f>_xlfn.XLOOKUP(C2019,MasterSheet!H:H,MasterSheet!E:E)</f>
        <v>89.4</v>
      </c>
      <c r="F2019" s="26">
        <f>SUMIFS(MasterSheet!J:J, MasterSheet!B:B, A2019, MasterSheet!D:D, B2019, MasterSheet!H:H, C2019)</f>
        <v>1</v>
      </c>
      <c r="G2019" s="26">
        <f t="shared" si="156"/>
        <v>7867.2000000000007</v>
      </c>
      <c r="H2019" s="30">
        <f>SUMIFS(MasterSheet!K:K, MasterSheet!B:B, A2019, MasterSheet!D:D, B2019, MasterSheet!H:H, C2019)</f>
        <v>1</v>
      </c>
      <c r="I2019" s="30">
        <f t="shared" si="157"/>
        <v>7867.2000000000007</v>
      </c>
      <c r="J2019" s="32">
        <f>SUMIFS(MasterSheet!L:L, MasterSheet!B:B, A2019, MasterSheet!D:D, B2019, MasterSheet!H:H, C2019)</f>
        <v>0</v>
      </c>
      <c r="K2019" s="32">
        <f t="shared" si="158"/>
        <v>0</v>
      </c>
      <c r="L2019" s="25" t="str">
        <f>VLOOKUP(C2019,MasterSheet!H:U,14,)</f>
        <v>BioLegend</v>
      </c>
      <c r="M2019" s="25" t="str">
        <f>VLOOKUP(L2019,'Currency Sheet'!A:C,3,)</f>
        <v>DOLLAR</v>
      </c>
      <c r="N2019" s="25">
        <f t="shared" si="159"/>
        <v>88</v>
      </c>
    </row>
    <row r="2020" spans="1:14" x14ac:dyDescent="0.25">
      <c r="A2020" s="25" t="str">
        <v>EED118206</v>
      </c>
      <c r="B2020" s="45">
        <v>45890</v>
      </c>
      <c r="C2020" s="25">
        <v>362805</v>
      </c>
      <c r="D2020" s="25">
        <f t="shared" si="155"/>
        <v>10164</v>
      </c>
      <c r="E2020" s="25">
        <f>_xlfn.XLOOKUP(C2020,MasterSheet!H:H,MasterSheet!E:E)</f>
        <v>115.5</v>
      </c>
      <c r="F2020" s="26">
        <f>SUMIFS(MasterSheet!J:J, MasterSheet!B:B, A2020, MasterSheet!D:D, B2020, MasterSheet!H:H, C2020)</f>
        <v>1</v>
      </c>
      <c r="G2020" s="26">
        <f t="shared" si="156"/>
        <v>10164</v>
      </c>
      <c r="H2020" s="30">
        <f>SUMIFS(MasterSheet!K:K, MasterSheet!B:B, A2020, MasterSheet!D:D, B2020, MasterSheet!H:H, C2020)</f>
        <v>1</v>
      </c>
      <c r="I2020" s="30">
        <f t="shared" si="157"/>
        <v>10164</v>
      </c>
      <c r="J2020" s="32">
        <f>SUMIFS(MasterSheet!L:L, MasterSheet!B:B, A2020, MasterSheet!D:D, B2020, MasterSheet!H:H, C2020)</f>
        <v>0</v>
      </c>
      <c r="K2020" s="32">
        <f t="shared" si="158"/>
        <v>0</v>
      </c>
      <c r="L2020" s="25" t="str">
        <f>VLOOKUP(C2020,MasterSheet!H:U,14,)</f>
        <v>BioLegend</v>
      </c>
      <c r="M2020" s="25" t="str">
        <f>VLOOKUP(L2020,'Currency Sheet'!A:C,3,)</f>
        <v>DOLLAR</v>
      </c>
      <c r="N2020" s="25">
        <f t="shared" si="159"/>
        <v>88</v>
      </c>
    </row>
    <row r="2021" spans="1:14" x14ac:dyDescent="0.25">
      <c r="A2021" s="25" t="str">
        <v>EED118206</v>
      </c>
      <c r="B2021" s="45">
        <v>45890</v>
      </c>
      <c r="C2021" s="25">
        <v>364805</v>
      </c>
      <c r="D2021" s="25">
        <f t="shared" si="155"/>
        <v>8500.7999999999993</v>
      </c>
      <c r="E2021" s="25">
        <f>_xlfn.XLOOKUP(C2021,MasterSheet!H:H,MasterSheet!E:E)</f>
        <v>96.6</v>
      </c>
      <c r="F2021" s="26">
        <f>SUMIFS(MasterSheet!J:J, MasterSheet!B:B, A2021, MasterSheet!D:D, B2021, MasterSheet!H:H, C2021)</f>
        <v>1</v>
      </c>
      <c r="G2021" s="26">
        <f t="shared" si="156"/>
        <v>8500.7999999999993</v>
      </c>
      <c r="H2021" s="30">
        <f>SUMIFS(MasterSheet!K:K, MasterSheet!B:B, A2021, MasterSheet!D:D, B2021, MasterSheet!H:H, C2021)</f>
        <v>1</v>
      </c>
      <c r="I2021" s="30">
        <f t="shared" si="157"/>
        <v>8500.7999999999993</v>
      </c>
      <c r="J2021" s="32">
        <f>SUMIFS(MasterSheet!L:L, MasterSheet!B:B, A2021, MasterSheet!D:D, B2021, MasterSheet!H:H, C2021)</f>
        <v>0</v>
      </c>
      <c r="K2021" s="32">
        <f t="shared" si="158"/>
        <v>0</v>
      </c>
      <c r="L2021" s="25" t="str">
        <f>VLOOKUP(C2021,MasterSheet!H:U,14,)</f>
        <v>BioLegend</v>
      </c>
      <c r="M2021" s="25" t="str">
        <f>VLOOKUP(L2021,'Currency Sheet'!A:C,3,)</f>
        <v>DOLLAR</v>
      </c>
      <c r="N2021" s="25">
        <f t="shared" si="159"/>
        <v>88</v>
      </c>
    </row>
    <row r="2022" spans="1:14" x14ac:dyDescent="0.25">
      <c r="A2022" s="25" t="str">
        <v>EED118206</v>
      </c>
      <c r="B2022" s="45">
        <v>45890</v>
      </c>
      <c r="C2022" s="25">
        <v>367106</v>
      </c>
      <c r="D2022" s="25">
        <f t="shared" si="155"/>
        <v>12689.599999999999</v>
      </c>
      <c r="E2022" s="25">
        <f>_xlfn.XLOOKUP(C2022,MasterSheet!H:H,MasterSheet!E:E)</f>
        <v>144.19999999999999</v>
      </c>
      <c r="F2022" s="26">
        <f>SUMIFS(MasterSheet!J:J, MasterSheet!B:B, A2022, MasterSheet!D:D, B2022, MasterSheet!H:H, C2022)</f>
        <v>1</v>
      </c>
      <c r="G2022" s="26">
        <f t="shared" si="156"/>
        <v>12689.599999999999</v>
      </c>
      <c r="H2022" s="30">
        <f>SUMIFS(MasterSheet!K:K, MasterSheet!B:B, A2022, MasterSheet!D:D, B2022, MasterSheet!H:H, C2022)</f>
        <v>1</v>
      </c>
      <c r="I2022" s="30">
        <f t="shared" si="157"/>
        <v>12689.599999999999</v>
      </c>
      <c r="J2022" s="32">
        <f>SUMIFS(MasterSheet!L:L, MasterSheet!B:B, A2022, MasterSheet!D:D, B2022, MasterSheet!H:H, C2022)</f>
        <v>0</v>
      </c>
      <c r="K2022" s="32">
        <f t="shared" si="158"/>
        <v>0</v>
      </c>
      <c r="L2022" s="25" t="str">
        <f>VLOOKUP(C2022,MasterSheet!H:U,14,)</f>
        <v>BioLegend</v>
      </c>
      <c r="M2022" s="25" t="str">
        <f>VLOOKUP(L2022,'Currency Sheet'!A:C,3,)</f>
        <v>DOLLAR</v>
      </c>
      <c r="N2022" s="25">
        <f t="shared" si="159"/>
        <v>88</v>
      </c>
    </row>
    <row r="2023" spans="1:14" x14ac:dyDescent="0.25">
      <c r="A2023" s="25" t="str">
        <v>EED118206</v>
      </c>
      <c r="B2023" s="45">
        <v>45890</v>
      </c>
      <c r="C2023" s="25">
        <v>376804</v>
      </c>
      <c r="D2023" s="25">
        <f t="shared" si="155"/>
        <v>7207.2000000000007</v>
      </c>
      <c r="E2023" s="25">
        <f>_xlfn.XLOOKUP(C2023,MasterSheet!H:H,MasterSheet!E:E)</f>
        <v>81.900000000000006</v>
      </c>
      <c r="F2023" s="26">
        <f>SUMIFS(MasterSheet!J:J, MasterSheet!B:B, A2023, MasterSheet!D:D, B2023, MasterSheet!H:H, C2023)</f>
        <v>1</v>
      </c>
      <c r="G2023" s="26">
        <f t="shared" si="156"/>
        <v>7207.2000000000007</v>
      </c>
      <c r="H2023" s="30">
        <f>SUMIFS(MasterSheet!K:K, MasterSheet!B:B, A2023, MasterSheet!D:D, B2023, MasterSheet!H:H, C2023)</f>
        <v>1</v>
      </c>
      <c r="I2023" s="30">
        <f t="shared" si="157"/>
        <v>7207.2000000000007</v>
      </c>
      <c r="J2023" s="32">
        <f>SUMIFS(MasterSheet!L:L, MasterSheet!B:B, A2023, MasterSheet!D:D, B2023, MasterSheet!H:H, C2023)</f>
        <v>0</v>
      </c>
      <c r="K2023" s="32">
        <f t="shared" si="158"/>
        <v>0</v>
      </c>
      <c r="L2023" s="25" t="str">
        <f>VLOOKUP(C2023,MasterSheet!H:U,14,)</f>
        <v>BioLegend</v>
      </c>
      <c r="M2023" s="25" t="str">
        <f>VLOOKUP(L2023,'Currency Sheet'!A:C,3,)</f>
        <v>DOLLAR</v>
      </c>
      <c r="N2023" s="25">
        <f t="shared" si="159"/>
        <v>88</v>
      </c>
    </row>
    <row r="2024" spans="1:14" x14ac:dyDescent="0.25">
      <c r="A2024" s="25" t="str">
        <v>EED118206</v>
      </c>
      <c r="B2024" s="45">
        <v>45890</v>
      </c>
      <c r="C2024" s="25">
        <v>393607</v>
      </c>
      <c r="D2024" s="25">
        <f t="shared" si="155"/>
        <v>9424.7999999999993</v>
      </c>
      <c r="E2024" s="25">
        <f>_xlfn.XLOOKUP(C2024,MasterSheet!H:H,MasterSheet!E:E)</f>
        <v>107.1</v>
      </c>
      <c r="F2024" s="26">
        <f>SUMIFS(MasterSheet!J:J, MasterSheet!B:B, A2024, MasterSheet!D:D, B2024, MasterSheet!H:H, C2024)</f>
        <v>1</v>
      </c>
      <c r="G2024" s="26">
        <f t="shared" si="156"/>
        <v>9424.7999999999993</v>
      </c>
      <c r="H2024" s="30">
        <f>SUMIFS(MasterSheet!K:K, MasterSheet!B:B, A2024, MasterSheet!D:D, B2024, MasterSheet!H:H, C2024)</f>
        <v>1</v>
      </c>
      <c r="I2024" s="30">
        <f t="shared" si="157"/>
        <v>9424.7999999999993</v>
      </c>
      <c r="J2024" s="32">
        <f>SUMIFS(MasterSheet!L:L, MasterSheet!B:B, A2024, MasterSheet!D:D, B2024, MasterSheet!H:H, C2024)</f>
        <v>0</v>
      </c>
      <c r="K2024" s="32">
        <f t="shared" si="158"/>
        <v>0</v>
      </c>
      <c r="L2024" s="25" t="str">
        <f>VLOOKUP(C2024,MasterSheet!H:U,14,)</f>
        <v>BioLegend</v>
      </c>
      <c r="M2024" s="25" t="str">
        <f>VLOOKUP(L2024,'Currency Sheet'!A:C,3,)</f>
        <v>DOLLAR</v>
      </c>
      <c r="N2024" s="25">
        <f t="shared" si="159"/>
        <v>88</v>
      </c>
    </row>
    <row r="2025" spans="1:14" x14ac:dyDescent="0.25">
      <c r="A2025" s="25" t="str">
        <v>EED118206</v>
      </c>
      <c r="B2025" s="45">
        <v>45890</v>
      </c>
      <c r="C2025" s="25">
        <v>399711</v>
      </c>
      <c r="D2025" s="25">
        <f t="shared" si="155"/>
        <v>11888.8</v>
      </c>
      <c r="E2025" s="25">
        <f>_xlfn.XLOOKUP(C2025,MasterSheet!H:H,MasterSheet!E:E)</f>
        <v>135.1</v>
      </c>
      <c r="F2025" s="26">
        <f>SUMIFS(MasterSheet!J:J, MasterSheet!B:B, A2025, MasterSheet!D:D, B2025, MasterSheet!H:H, C2025)</f>
        <v>0</v>
      </c>
      <c r="G2025" s="26">
        <f t="shared" si="156"/>
        <v>0</v>
      </c>
      <c r="H2025" s="30">
        <f>SUMIFS(MasterSheet!K:K, MasterSheet!B:B, A2025, MasterSheet!D:D, B2025, MasterSheet!H:H, C2025)</f>
        <v>0</v>
      </c>
      <c r="I2025" s="30">
        <f t="shared" si="157"/>
        <v>0</v>
      </c>
      <c r="J2025" s="32">
        <f>SUMIFS(MasterSheet!L:L, MasterSheet!B:B, A2025, MasterSheet!D:D, B2025, MasterSheet!H:H, C2025)</f>
        <v>0</v>
      </c>
      <c r="K2025" s="32">
        <f t="shared" si="158"/>
        <v>0</v>
      </c>
      <c r="L2025" s="25" t="str">
        <f>VLOOKUP(C2025,MasterSheet!H:U,14,)</f>
        <v>BioLegend</v>
      </c>
      <c r="M2025" s="25" t="str">
        <f>VLOOKUP(L2025,'Currency Sheet'!A:C,3,)</f>
        <v>DOLLAR</v>
      </c>
      <c r="N2025" s="25">
        <f t="shared" si="159"/>
        <v>88</v>
      </c>
    </row>
    <row r="2026" spans="1:14" x14ac:dyDescent="0.25">
      <c r="A2026" s="25" t="str">
        <v>EED118206</v>
      </c>
      <c r="B2026" s="45">
        <v>45890</v>
      </c>
      <c r="C2026" s="25">
        <v>403602</v>
      </c>
      <c r="D2026" s="25">
        <f t="shared" si="155"/>
        <v>41703.199999999997</v>
      </c>
      <c r="E2026" s="25">
        <f>_xlfn.XLOOKUP(C2026,MasterSheet!H:H,MasterSheet!E:E)</f>
        <v>473.9</v>
      </c>
      <c r="F2026" s="26">
        <f>SUMIFS(MasterSheet!J:J, MasterSheet!B:B, A2026, MasterSheet!D:D, B2026, MasterSheet!H:H, C2026)</f>
        <v>10</v>
      </c>
      <c r="G2026" s="26">
        <f t="shared" si="156"/>
        <v>417032</v>
      </c>
      <c r="H2026" s="30">
        <f>SUMIFS(MasterSheet!K:K, MasterSheet!B:B, A2026, MasterSheet!D:D, B2026, MasterSheet!H:H, C2026)</f>
        <v>10</v>
      </c>
      <c r="I2026" s="30">
        <f t="shared" si="157"/>
        <v>417032</v>
      </c>
      <c r="J2026" s="32">
        <f>SUMIFS(MasterSheet!L:L, MasterSheet!B:B, A2026, MasterSheet!D:D, B2026, MasterSheet!H:H, C2026)</f>
        <v>0</v>
      </c>
      <c r="K2026" s="32">
        <f t="shared" si="158"/>
        <v>0</v>
      </c>
      <c r="L2026" s="25" t="str">
        <f>VLOOKUP(C2026,MasterSheet!H:U,14,)</f>
        <v>BioLegend</v>
      </c>
      <c r="M2026" s="25" t="str">
        <f>VLOOKUP(L2026,'Currency Sheet'!A:C,3,)</f>
        <v>DOLLAR</v>
      </c>
      <c r="N2026" s="25">
        <f t="shared" si="159"/>
        <v>88</v>
      </c>
    </row>
    <row r="2027" spans="1:14" x14ac:dyDescent="0.25">
      <c r="A2027" s="25" t="str">
        <v>EED118206</v>
      </c>
      <c r="B2027" s="45">
        <v>45890</v>
      </c>
      <c r="C2027" s="25">
        <v>420301</v>
      </c>
      <c r="D2027" s="25">
        <f t="shared" si="155"/>
        <v>4004</v>
      </c>
      <c r="E2027" s="25">
        <f>_xlfn.XLOOKUP(C2027,MasterSheet!H:H,MasterSheet!E:E)</f>
        <v>45.5</v>
      </c>
      <c r="F2027" s="26">
        <f>SUMIFS(MasterSheet!J:J, MasterSheet!B:B, A2027, MasterSheet!D:D, B2027, MasterSheet!H:H, C2027)</f>
        <v>2</v>
      </c>
      <c r="G2027" s="26">
        <f t="shared" si="156"/>
        <v>8008</v>
      </c>
      <c r="H2027" s="30">
        <f>SUMIFS(MasterSheet!K:K, MasterSheet!B:B, A2027, MasterSheet!D:D, B2027, MasterSheet!H:H, C2027)</f>
        <v>2</v>
      </c>
      <c r="I2027" s="30">
        <f t="shared" si="157"/>
        <v>8008</v>
      </c>
      <c r="J2027" s="32">
        <f>SUMIFS(MasterSheet!L:L, MasterSheet!B:B, A2027, MasterSheet!D:D, B2027, MasterSheet!H:H, C2027)</f>
        <v>0</v>
      </c>
      <c r="K2027" s="32">
        <f t="shared" si="158"/>
        <v>0</v>
      </c>
      <c r="L2027" s="25" t="str">
        <f>VLOOKUP(C2027,MasterSheet!H:U,14,)</f>
        <v>BioLegend</v>
      </c>
      <c r="M2027" s="25" t="str">
        <f>VLOOKUP(L2027,'Currency Sheet'!A:C,3,)</f>
        <v>DOLLAR</v>
      </c>
      <c r="N2027" s="25">
        <f t="shared" si="159"/>
        <v>88</v>
      </c>
    </row>
    <row r="2028" spans="1:14" x14ac:dyDescent="0.25">
      <c r="A2028" s="25" t="str">
        <v>EED118206</v>
      </c>
      <c r="B2028" s="45">
        <v>45890</v>
      </c>
      <c r="C2028" s="25">
        <v>421101</v>
      </c>
      <c r="D2028" s="25">
        <f t="shared" si="155"/>
        <v>2217.6</v>
      </c>
      <c r="E2028" s="25">
        <f>_xlfn.XLOOKUP(C2028,MasterSheet!H:H,MasterSheet!E:E)</f>
        <v>25.2</v>
      </c>
      <c r="F2028" s="26">
        <f>SUMIFS(MasterSheet!J:J, MasterSheet!B:B, A2028, MasterSheet!D:D, B2028, MasterSheet!H:H, C2028)</f>
        <v>2</v>
      </c>
      <c r="G2028" s="26">
        <f t="shared" si="156"/>
        <v>4435.2</v>
      </c>
      <c r="H2028" s="30">
        <f>SUMIFS(MasterSheet!K:K, MasterSheet!B:B, A2028, MasterSheet!D:D, B2028, MasterSheet!H:H, C2028)</f>
        <v>2</v>
      </c>
      <c r="I2028" s="30">
        <f t="shared" si="157"/>
        <v>4435.2</v>
      </c>
      <c r="J2028" s="32">
        <f>SUMIFS(MasterSheet!L:L, MasterSheet!B:B, A2028, MasterSheet!D:D, B2028, MasterSheet!H:H, C2028)</f>
        <v>0</v>
      </c>
      <c r="K2028" s="32">
        <f t="shared" si="158"/>
        <v>0</v>
      </c>
      <c r="L2028" s="25" t="str">
        <f>VLOOKUP(C2028,MasterSheet!H:U,14,)</f>
        <v>BioLegend</v>
      </c>
      <c r="M2028" s="25" t="str">
        <f>VLOOKUP(L2028,'Currency Sheet'!A:C,3,)</f>
        <v>DOLLAR</v>
      </c>
      <c r="N2028" s="25">
        <f t="shared" si="159"/>
        <v>88</v>
      </c>
    </row>
    <row r="2029" spans="1:14" x14ac:dyDescent="0.25">
      <c r="A2029" s="25" t="str">
        <v>EED118206</v>
      </c>
      <c r="B2029" s="45">
        <v>45890</v>
      </c>
      <c r="C2029" s="25">
        <v>421301</v>
      </c>
      <c r="D2029" s="25">
        <f t="shared" si="155"/>
        <v>2851.2</v>
      </c>
      <c r="E2029" s="25">
        <f>_xlfn.XLOOKUP(C2029,MasterSheet!H:H,MasterSheet!E:E)</f>
        <v>32.4</v>
      </c>
      <c r="F2029" s="26">
        <f>SUMIFS(MasterSheet!J:J, MasterSheet!B:B, A2029, MasterSheet!D:D, B2029, MasterSheet!H:H, C2029)</f>
        <v>1</v>
      </c>
      <c r="G2029" s="26">
        <f t="shared" si="156"/>
        <v>2851.2</v>
      </c>
      <c r="H2029" s="30">
        <f>SUMIFS(MasterSheet!K:K, MasterSheet!B:B, A2029, MasterSheet!D:D, B2029, MasterSheet!H:H, C2029)</f>
        <v>1</v>
      </c>
      <c r="I2029" s="30">
        <f t="shared" si="157"/>
        <v>2851.2</v>
      </c>
      <c r="J2029" s="32">
        <f>SUMIFS(MasterSheet!L:L, MasterSheet!B:B, A2029, MasterSheet!D:D, B2029, MasterSheet!H:H, C2029)</f>
        <v>0</v>
      </c>
      <c r="K2029" s="32">
        <f t="shared" si="158"/>
        <v>0</v>
      </c>
      <c r="L2029" s="25" t="str">
        <f>VLOOKUP(C2029,MasterSheet!H:U,14,)</f>
        <v>BioLegend</v>
      </c>
      <c r="M2029" s="25" t="str">
        <f>VLOOKUP(L2029,'Currency Sheet'!A:C,3,)</f>
        <v>DOLLAR</v>
      </c>
      <c r="N2029" s="25">
        <f t="shared" si="159"/>
        <v>88</v>
      </c>
    </row>
    <row r="2030" spans="1:14" x14ac:dyDescent="0.25">
      <c r="A2030" s="25" t="str">
        <v>EED118206</v>
      </c>
      <c r="B2030" s="45">
        <v>45890</v>
      </c>
      <c r="C2030" s="25">
        <v>422304</v>
      </c>
      <c r="D2030" s="25">
        <f t="shared" si="155"/>
        <v>20856</v>
      </c>
      <c r="E2030" s="25">
        <f>_xlfn.XLOOKUP(C2030,MasterSheet!H:H,MasterSheet!E:E)</f>
        <v>237</v>
      </c>
      <c r="F2030" s="26">
        <f>SUMIFS(MasterSheet!J:J, MasterSheet!B:B, A2030, MasterSheet!D:D, B2030, MasterSheet!H:H, C2030)</f>
        <v>3</v>
      </c>
      <c r="G2030" s="26">
        <f t="shared" si="156"/>
        <v>62568</v>
      </c>
      <c r="H2030" s="30">
        <f>SUMIFS(MasterSheet!K:K, MasterSheet!B:B, A2030, MasterSheet!D:D, B2030, MasterSheet!H:H, C2030)</f>
        <v>3</v>
      </c>
      <c r="I2030" s="30">
        <f t="shared" si="157"/>
        <v>62568</v>
      </c>
      <c r="J2030" s="32">
        <f>SUMIFS(MasterSheet!L:L, MasterSheet!B:B, A2030, MasterSheet!D:D, B2030, MasterSheet!H:H, C2030)</f>
        <v>0</v>
      </c>
      <c r="K2030" s="32">
        <f t="shared" si="158"/>
        <v>0</v>
      </c>
      <c r="L2030" s="25" t="str">
        <f>VLOOKUP(C2030,MasterSheet!H:U,14,)</f>
        <v>BioLegend</v>
      </c>
      <c r="M2030" s="25" t="str">
        <f>VLOOKUP(L2030,'Currency Sheet'!A:C,3,)</f>
        <v>DOLLAR</v>
      </c>
      <c r="N2030" s="25">
        <f t="shared" si="159"/>
        <v>88</v>
      </c>
    </row>
    <row r="2031" spans="1:14" x14ac:dyDescent="0.25">
      <c r="A2031" s="25" t="str">
        <v>EED118206</v>
      </c>
      <c r="B2031" s="45">
        <v>45890</v>
      </c>
      <c r="C2031" s="25">
        <v>423114</v>
      </c>
      <c r="D2031" s="25">
        <f t="shared" si="155"/>
        <v>18048.8</v>
      </c>
      <c r="E2031" s="25">
        <f>_xlfn.XLOOKUP(C2031,MasterSheet!H:H,MasterSheet!E:E)</f>
        <v>205.1</v>
      </c>
      <c r="F2031" s="26">
        <f>SUMIFS(MasterSheet!J:J, MasterSheet!B:B, A2031, MasterSheet!D:D, B2031, MasterSheet!H:H, C2031)</f>
        <v>1</v>
      </c>
      <c r="G2031" s="26">
        <f t="shared" si="156"/>
        <v>18048.8</v>
      </c>
      <c r="H2031" s="30">
        <f>SUMIFS(MasterSheet!K:K, MasterSheet!B:B, A2031, MasterSheet!D:D, B2031, MasterSheet!H:H, C2031)</f>
        <v>1</v>
      </c>
      <c r="I2031" s="30">
        <f t="shared" si="157"/>
        <v>18048.8</v>
      </c>
      <c r="J2031" s="32">
        <f>SUMIFS(MasterSheet!L:L, MasterSheet!B:B, A2031, MasterSheet!D:D, B2031, MasterSheet!H:H, C2031)</f>
        <v>0</v>
      </c>
      <c r="K2031" s="32">
        <f t="shared" si="158"/>
        <v>0</v>
      </c>
      <c r="L2031" s="25" t="str">
        <f>VLOOKUP(C2031,MasterSheet!H:U,14,)</f>
        <v>BioLegend</v>
      </c>
      <c r="M2031" s="25" t="str">
        <f>VLOOKUP(L2031,'Currency Sheet'!A:C,3,)</f>
        <v>DOLLAR</v>
      </c>
      <c r="N2031" s="25">
        <f t="shared" si="159"/>
        <v>88</v>
      </c>
    </row>
    <row r="2032" spans="1:14" x14ac:dyDescent="0.25">
      <c r="A2032" s="25" t="str">
        <v>EED118206</v>
      </c>
      <c r="B2032" s="45">
        <v>45890</v>
      </c>
      <c r="C2032" s="25">
        <v>423501</v>
      </c>
      <c r="D2032" s="25">
        <f t="shared" si="155"/>
        <v>2587.1999999999998</v>
      </c>
      <c r="E2032" s="25">
        <f>_xlfn.XLOOKUP(C2032,MasterSheet!H:H,MasterSheet!E:E)</f>
        <v>29.4</v>
      </c>
      <c r="F2032" s="26">
        <f>SUMIFS(MasterSheet!J:J, MasterSheet!B:B, A2032, MasterSheet!D:D, B2032, MasterSheet!H:H, C2032)</f>
        <v>1</v>
      </c>
      <c r="G2032" s="26">
        <f t="shared" si="156"/>
        <v>2587.1999999999998</v>
      </c>
      <c r="H2032" s="30">
        <f>SUMIFS(MasterSheet!K:K, MasterSheet!B:B, A2032, MasterSheet!D:D, B2032, MasterSheet!H:H, C2032)</f>
        <v>1</v>
      </c>
      <c r="I2032" s="30">
        <f t="shared" si="157"/>
        <v>2587.1999999999998</v>
      </c>
      <c r="J2032" s="32">
        <f>SUMIFS(MasterSheet!L:L, MasterSheet!B:B, A2032, MasterSheet!D:D, B2032, MasterSheet!H:H, C2032)</f>
        <v>0</v>
      </c>
      <c r="K2032" s="32">
        <f t="shared" si="158"/>
        <v>0</v>
      </c>
      <c r="L2032" s="25" t="str">
        <f>VLOOKUP(C2032,MasterSheet!H:U,14,)</f>
        <v>BioLegend</v>
      </c>
      <c r="M2032" s="25" t="str">
        <f>VLOOKUP(L2032,'Currency Sheet'!A:C,3,)</f>
        <v>DOLLAR</v>
      </c>
      <c r="N2032" s="25">
        <f t="shared" si="159"/>
        <v>88</v>
      </c>
    </row>
    <row r="2033" spans="1:14" x14ac:dyDescent="0.25">
      <c r="A2033" s="25" t="str">
        <v>EED118206</v>
      </c>
      <c r="B2033" s="45">
        <v>45890</v>
      </c>
      <c r="C2033" s="25">
        <v>424602</v>
      </c>
      <c r="D2033" s="25">
        <f t="shared" si="155"/>
        <v>12408</v>
      </c>
      <c r="E2033" s="25">
        <f>_xlfn.XLOOKUP(C2033,MasterSheet!H:H,MasterSheet!E:E)</f>
        <v>141</v>
      </c>
      <c r="F2033" s="26">
        <f>SUMIFS(MasterSheet!J:J, MasterSheet!B:B, A2033, MasterSheet!D:D, B2033, MasterSheet!H:H, C2033)</f>
        <v>2</v>
      </c>
      <c r="G2033" s="26">
        <f t="shared" si="156"/>
        <v>24816</v>
      </c>
      <c r="H2033" s="30">
        <f>SUMIFS(MasterSheet!K:K, MasterSheet!B:B, A2033, MasterSheet!D:D, B2033, MasterSheet!H:H, C2033)</f>
        <v>2</v>
      </c>
      <c r="I2033" s="30">
        <f t="shared" si="157"/>
        <v>24816</v>
      </c>
      <c r="J2033" s="32">
        <f>SUMIFS(MasterSheet!L:L, MasterSheet!B:B, A2033, MasterSheet!D:D, B2033, MasterSheet!H:H, C2033)</f>
        <v>0</v>
      </c>
      <c r="K2033" s="32">
        <f t="shared" si="158"/>
        <v>0</v>
      </c>
      <c r="L2033" s="25" t="str">
        <f>VLOOKUP(C2033,MasterSheet!H:U,14,)</f>
        <v>BioLegend</v>
      </c>
      <c r="M2033" s="25" t="str">
        <f>VLOOKUP(L2033,'Currency Sheet'!A:C,3,)</f>
        <v>DOLLAR</v>
      </c>
      <c r="N2033" s="25">
        <f t="shared" si="159"/>
        <v>88</v>
      </c>
    </row>
    <row r="2034" spans="1:14" x14ac:dyDescent="0.25">
      <c r="A2034" s="25" t="str">
        <v>EED118206</v>
      </c>
      <c r="B2034" s="45">
        <v>45890</v>
      </c>
      <c r="C2034" s="25">
        <v>426105</v>
      </c>
      <c r="D2034" s="25">
        <f t="shared" si="155"/>
        <v>6600</v>
      </c>
      <c r="E2034" s="25">
        <f>_xlfn.XLOOKUP(C2034,MasterSheet!H:H,MasterSheet!E:E)</f>
        <v>75</v>
      </c>
      <c r="F2034" s="26">
        <f>SUMIFS(MasterSheet!J:J, MasterSheet!B:B, A2034, MasterSheet!D:D, B2034, MasterSheet!H:H, C2034)</f>
        <v>1</v>
      </c>
      <c r="G2034" s="26">
        <f t="shared" si="156"/>
        <v>6600</v>
      </c>
      <c r="H2034" s="30">
        <f>SUMIFS(MasterSheet!K:K, MasterSheet!B:B, A2034, MasterSheet!D:D, B2034, MasterSheet!H:H, C2034)</f>
        <v>1</v>
      </c>
      <c r="I2034" s="30">
        <f t="shared" si="157"/>
        <v>6600</v>
      </c>
      <c r="J2034" s="32">
        <f>SUMIFS(MasterSheet!L:L, MasterSheet!B:B, A2034, MasterSheet!D:D, B2034, MasterSheet!H:H, C2034)</f>
        <v>0</v>
      </c>
      <c r="K2034" s="32">
        <f t="shared" si="158"/>
        <v>0</v>
      </c>
      <c r="L2034" s="25" t="str">
        <f>VLOOKUP(C2034,MasterSheet!H:U,14,)</f>
        <v>BioLegend</v>
      </c>
      <c r="M2034" s="25" t="str">
        <f>VLOOKUP(L2034,'Currency Sheet'!A:C,3,)</f>
        <v>DOLLAR</v>
      </c>
      <c r="N2034" s="25">
        <f t="shared" si="159"/>
        <v>88</v>
      </c>
    </row>
    <row r="2035" spans="1:14" x14ac:dyDescent="0.25">
      <c r="A2035" s="25" t="str">
        <v>EED118206</v>
      </c>
      <c r="B2035" s="45">
        <v>45890</v>
      </c>
      <c r="C2035" s="25">
        <v>449504</v>
      </c>
      <c r="D2035" s="25">
        <f t="shared" si="155"/>
        <v>21560</v>
      </c>
      <c r="E2035" s="25">
        <f>_xlfn.XLOOKUP(C2035,MasterSheet!H:H,MasterSheet!E:E)</f>
        <v>245</v>
      </c>
      <c r="F2035" s="26">
        <f>SUMIFS(MasterSheet!J:J, MasterSheet!B:B, A2035, MasterSheet!D:D, B2035, MasterSheet!H:H, C2035)</f>
        <v>1</v>
      </c>
      <c r="G2035" s="26">
        <f t="shared" si="156"/>
        <v>21560</v>
      </c>
      <c r="H2035" s="30">
        <f>SUMIFS(MasterSheet!K:K, MasterSheet!B:B, A2035, MasterSheet!D:D, B2035, MasterSheet!H:H, C2035)</f>
        <v>1</v>
      </c>
      <c r="I2035" s="30">
        <f t="shared" si="157"/>
        <v>21560</v>
      </c>
      <c r="J2035" s="32">
        <f>SUMIFS(MasterSheet!L:L, MasterSheet!B:B, A2035, MasterSheet!D:D, B2035, MasterSheet!H:H, C2035)</f>
        <v>0</v>
      </c>
      <c r="K2035" s="32">
        <f t="shared" si="158"/>
        <v>0</v>
      </c>
      <c r="L2035" s="25" t="str">
        <f>VLOOKUP(C2035,MasterSheet!H:U,14,)</f>
        <v>BioLegend</v>
      </c>
      <c r="M2035" s="25" t="str">
        <f>VLOOKUP(L2035,'Currency Sheet'!A:C,3,)</f>
        <v>DOLLAR</v>
      </c>
      <c r="N2035" s="25">
        <f t="shared" si="159"/>
        <v>88</v>
      </c>
    </row>
    <row r="2036" spans="1:14" x14ac:dyDescent="0.25">
      <c r="A2036" s="25" t="str">
        <v>EED118206</v>
      </c>
      <c r="B2036" s="45">
        <v>45890</v>
      </c>
      <c r="C2036" s="25">
        <v>480016</v>
      </c>
      <c r="D2036" s="25">
        <f t="shared" si="155"/>
        <v>21780</v>
      </c>
      <c r="E2036" s="25">
        <f>_xlfn.XLOOKUP(C2036,MasterSheet!H:H,MasterSheet!E:E)</f>
        <v>247.5</v>
      </c>
      <c r="F2036" s="26">
        <f>SUMIFS(MasterSheet!J:J, MasterSheet!B:B, A2036, MasterSheet!D:D, B2036, MasterSheet!H:H, C2036)</f>
        <v>1</v>
      </c>
      <c r="G2036" s="26">
        <f t="shared" si="156"/>
        <v>21780</v>
      </c>
      <c r="H2036" s="30">
        <f>SUMIFS(MasterSheet!K:K, MasterSheet!B:B, A2036, MasterSheet!D:D, B2036, MasterSheet!H:H, C2036)</f>
        <v>1</v>
      </c>
      <c r="I2036" s="30">
        <f t="shared" si="157"/>
        <v>21780</v>
      </c>
      <c r="J2036" s="32">
        <f>SUMIFS(MasterSheet!L:L, MasterSheet!B:B, A2036, MasterSheet!D:D, B2036, MasterSheet!H:H, C2036)</f>
        <v>0</v>
      </c>
      <c r="K2036" s="32">
        <f t="shared" si="158"/>
        <v>0</v>
      </c>
      <c r="L2036" s="25" t="str">
        <f>VLOOKUP(C2036,MasterSheet!H:U,14,)</f>
        <v>BioLegend</v>
      </c>
      <c r="M2036" s="25" t="str">
        <f>VLOOKUP(L2036,'Currency Sheet'!A:C,3,)</f>
        <v>DOLLAR</v>
      </c>
      <c r="N2036" s="25">
        <f t="shared" si="159"/>
        <v>88</v>
      </c>
    </row>
    <row r="2037" spans="1:14" x14ac:dyDescent="0.25">
      <c r="A2037" s="25" t="str">
        <v>EED118206</v>
      </c>
      <c r="B2037" s="45">
        <v>45890</v>
      </c>
      <c r="C2037" s="25">
        <v>480019</v>
      </c>
      <c r="D2037" s="25">
        <f t="shared" si="155"/>
        <v>36762</v>
      </c>
      <c r="E2037" s="25">
        <f>_xlfn.XLOOKUP(C2037,MasterSheet!H:H,MasterSheet!E:E)</f>
        <v>417.75</v>
      </c>
      <c r="F2037" s="26">
        <f>SUMIFS(MasterSheet!J:J, MasterSheet!B:B, A2037, MasterSheet!D:D, B2037, MasterSheet!H:H, C2037)</f>
        <v>1</v>
      </c>
      <c r="G2037" s="26">
        <f t="shared" si="156"/>
        <v>36762</v>
      </c>
      <c r="H2037" s="30">
        <f>SUMIFS(MasterSheet!K:K, MasterSheet!B:B, A2037, MasterSheet!D:D, B2037, MasterSheet!H:H, C2037)</f>
        <v>1</v>
      </c>
      <c r="I2037" s="30">
        <f t="shared" si="157"/>
        <v>36762</v>
      </c>
      <c r="J2037" s="32">
        <f>SUMIFS(MasterSheet!L:L, MasterSheet!B:B, A2037, MasterSheet!D:D, B2037, MasterSheet!H:H, C2037)</f>
        <v>0</v>
      </c>
      <c r="K2037" s="32">
        <f t="shared" si="158"/>
        <v>0</v>
      </c>
      <c r="L2037" s="25" t="str">
        <f>VLOOKUP(C2037,MasterSheet!H:U,14,)</f>
        <v>BioLegend</v>
      </c>
      <c r="M2037" s="25" t="str">
        <f>VLOOKUP(L2037,'Currency Sheet'!A:C,3,)</f>
        <v>DOLLAR</v>
      </c>
      <c r="N2037" s="25">
        <f t="shared" si="159"/>
        <v>88</v>
      </c>
    </row>
    <row r="2038" spans="1:14" x14ac:dyDescent="0.25">
      <c r="A2038" s="25" t="str">
        <v>EED118206</v>
      </c>
      <c r="B2038" s="45">
        <v>45890</v>
      </c>
      <c r="C2038" s="25">
        <v>503808</v>
      </c>
      <c r="D2038" s="25">
        <f t="shared" si="155"/>
        <v>13552</v>
      </c>
      <c r="E2038" s="25">
        <f>_xlfn.XLOOKUP(C2038,MasterSheet!H:H,MasterSheet!E:E)</f>
        <v>154</v>
      </c>
      <c r="F2038" s="26">
        <f>SUMIFS(MasterSheet!J:J, MasterSheet!B:B, A2038, MasterSheet!D:D, B2038, MasterSheet!H:H, C2038)</f>
        <v>1</v>
      </c>
      <c r="G2038" s="26">
        <f t="shared" si="156"/>
        <v>13552</v>
      </c>
      <c r="H2038" s="30">
        <f>SUMIFS(MasterSheet!K:K, MasterSheet!B:B, A2038, MasterSheet!D:D, B2038, MasterSheet!H:H, C2038)</f>
        <v>1</v>
      </c>
      <c r="I2038" s="30">
        <f t="shared" si="157"/>
        <v>13552</v>
      </c>
      <c r="J2038" s="32">
        <f>SUMIFS(MasterSheet!L:L, MasterSheet!B:B, A2038, MasterSheet!D:D, B2038, MasterSheet!H:H, C2038)</f>
        <v>0</v>
      </c>
      <c r="K2038" s="32">
        <f t="shared" si="158"/>
        <v>0</v>
      </c>
      <c r="L2038" s="25" t="str">
        <f>VLOOKUP(C2038,MasterSheet!H:U,14,)</f>
        <v>BioLegend</v>
      </c>
      <c r="M2038" s="25" t="str">
        <f>VLOOKUP(L2038,'Currency Sheet'!A:C,3,)</f>
        <v>DOLLAR</v>
      </c>
      <c r="N2038" s="25">
        <f t="shared" si="159"/>
        <v>88</v>
      </c>
    </row>
    <row r="2039" spans="1:14" x14ac:dyDescent="0.25">
      <c r="A2039" s="25" t="str">
        <v>EED118206</v>
      </c>
      <c r="B2039" s="45">
        <v>45890</v>
      </c>
      <c r="C2039" s="25">
        <v>505039</v>
      </c>
      <c r="D2039" s="25">
        <f t="shared" si="155"/>
        <v>18150</v>
      </c>
      <c r="E2039" s="25">
        <f>_xlfn.XLOOKUP(C2039,MasterSheet!H:H,MasterSheet!E:E)</f>
        <v>206.25</v>
      </c>
      <c r="F2039" s="26">
        <f>SUMIFS(MasterSheet!J:J, MasterSheet!B:B, A2039, MasterSheet!D:D, B2039, MasterSheet!H:H, C2039)</f>
        <v>1</v>
      </c>
      <c r="G2039" s="26">
        <f t="shared" si="156"/>
        <v>18150</v>
      </c>
      <c r="H2039" s="30">
        <f>SUMIFS(MasterSheet!K:K, MasterSheet!B:B, A2039, MasterSheet!D:D, B2039, MasterSheet!H:H, C2039)</f>
        <v>1</v>
      </c>
      <c r="I2039" s="30">
        <f t="shared" si="157"/>
        <v>18150</v>
      </c>
      <c r="J2039" s="32">
        <f>SUMIFS(MasterSheet!L:L, MasterSheet!B:B, A2039, MasterSheet!D:D, B2039, MasterSheet!H:H, C2039)</f>
        <v>0</v>
      </c>
      <c r="K2039" s="32">
        <f t="shared" si="158"/>
        <v>0</v>
      </c>
      <c r="L2039" s="25" t="str">
        <f>VLOOKUP(C2039,MasterSheet!H:U,14,)</f>
        <v>BioLegend</v>
      </c>
      <c r="M2039" s="25" t="str">
        <f>VLOOKUP(L2039,'Currency Sheet'!A:C,3,)</f>
        <v>DOLLAR</v>
      </c>
      <c r="N2039" s="25">
        <f t="shared" si="159"/>
        <v>88</v>
      </c>
    </row>
    <row r="2040" spans="1:14" x14ac:dyDescent="0.25">
      <c r="A2040" s="25" t="str">
        <v>EED118206</v>
      </c>
      <c r="B2040" s="45">
        <v>45890</v>
      </c>
      <c r="C2040" s="25">
        <v>505814</v>
      </c>
      <c r="D2040" s="25">
        <f t="shared" si="155"/>
        <v>15523.2</v>
      </c>
      <c r="E2040" s="25">
        <f>_xlfn.XLOOKUP(C2040,MasterSheet!H:H,MasterSheet!E:E)</f>
        <v>176.4</v>
      </c>
      <c r="F2040" s="26">
        <f>SUMIFS(MasterSheet!J:J, MasterSheet!B:B, A2040, MasterSheet!D:D, B2040, MasterSheet!H:H, C2040)</f>
        <v>4</v>
      </c>
      <c r="G2040" s="26">
        <f t="shared" si="156"/>
        <v>62092.800000000003</v>
      </c>
      <c r="H2040" s="30">
        <f>SUMIFS(MasterSheet!K:K, MasterSheet!B:B, A2040, MasterSheet!D:D, B2040, MasterSheet!H:H, C2040)</f>
        <v>4</v>
      </c>
      <c r="I2040" s="30">
        <f t="shared" si="157"/>
        <v>62092.800000000003</v>
      </c>
      <c r="J2040" s="32">
        <f>SUMIFS(MasterSheet!L:L, MasterSheet!B:B, A2040, MasterSheet!D:D, B2040, MasterSheet!H:H, C2040)</f>
        <v>0</v>
      </c>
      <c r="K2040" s="32">
        <f t="shared" si="158"/>
        <v>0</v>
      </c>
      <c r="L2040" s="25" t="str">
        <f>VLOOKUP(C2040,MasterSheet!H:U,14,)</f>
        <v>BioLegend</v>
      </c>
      <c r="M2040" s="25" t="str">
        <f>VLOOKUP(L2040,'Currency Sheet'!A:C,3,)</f>
        <v>DOLLAR</v>
      </c>
      <c r="N2040" s="25">
        <f t="shared" si="159"/>
        <v>88</v>
      </c>
    </row>
    <row r="2041" spans="1:14" x14ac:dyDescent="0.25">
      <c r="A2041" s="25" t="str">
        <v>EED118206</v>
      </c>
      <c r="B2041" s="45">
        <v>45890</v>
      </c>
      <c r="C2041" s="25">
        <v>506313</v>
      </c>
      <c r="D2041" s="25">
        <f t="shared" si="155"/>
        <v>14150.400000000001</v>
      </c>
      <c r="E2041" s="25">
        <f>_xlfn.XLOOKUP(C2041,MasterSheet!H:H,MasterSheet!E:E)</f>
        <v>160.80000000000001</v>
      </c>
      <c r="F2041" s="26">
        <f>SUMIFS(MasterSheet!J:J, MasterSheet!B:B, A2041, MasterSheet!D:D, B2041, MasterSheet!H:H, C2041)</f>
        <v>4</v>
      </c>
      <c r="G2041" s="26">
        <f t="shared" si="156"/>
        <v>56601.600000000006</v>
      </c>
      <c r="H2041" s="30">
        <f>SUMIFS(MasterSheet!K:K, MasterSheet!B:B, A2041, MasterSheet!D:D, B2041, MasterSheet!H:H, C2041)</f>
        <v>4</v>
      </c>
      <c r="I2041" s="30">
        <f t="shared" si="157"/>
        <v>56601.600000000006</v>
      </c>
      <c r="J2041" s="32">
        <f>SUMIFS(MasterSheet!L:L, MasterSheet!B:B, A2041, MasterSheet!D:D, B2041, MasterSheet!H:H, C2041)</f>
        <v>0</v>
      </c>
      <c r="K2041" s="32">
        <f t="shared" si="158"/>
        <v>0</v>
      </c>
      <c r="L2041" s="25" t="str">
        <f>VLOOKUP(C2041,MasterSheet!H:U,14,)</f>
        <v>BioLegend</v>
      </c>
      <c r="M2041" s="25" t="str">
        <f>VLOOKUP(L2041,'Currency Sheet'!A:C,3,)</f>
        <v>DOLLAR</v>
      </c>
      <c r="N2041" s="25">
        <f t="shared" si="159"/>
        <v>88</v>
      </c>
    </row>
    <row r="2042" spans="1:14" x14ac:dyDescent="0.25">
      <c r="A2042" s="25" t="str">
        <v>EED118206</v>
      </c>
      <c r="B2042" s="45">
        <v>45890</v>
      </c>
      <c r="C2042" s="25">
        <v>506907</v>
      </c>
      <c r="D2042" s="25">
        <f t="shared" si="155"/>
        <v>7638.4</v>
      </c>
      <c r="E2042" s="25">
        <f>_xlfn.XLOOKUP(C2042,MasterSheet!H:H,MasterSheet!E:E)</f>
        <v>86.8</v>
      </c>
      <c r="F2042" s="26">
        <f>SUMIFS(MasterSheet!J:J, MasterSheet!B:B, A2042, MasterSheet!D:D, B2042, MasterSheet!H:H, C2042)</f>
        <v>1</v>
      </c>
      <c r="G2042" s="26">
        <f t="shared" si="156"/>
        <v>7638.4</v>
      </c>
      <c r="H2042" s="30">
        <f>SUMIFS(MasterSheet!K:K, MasterSheet!B:B, A2042, MasterSheet!D:D, B2042, MasterSheet!H:H, C2042)</f>
        <v>1</v>
      </c>
      <c r="I2042" s="30">
        <f t="shared" si="157"/>
        <v>7638.4</v>
      </c>
      <c r="J2042" s="32">
        <f>SUMIFS(MasterSheet!L:L, MasterSheet!B:B, A2042, MasterSheet!D:D, B2042, MasterSheet!H:H, C2042)</f>
        <v>0</v>
      </c>
      <c r="K2042" s="32">
        <f t="shared" si="158"/>
        <v>0</v>
      </c>
      <c r="L2042" s="25" t="str">
        <f>VLOOKUP(C2042,MasterSheet!H:U,14,)</f>
        <v>BioLegend</v>
      </c>
      <c r="M2042" s="25" t="str">
        <f>VLOOKUP(L2042,'Currency Sheet'!A:C,3,)</f>
        <v>DOLLAR</v>
      </c>
      <c r="N2042" s="25">
        <f t="shared" si="159"/>
        <v>88</v>
      </c>
    </row>
    <row r="2043" spans="1:14" x14ac:dyDescent="0.25">
      <c r="A2043" s="25" t="str">
        <v>EED118206</v>
      </c>
      <c r="B2043" s="45">
        <v>45890</v>
      </c>
      <c r="C2043" s="25">
        <v>512314</v>
      </c>
      <c r="D2043" s="25">
        <f t="shared" si="155"/>
        <v>25995.199999999997</v>
      </c>
      <c r="E2043" s="25">
        <f>_xlfn.XLOOKUP(C2043,MasterSheet!H:H,MasterSheet!E:E)</f>
        <v>295.39999999999998</v>
      </c>
      <c r="F2043" s="26">
        <f>SUMIFS(MasterSheet!J:J, MasterSheet!B:B, A2043, MasterSheet!D:D, B2043, MasterSheet!H:H, C2043)</f>
        <v>1</v>
      </c>
      <c r="G2043" s="26">
        <f t="shared" si="156"/>
        <v>25995.199999999997</v>
      </c>
      <c r="H2043" s="30">
        <f>SUMIFS(MasterSheet!K:K, MasterSheet!B:B, A2043, MasterSheet!D:D, B2043, MasterSheet!H:H, C2043)</f>
        <v>1</v>
      </c>
      <c r="I2043" s="30">
        <f t="shared" si="157"/>
        <v>25995.199999999997</v>
      </c>
      <c r="J2043" s="32">
        <f>SUMIFS(MasterSheet!L:L, MasterSheet!B:B, A2043, MasterSheet!D:D, B2043, MasterSheet!H:H, C2043)</f>
        <v>0</v>
      </c>
      <c r="K2043" s="32">
        <f t="shared" si="158"/>
        <v>0</v>
      </c>
      <c r="L2043" s="25" t="str">
        <f>VLOOKUP(C2043,MasterSheet!H:U,14,)</f>
        <v>BioLegend</v>
      </c>
      <c r="M2043" s="25" t="str">
        <f>VLOOKUP(L2043,'Currency Sheet'!A:C,3,)</f>
        <v>DOLLAR</v>
      </c>
      <c r="N2043" s="25">
        <f t="shared" si="159"/>
        <v>88</v>
      </c>
    </row>
    <row r="2044" spans="1:14" x14ac:dyDescent="0.25">
      <c r="A2044" s="25" t="str">
        <v>EED118206</v>
      </c>
      <c r="B2044" s="45">
        <v>45890</v>
      </c>
      <c r="C2044" s="25">
        <v>626812</v>
      </c>
      <c r="D2044" s="25">
        <f t="shared" si="155"/>
        <v>19536</v>
      </c>
      <c r="E2044" s="25">
        <f>_xlfn.XLOOKUP(C2044,MasterSheet!H:H,MasterSheet!E:E)</f>
        <v>222</v>
      </c>
      <c r="F2044" s="26">
        <f>SUMIFS(MasterSheet!J:J, MasterSheet!B:B, A2044, MasterSheet!D:D, B2044, MasterSheet!H:H, C2044)</f>
        <v>3</v>
      </c>
      <c r="G2044" s="26">
        <f t="shared" si="156"/>
        <v>58608</v>
      </c>
      <c r="H2044" s="30">
        <f>SUMIFS(MasterSheet!K:K, MasterSheet!B:B, A2044, MasterSheet!D:D, B2044, MasterSheet!H:H, C2044)</f>
        <v>3</v>
      </c>
      <c r="I2044" s="30">
        <f t="shared" si="157"/>
        <v>58608</v>
      </c>
      <c r="J2044" s="32">
        <f>SUMIFS(MasterSheet!L:L, MasterSheet!B:B, A2044, MasterSheet!D:D, B2044, MasterSheet!H:H, C2044)</f>
        <v>0</v>
      </c>
      <c r="K2044" s="32">
        <f t="shared" si="158"/>
        <v>0</v>
      </c>
      <c r="L2044" s="25" t="str">
        <f>VLOOKUP(C2044,MasterSheet!H:U,14,)</f>
        <v>BioLegend</v>
      </c>
      <c r="M2044" s="25" t="str">
        <f>VLOOKUP(L2044,'Currency Sheet'!A:C,3,)</f>
        <v>DOLLAR</v>
      </c>
      <c r="N2044" s="25">
        <f t="shared" si="159"/>
        <v>88</v>
      </c>
    </row>
    <row r="2045" spans="1:14" x14ac:dyDescent="0.25">
      <c r="A2045" s="25" t="str">
        <v>EED118206</v>
      </c>
      <c r="B2045" s="45">
        <v>45890</v>
      </c>
      <c r="C2045" s="25">
        <v>648003</v>
      </c>
      <c r="D2045" s="25">
        <f t="shared" si="155"/>
        <v>8712</v>
      </c>
      <c r="E2045" s="25">
        <f>_xlfn.XLOOKUP(C2045,MasterSheet!H:H,MasterSheet!E:E)</f>
        <v>99</v>
      </c>
      <c r="F2045" s="26">
        <f>SUMIFS(MasterSheet!J:J, MasterSheet!B:B, A2045, MasterSheet!D:D, B2045, MasterSheet!H:H, C2045)</f>
        <v>1</v>
      </c>
      <c r="G2045" s="26">
        <f t="shared" si="156"/>
        <v>8712</v>
      </c>
      <c r="H2045" s="30">
        <f>SUMIFS(MasterSheet!K:K, MasterSheet!B:B, A2045, MasterSheet!D:D, B2045, MasterSheet!H:H, C2045)</f>
        <v>1</v>
      </c>
      <c r="I2045" s="30">
        <f t="shared" si="157"/>
        <v>8712</v>
      </c>
      <c r="J2045" s="32">
        <f>SUMIFS(MasterSheet!L:L, MasterSheet!B:B, A2045, MasterSheet!D:D, B2045, MasterSheet!H:H, C2045)</f>
        <v>0</v>
      </c>
      <c r="K2045" s="32">
        <f t="shared" si="158"/>
        <v>0</v>
      </c>
      <c r="L2045" s="25" t="str">
        <f>VLOOKUP(C2045,MasterSheet!H:U,14,)</f>
        <v>BioLegend</v>
      </c>
      <c r="M2045" s="25" t="str">
        <f>VLOOKUP(L2045,'Currency Sheet'!A:C,3,)</f>
        <v>DOLLAR</v>
      </c>
      <c r="N2045" s="25">
        <f t="shared" si="159"/>
        <v>88</v>
      </c>
    </row>
    <row r="2046" spans="1:14" x14ac:dyDescent="0.25">
      <c r="A2046" s="25" t="str">
        <v>EED118206</v>
      </c>
      <c r="B2046" s="45">
        <v>45890</v>
      </c>
      <c r="C2046" s="25">
        <v>651403</v>
      </c>
      <c r="D2046" s="25">
        <f t="shared" si="155"/>
        <v>7444.7999999999993</v>
      </c>
      <c r="E2046" s="25">
        <f>_xlfn.XLOOKUP(C2046,MasterSheet!H:H,MasterSheet!E:E)</f>
        <v>84.6</v>
      </c>
      <c r="F2046" s="26">
        <f>SUMIFS(MasterSheet!J:J, MasterSheet!B:B, A2046, MasterSheet!D:D, B2046, MasterSheet!H:H, C2046)</f>
        <v>1</v>
      </c>
      <c r="G2046" s="26">
        <f t="shared" si="156"/>
        <v>7444.7999999999993</v>
      </c>
      <c r="H2046" s="30">
        <f>SUMIFS(MasterSheet!K:K, MasterSheet!B:B, A2046, MasterSheet!D:D, B2046, MasterSheet!H:H, C2046)</f>
        <v>1</v>
      </c>
      <c r="I2046" s="30">
        <f t="shared" si="157"/>
        <v>7444.7999999999993</v>
      </c>
      <c r="J2046" s="32">
        <f>SUMIFS(MasterSheet!L:L, MasterSheet!B:B, A2046, MasterSheet!D:D, B2046, MasterSheet!H:H, C2046)</f>
        <v>0</v>
      </c>
      <c r="K2046" s="32">
        <f t="shared" si="158"/>
        <v>0</v>
      </c>
      <c r="L2046" s="25" t="str">
        <f>VLOOKUP(C2046,MasterSheet!H:U,14,)</f>
        <v>BioLegend</v>
      </c>
      <c r="M2046" s="25" t="str">
        <f>VLOOKUP(L2046,'Currency Sheet'!A:C,3,)</f>
        <v>DOLLAR</v>
      </c>
      <c r="N2046" s="25">
        <f t="shared" si="159"/>
        <v>88</v>
      </c>
    </row>
    <row r="2047" spans="1:14" x14ac:dyDescent="0.25">
      <c r="A2047" s="25" t="str">
        <v>EED118206</v>
      </c>
      <c r="B2047" s="45">
        <v>45890</v>
      </c>
      <c r="C2047" s="25">
        <v>740992</v>
      </c>
      <c r="D2047" s="25">
        <f t="shared" si="155"/>
        <v>7268.7999999999993</v>
      </c>
      <c r="E2047" s="25">
        <f>_xlfn.XLOOKUP(C2047,MasterSheet!H:H,MasterSheet!E:E)</f>
        <v>82.6</v>
      </c>
      <c r="F2047" s="26">
        <f>SUMIFS(MasterSheet!J:J, MasterSheet!B:B, A2047, MasterSheet!D:D, B2047, MasterSheet!H:H, C2047)</f>
        <v>1</v>
      </c>
      <c r="G2047" s="26">
        <f t="shared" si="156"/>
        <v>7268.7999999999993</v>
      </c>
      <c r="H2047" s="30">
        <f>SUMIFS(MasterSheet!K:K, MasterSheet!B:B, A2047, MasterSheet!D:D, B2047, MasterSheet!H:H, C2047)</f>
        <v>1</v>
      </c>
      <c r="I2047" s="30">
        <f t="shared" si="157"/>
        <v>7268.7999999999993</v>
      </c>
      <c r="J2047" s="32">
        <f>SUMIFS(MasterSheet!L:L, MasterSheet!B:B, A2047, MasterSheet!D:D, B2047, MasterSheet!H:H, C2047)</f>
        <v>0</v>
      </c>
      <c r="K2047" s="32">
        <f t="shared" si="158"/>
        <v>0</v>
      </c>
      <c r="L2047" s="25" t="str">
        <f>VLOOKUP(C2047,MasterSheet!H:U,14,)</f>
        <v>BioLegend</v>
      </c>
      <c r="M2047" s="25" t="str">
        <f>VLOOKUP(L2047,'Currency Sheet'!A:C,3,)</f>
        <v>DOLLAR</v>
      </c>
      <c r="N2047" s="25">
        <f t="shared" si="159"/>
        <v>88</v>
      </c>
    </row>
    <row r="2048" spans="1:14" x14ac:dyDescent="0.25">
      <c r="A2048" s="25" t="str">
        <v>EED118206</v>
      </c>
      <c r="B2048" s="45">
        <v>45890</v>
      </c>
      <c r="C2048" s="25">
        <v>741028</v>
      </c>
      <c r="D2048" s="25">
        <f t="shared" si="155"/>
        <v>101270.39999999999</v>
      </c>
      <c r="E2048" s="25">
        <f>_xlfn.XLOOKUP(C2048,MasterSheet!H:H,MasterSheet!E:E)</f>
        <v>1150.8</v>
      </c>
      <c r="F2048" s="26">
        <f>SUMIFS(MasterSheet!J:J, MasterSheet!B:B, A2048, MasterSheet!D:D, B2048, MasterSheet!H:H, C2048)</f>
        <v>6</v>
      </c>
      <c r="G2048" s="26">
        <f t="shared" si="156"/>
        <v>607622.39999999991</v>
      </c>
      <c r="H2048" s="30">
        <f>SUMIFS(MasterSheet!K:K, MasterSheet!B:B, A2048, MasterSheet!D:D, B2048, MasterSheet!H:H, C2048)</f>
        <v>6</v>
      </c>
      <c r="I2048" s="30">
        <f t="shared" si="157"/>
        <v>607622.39999999991</v>
      </c>
      <c r="J2048" s="32">
        <f>SUMIFS(MasterSheet!L:L, MasterSheet!B:B, A2048, MasterSheet!D:D, B2048, MasterSheet!H:H, C2048)</f>
        <v>0</v>
      </c>
      <c r="K2048" s="32">
        <f t="shared" si="158"/>
        <v>0</v>
      </c>
      <c r="L2048" s="25" t="str">
        <f>VLOOKUP(C2048,MasterSheet!H:U,14,)</f>
        <v>BioLegend</v>
      </c>
      <c r="M2048" s="25" t="str">
        <f>VLOOKUP(L2048,'Currency Sheet'!A:C,3,)</f>
        <v>DOLLAR</v>
      </c>
      <c r="N2048" s="25">
        <f t="shared" si="159"/>
        <v>88</v>
      </c>
    </row>
    <row r="2049" spans="1:14" x14ac:dyDescent="0.25">
      <c r="A2049" s="25" t="str">
        <v>EED118206</v>
      </c>
      <c r="B2049" s="45">
        <v>45890</v>
      </c>
      <c r="C2049" s="25">
        <v>421601</v>
      </c>
      <c r="D2049" s="25">
        <f t="shared" si="155"/>
        <v>7444.7999999999993</v>
      </c>
      <c r="E2049" s="25">
        <f>_xlfn.XLOOKUP(C2049,MasterSheet!H:H,MasterSheet!E:E)</f>
        <v>84.6</v>
      </c>
      <c r="F2049" s="26">
        <f>SUMIFS(MasterSheet!J:J, MasterSheet!B:B, A2049, MasterSheet!D:D, B2049, MasterSheet!H:H, C2049)</f>
        <v>3</v>
      </c>
      <c r="G2049" s="26">
        <f t="shared" si="156"/>
        <v>22334.399999999998</v>
      </c>
      <c r="H2049" s="30">
        <f>SUMIFS(MasterSheet!K:K, MasterSheet!B:B, A2049, MasterSheet!D:D, B2049, MasterSheet!H:H, C2049)</f>
        <v>0</v>
      </c>
      <c r="I2049" s="30">
        <f t="shared" si="157"/>
        <v>0</v>
      </c>
      <c r="J2049" s="32">
        <f>SUMIFS(MasterSheet!L:L, MasterSheet!B:B, A2049, MasterSheet!D:D, B2049, MasterSheet!H:H, C2049)</f>
        <v>3</v>
      </c>
      <c r="K2049" s="32">
        <f t="shared" si="158"/>
        <v>22334.399999999998</v>
      </c>
      <c r="L2049" s="25" t="str">
        <f>VLOOKUP(C2049,MasterSheet!H:U,14,)</f>
        <v>BioLegend</v>
      </c>
      <c r="M2049" s="25" t="str">
        <f>VLOOKUP(L2049,'Currency Sheet'!A:C,3,)</f>
        <v>DOLLAR</v>
      </c>
      <c r="N2049" s="25">
        <f t="shared" si="159"/>
        <v>88</v>
      </c>
    </row>
    <row r="2050" spans="1:14" x14ac:dyDescent="0.25">
      <c r="A2050" s="25" t="str">
        <v>I239351-IN</v>
      </c>
      <c r="B2050" s="45">
        <v>45891</v>
      </c>
      <c r="C2050" s="25">
        <v>31000</v>
      </c>
      <c r="D2050" s="25">
        <f t="shared" si="155"/>
        <v>17248</v>
      </c>
      <c r="E2050" s="25">
        <f>_xlfn.XLOOKUP(C2050,MasterSheet!H:H,MasterSheet!E:E)</f>
        <v>196</v>
      </c>
      <c r="F2050" s="26">
        <f>SUMIFS(MasterSheet!J:J, MasterSheet!B:B, A2050, MasterSheet!D:D, B2050, MasterSheet!H:H, C2050)</f>
        <v>1</v>
      </c>
      <c r="G2050" s="26">
        <f t="shared" si="156"/>
        <v>17248</v>
      </c>
      <c r="H2050" s="30">
        <f>SUMIFS(MasterSheet!K:K, MasterSheet!B:B, A2050, MasterSheet!D:D, B2050, MasterSheet!H:H, C2050)</f>
        <v>1</v>
      </c>
      <c r="I2050" s="30">
        <f t="shared" si="157"/>
        <v>17248</v>
      </c>
      <c r="J2050" s="32">
        <f>SUMIFS(MasterSheet!L:L, MasterSheet!B:B, A2050, MasterSheet!D:D, B2050, MasterSheet!H:H, C2050)</f>
        <v>0</v>
      </c>
      <c r="K2050" s="32">
        <f t="shared" si="158"/>
        <v>0</v>
      </c>
      <c r="L2050" s="25" t="str">
        <f>VLOOKUP(C2050,MasterSheet!H:U,14,)</f>
        <v>Biotium</v>
      </c>
      <c r="M2050" s="25" t="str">
        <f>VLOOKUP(L2050,'Currency Sheet'!A:C,3,)</f>
        <v>DOLLAR</v>
      </c>
      <c r="N2050" s="25">
        <f t="shared" si="159"/>
        <v>88</v>
      </c>
    </row>
    <row r="2051" spans="1:14" x14ac:dyDescent="0.25">
      <c r="A2051" s="25" t="str">
        <v>I239351-IN</v>
      </c>
      <c r="B2051" s="45">
        <v>45891</v>
      </c>
      <c r="C2051" s="25" t="str">
        <v>41003-T</v>
      </c>
      <c r="D2051" s="25">
        <f t="shared" ref="D2051:D2114" si="160">E2051*N2051</f>
        <v>2393.6</v>
      </c>
      <c r="E2051" s="25">
        <f>_xlfn.XLOOKUP(C2051,MasterSheet!H:H,MasterSheet!E:E)</f>
        <v>27.2</v>
      </c>
      <c r="F2051" s="26">
        <f>SUMIFS(MasterSheet!J:J, MasterSheet!B:B, A2051, MasterSheet!D:D, B2051, MasterSheet!H:H, C2051)</f>
        <v>1</v>
      </c>
      <c r="G2051" s="26">
        <f t="shared" ref="G2051:G2069" si="161">D2051*F2051</f>
        <v>2393.6</v>
      </c>
      <c r="H2051" s="30">
        <f>SUMIFS(MasterSheet!K:K, MasterSheet!B:B, A2051, MasterSheet!D:D, B2051, MasterSheet!H:H, C2051)</f>
        <v>1</v>
      </c>
      <c r="I2051" s="30">
        <f t="shared" ref="I2051:I2069" si="162">H2051*D2051</f>
        <v>2393.6</v>
      </c>
      <c r="J2051" s="32">
        <f>SUMIFS(MasterSheet!L:L, MasterSheet!B:B, A2051, MasterSheet!D:D, B2051, MasterSheet!H:H, C2051)</f>
        <v>0</v>
      </c>
      <c r="K2051" s="32">
        <f t="shared" ref="K2051:K2069" si="163">J2051*D2051</f>
        <v>0</v>
      </c>
      <c r="L2051" s="25" t="str">
        <f>VLOOKUP(C2051,MasterSheet!H:U,14,)</f>
        <v>Biotium</v>
      </c>
      <c r="M2051" s="25" t="str">
        <f>VLOOKUP(L2051,'Currency Sheet'!A:C,3,)</f>
        <v>DOLLAR</v>
      </c>
      <c r="N2051" s="25">
        <f t="shared" ref="N2051:N2114" si="164">IF(M2051="DOLLAR",88,1)</f>
        <v>88</v>
      </c>
    </row>
    <row r="2052" spans="1:14" x14ac:dyDescent="0.25">
      <c r="A2052" s="25" t="str">
        <v>I239351-IN</v>
      </c>
      <c r="B2052" s="45">
        <v>45891</v>
      </c>
      <c r="C2052" s="25" t="str">
        <v>30090-T</v>
      </c>
      <c r="D2052" s="25">
        <f t="shared" si="160"/>
        <v>14432</v>
      </c>
      <c r="E2052" s="25">
        <f>_xlfn.XLOOKUP(C2052,MasterSheet!H:H,MasterSheet!E:E)</f>
        <v>164</v>
      </c>
      <c r="F2052" s="26">
        <f>SUMIFS(MasterSheet!J:J, MasterSheet!B:B, A2052, MasterSheet!D:D, B2052, MasterSheet!H:H, C2052)</f>
        <v>1</v>
      </c>
      <c r="G2052" s="26">
        <f t="shared" si="161"/>
        <v>14432</v>
      </c>
      <c r="H2052" s="30">
        <f>SUMIFS(MasterSheet!K:K, MasterSheet!B:B, A2052, MasterSheet!D:D, B2052, MasterSheet!H:H, C2052)</f>
        <v>1</v>
      </c>
      <c r="I2052" s="30">
        <f t="shared" si="162"/>
        <v>14432</v>
      </c>
      <c r="J2052" s="32">
        <f>SUMIFS(MasterSheet!L:L, MasterSheet!B:B, A2052, MasterSheet!D:D, B2052, MasterSheet!H:H, C2052)</f>
        <v>0</v>
      </c>
      <c r="K2052" s="32">
        <f t="shared" si="163"/>
        <v>0</v>
      </c>
      <c r="L2052" s="25" t="str">
        <f>VLOOKUP(C2052,MasterSheet!H:U,14,)</f>
        <v>Biotium</v>
      </c>
      <c r="M2052" s="25" t="str">
        <f>VLOOKUP(L2052,'Currency Sheet'!A:C,3,)</f>
        <v>DOLLAR</v>
      </c>
      <c r="N2052" s="25">
        <f t="shared" si="164"/>
        <v>88</v>
      </c>
    </row>
    <row r="2053" spans="1:14" x14ac:dyDescent="0.25">
      <c r="A2053" s="25" t="str">
        <v>O081425IN3312028G</v>
      </c>
      <c r="B2053" s="45">
        <v>45891</v>
      </c>
      <c r="C2053" s="25" t="str">
        <v>CTM-1169117</v>
      </c>
      <c r="D2053" s="25">
        <f t="shared" si="160"/>
        <v>22739.199999999997</v>
      </c>
      <c r="E2053" s="25">
        <f>_xlfn.XLOOKUP(C2053,MasterSheet!H:H,MasterSheet!E:E)</f>
        <v>258.39999999999998</v>
      </c>
      <c r="F2053" s="26">
        <f>SUMIFS(MasterSheet!J:J, MasterSheet!B:B, A2053, MasterSheet!D:D, B2053, MasterSheet!H:H, C2053)</f>
        <v>1</v>
      </c>
      <c r="G2053" s="26">
        <f t="shared" si="161"/>
        <v>22739.199999999997</v>
      </c>
      <c r="H2053" s="30">
        <f>SUMIFS(MasterSheet!K:K, MasterSheet!B:B, A2053, MasterSheet!D:D, B2053, MasterSheet!H:H, C2053)</f>
        <v>1</v>
      </c>
      <c r="I2053" s="30">
        <f t="shared" si="162"/>
        <v>22739.199999999997</v>
      </c>
      <c r="J2053" s="32">
        <f>SUMIFS(MasterSheet!L:L, MasterSheet!B:B, A2053, MasterSheet!D:D, B2053, MasterSheet!H:H, C2053)</f>
        <v>0</v>
      </c>
      <c r="K2053" s="32">
        <f t="shared" si="163"/>
        <v>0</v>
      </c>
      <c r="L2053" s="25" t="str">
        <f>VLOOKUP(C2053,MasterSheet!H:U,14,)</f>
        <v>Dharmacon</v>
      </c>
      <c r="M2053" s="25" t="str">
        <f>VLOOKUP(L2053,'Currency Sheet'!A:C,3,)</f>
        <v>DOLLAR</v>
      </c>
      <c r="N2053" s="25">
        <f t="shared" si="164"/>
        <v>88</v>
      </c>
    </row>
    <row r="2054" spans="1:14" x14ac:dyDescent="0.25">
      <c r="A2054" s="25" t="str">
        <v>O081425IN3312028G</v>
      </c>
      <c r="B2054" s="45">
        <v>45891</v>
      </c>
      <c r="C2054" s="25" t="str">
        <v>L-005567-00-0005</v>
      </c>
      <c r="D2054" s="25">
        <f t="shared" si="160"/>
        <v>32912</v>
      </c>
      <c r="E2054" s="25">
        <f>_xlfn.XLOOKUP(C2054,MasterSheet!H:H,MasterSheet!E:E)</f>
        <v>374</v>
      </c>
      <c r="F2054" s="26">
        <f>SUMIFS(MasterSheet!J:J, MasterSheet!B:B, A2054, MasterSheet!D:D, B2054, MasterSheet!H:H, C2054)</f>
        <v>1</v>
      </c>
      <c r="G2054" s="26">
        <f t="shared" si="161"/>
        <v>32912</v>
      </c>
      <c r="H2054" s="30">
        <f>SUMIFS(MasterSheet!K:K, MasterSheet!B:B, A2054, MasterSheet!D:D, B2054, MasterSheet!H:H, C2054)</f>
        <v>1</v>
      </c>
      <c r="I2054" s="30">
        <f t="shared" si="162"/>
        <v>32912</v>
      </c>
      <c r="J2054" s="32">
        <f>SUMIFS(MasterSheet!L:L, MasterSheet!B:B, A2054, MasterSheet!D:D, B2054, MasterSheet!H:H, C2054)</f>
        <v>0</v>
      </c>
      <c r="K2054" s="32">
        <f t="shared" si="163"/>
        <v>0</v>
      </c>
      <c r="L2054" s="25" t="str">
        <f>VLOOKUP(C2054,MasterSheet!H:U,14,)</f>
        <v>Dharmacon</v>
      </c>
      <c r="M2054" s="25" t="str">
        <f>VLOOKUP(L2054,'Currency Sheet'!A:C,3,)</f>
        <v>DOLLAR</v>
      </c>
      <c r="N2054" s="25">
        <f t="shared" si="164"/>
        <v>88</v>
      </c>
    </row>
    <row r="2055" spans="1:14" x14ac:dyDescent="0.25">
      <c r="A2055" s="25" t="str">
        <v>O081425IN3312028G</v>
      </c>
      <c r="B2055" s="45">
        <v>45891</v>
      </c>
      <c r="C2055" s="25" t="str">
        <v>L-084857-02-0005</v>
      </c>
      <c r="D2055" s="25">
        <f t="shared" si="160"/>
        <v>32912</v>
      </c>
      <c r="E2055" s="25">
        <f>_xlfn.XLOOKUP(C2055,MasterSheet!H:H,MasterSheet!E:E)</f>
        <v>374</v>
      </c>
      <c r="F2055" s="26">
        <f>SUMIFS(MasterSheet!J:J, MasterSheet!B:B, A2055, MasterSheet!D:D, B2055, MasterSheet!H:H, C2055)</f>
        <v>1</v>
      </c>
      <c r="G2055" s="26">
        <f t="shared" si="161"/>
        <v>32912</v>
      </c>
      <c r="H2055" s="30">
        <f>SUMIFS(MasterSheet!K:K, MasterSheet!B:B, A2055, MasterSheet!D:D, B2055, MasterSheet!H:H, C2055)</f>
        <v>1</v>
      </c>
      <c r="I2055" s="30">
        <f t="shared" si="162"/>
        <v>32912</v>
      </c>
      <c r="J2055" s="32">
        <f>SUMIFS(MasterSheet!L:L, MasterSheet!B:B, A2055, MasterSheet!D:D, B2055, MasterSheet!H:H, C2055)</f>
        <v>0</v>
      </c>
      <c r="K2055" s="32">
        <f t="shared" si="163"/>
        <v>0</v>
      </c>
      <c r="L2055" s="25" t="str">
        <f>VLOOKUP(C2055,MasterSheet!H:U,14,)</f>
        <v>Dharmacon</v>
      </c>
      <c r="M2055" s="25" t="str">
        <f>VLOOKUP(L2055,'Currency Sheet'!A:C,3,)</f>
        <v>DOLLAR</v>
      </c>
      <c r="N2055" s="25">
        <f t="shared" si="164"/>
        <v>88</v>
      </c>
    </row>
    <row r="2056" spans="1:14" x14ac:dyDescent="0.25">
      <c r="A2056" s="25" t="str">
        <v>O081425IN3312028G</v>
      </c>
      <c r="B2056" s="45">
        <v>45891</v>
      </c>
      <c r="C2056" s="25" t="str">
        <v>L-043574-00-0005</v>
      </c>
      <c r="D2056" s="25">
        <f t="shared" si="160"/>
        <v>32912</v>
      </c>
      <c r="E2056" s="25">
        <f>_xlfn.XLOOKUP(C2056,MasterSheet!H:H,MasterSheet!E:E)</f>
        <v>374</v>
      </c>
      <c r="F2056" s="26">
        <f>SUMIFS(MasterSheet!J:J, MasterSheet!B:B, A2056, MasterSheet!D:D, B2056, MasterSheet!H:H, C2056)</f>
        <v>1</v>
      </c>
      <c r="G2056" s="26">
        <f t="shared" si="161"/>
        <v>32912</v>
      </c>
      <c r="H2056" s="30">
        <f>SUMIFS(MasterSheet!K:K, MasterSheet!B:B, A2056, MasterSheet!D:D, B2056, MasterSheet!H:H, C2056)</f>
        <v>1</v>
      </c>
      <c r="I2056" s="30">
        <f t="shared" si="162"/>
        <v>32912</v>
      </c>
      <c r="J2056" s="32">
        <f>SUMIFS(MasterSheet!L:L, MasterSheet!B:B, A2056, MasterSheet!D:D, B2056, MasterSheet!H:H, C2056)</f>
        <v>0</v>
      </c>
      <c r="K2056" s="32">
        <f t="shared" si="163"/>
        <v>0</v>
      </c>
      <c r="L2056" s="25" t="str">
        <f>VLOOKUP(C2056,MasterSheet!H:U,14,)</f>
        <v>Dharmacon</v>
      </c>
      <c r="M2056" s="25" t="str">
        <f>VLOOKUP(L2056,'Currency Sheet'!A:C,3,)</f>
        <v>DOLLAR</v>
      </c>
      <c r="N2056" s="25">
        <f t="shared" si="164"/>
        <v>88</v>
      </c>
    </row>
    <row r="2057" spans="1:14" x14ac:dyDescent="0.25">
      <c r="A2057" s="25" t="str">
        <v>O081425IN3312028G</v>
      </c>
      <c r="B2057" s="45">
        <v>45891</v>
      </c>
      <c r="C2057" s="25" t="str">
        <v>L-056597-01-0005</v>
      </c>
      <c r="D2057" s="25">
        <f t="shared" si="160"/>
        <v>32912</v>
      </c>
      <c r="E2057" s="25">
        <f>_xlfn.XLOOKUP(C2057,MasterSheet!H:H,MasterSheet!E:E)</f>
        <v>374</v>
      </c>
      <c r="F2057" s="26">
        <f>SUMIFS(MasterSheet!J:J, MasterSheet!B:B, A2057, MasterSheet!D:D, B2057, MasterSheet!H:H, C2057)</f>
        <v>1</v>
      </c>
      <c r="G2057" s="26">
        <f t="shared" si="161"/>
        <v>32912</v>
      </c>
      <c r="H2057" s="30">
        <f>SUMIFS(MasterSheet!K:K, MasterSheet!B:B, A2057, MasterSheet!D:D, B2057, MasterSheet!H:H, C2057)</f>
        <v>1</v>
      </c>
      <c r="I2057" s="30">
        <f t="shared" si="162"/>
        <v>32912</v>
      </c>
      <c r="J2057" s="32">
        <f>SUMIFS(MasterSheet!L:L, MasterSheet!B:B, A2057, MasterSheet!D:D, B2057, MasterSheet!H:H, C2057)</f>
        <v>0</v>
      </c>
      <c r="K2057" s="32">
        <f t="shared" si="163"/>
        <v>0</v>
      </c>
      <c r="L2057" s="25" t="str">
        <f>VLOOKUP(C2057,MasterSheet!H:U,14,)</f>
        <v>Dharmacon</v>
      </c>
      <c r="M2057" s="25" t="str">
        <f>VLOOKUP(L2057,'Currency Sheet'!A:C,3,)</f>
        <v>DOLLAR</v>
      </c>
      <c r="N2057" s="25">
        <f t="shared" si="164"/>
        <v>88</v>
      </c>
    </row>
    <row r="2058" spans="1:14" x14ac:dyDescent="0.25">
      <c r="A2058" s="25" t="str">
        <v>O081425IN3312028G</v>
      </c>
      <c r="B2058" s="45">
        <v>45891</v>
      </c>
      <c r="C2058" s="25" t="str">
        <v>L-042268-01-0005</v>
      </c>
      <c r="D2058" s="25">
        <f t="shared" si="160"/>
        <v>32912</v>
      </c>
      <c r="E2058" s="25">
        <f>_xlfn.XLOOKUP(C2058,MasterSheet!H:H,MasterSheet!E:E)</f>
        <v>374</v>
      </c>
      <c r="F2058" s="26">
        <f>SUMIFS(MasterSheet!J:J, MasterSheet!B:B, A2058, MasterSheet!D:D, B2058, MasterSheet!H:H, C2058)</f>
        <v>1</v>
      </c>
      <c r="G2058" s="26">
        <f t="shared" si="161"/>
        <v>32912</v>
      </c>
      <c r="H2058" s="30">
        <f>SUMIFS(MasterSheet!K:K, MasterSheet!B:B, A2058, MasterSheet!D:D, B2058, MasterSheet!H:H, C2058)</f>
        <v>1</v>
      </c>
      <c r="I2058" s="30">
        <f t="shared" si="162"/>
        <v>32912</v>
      </c>
      <c r="J2058" s="32">
        <f>SUMIFS(MasterSheet!L:L, MasterSheet!B:B, A2058, MasterSheet!D:D, B2058, MasterSheet!H:H, C2058)</f>
        <v>0</v>
      </c>
      <c r="K2058" s="32">
        <f t="shared" si="163"/>
        <v>0</v>
      </c>
      <c r="L2058" s="25" t="str">
        <f>VLOOKUP(C2058,MasterSheet!H:U,14,)</f>
        <v>Dharmacon</v>
      </c>
      <c r="M2058" s="25" t="str">
        <f>VLOOKUP(L2058,'Currency Sheet'!A:C,3,)</f>
        <v>DOLLAR</v>
      </c>
      <c r="N2058" s="25">
        <f t="shared" si="164"/>
        <v>88</v>
      </c>
    </row>
    <row r="2059" spans="1:14" x14ac:dyDescent="0.25">
      <c r="A2059" s="25" t="str">
        <v>O081425IN3312028G</v>
      </c>
      <c r="B2059" s="45">
        <v>45891</v>
      </c>
      <c r="C2059" s="25" t="str">
        <v>CTM-1172669</v>
      </c>
      <c r="D2059" s="25">
        <f t="shared" si="160"/>
        <v>19006.239999999998</v>
      </c>
      <c r="E2059" s="25">
        <f>_xlfn.XLOOKUP(C2059,MasterSheet!H:H,MasterSheet!E:E)</f>
        <v>215.98</v>
      </c>
      <c r="F2059" s="26">
        <f>SUMIFS(MasterSheet!J:J, MasterSheet!B:B, A2059, MasterSheet!D:D, B2059, MasterSheet!H:H, C2059)</f>
        <v>1</v>
      </c>
      <c r="G2059" s="26">
        <f t="shared" si="161"/>
        <v>19006.239999999998</v>
      </c>
      <c r="H2059" s="30">
        <f>SUMIFS(MasterSheet!K:K, MasterSheet!B:B, A2059, MasterSheet!D:D, B2059, MasterSheet!H:H, C2059)</f>
        <v>1</v>
      </c>
      <c r="I2059" s="30">
        <f t="shared" si="162"/>
        <v>19006.239999999998</v>
      </c>
      <c r="J2059" s="32">
        <f>SUMIFS(MasterSheet!L:L, MasterSheet!B:B, A2059, MasterSheet!D:D, B2059, MasterSheet!H:H, C2059)</f>
        <v>0</v>
      </c>
      <c r="K2059" s="32">
        <f t="shared" si="163"/>
        <v>0</v>
      </c>
      <c r="L2059" s="25" t="str">
        <f>VLOOKUP(C2059,MasterSheet!H:U,14,)</f>
        <v>Dharmacon</v>
      </c>
      <c r="M2059" s="25" t="str">
        <f>VLOOKUP(L2059,'Currency Sheet'!A:C,3,)</f>
        <v>DOLLAR</v>
      </c>
      <c r="N2059" s="25">
        <f t="shared" si="164"/>
        <v>88</v>
      </c>
    </row>
    <row r="2060" spans="1:14" x14ac:dyDescent="0.25">
      <c r="A2060" s="25" t="str">
        <v>O081425IN3312028G</v>
      </c>
      <c r="B2060" s="45">
        <v>45891</v>
      </c>
      <c r="C2060" s="25" t="str">
        <v>CTM-1172670</v>
      </c>
      <c r="D2060" s="25">
        <f t="shared" si="160"/>
        <v>19006.239999999998</v>
      </c>
      <c r="E2060" s="25">
        <f>_xlfn.XLOOKUP(C2060,MasterSheet!H:H,MasterSheet!E:E)</f>
        <v>215.98</v>
      </c>
      <c r="F2060" s="26">
        <f>SUMIFS(MasterSheet!J:J, MasterSheet!B:B, A2060, MasterSheet!D:D, B2060, MasterSheet!H:H, C2060)</f>
        <v>1</v>
      </c>
      <c r="G2060" s="26">
        <f t="shared" si="161"/>
        <v>19006.239999999998</v>
      </c>
      <c r="H2060" s="30">
        <f>SUMIFS(MasterSheet!K:K, MasterSheet!B:B, A2060, MasterSheet!D:D, B2060, MasterSheet!H:H, C2060)</f>
        <v>1</v>
      </c>
      <c r="I2060" s="30">
        <f t="shared" si="162"/>
        <v>19006.239999999998</v>
      </c>
      <c r="J2060" s="32">
        <f>SUMIFS(MasterSheet!L:L, MasterSheet!B:B, A2060, MasterSheet!D:D, B2060, MasterSheet!H:H, C2060)</f>
        <v>0</v>
      </c>
      <c r="K2060" s="32">
        <f t="shared" si="163"/>
        <v>0</v>
      </c>
      <c r="L2060" s="25" t="str">
        <f>VLOOKUP(C2060,MasterSheet!H:U,14,)</f>
        <v>Dharmacon</v>
      </c>
      <c r="M2060" s="25" t="str">
        <f>VLOOKUP(L2060,'Currency Sheet'!A:C,3,)</f>
        <v>DOLLAR</v>
      </c>
      <c r="N2060" s="25">
        <f t="shared" si="164"/>
        <v>88</v>
      </c>
    </row>
    <row r="2061" spans="1:14" x14ac:dyDescent="0.25">
      <c r="A2061" s="25" t="str">
        <v>O081425IN3312028G</v>
      </c>
      <c r="B2061" s="45">
        <v>45891</v>
      </c>
      <c r="C2061" s="25" t="str">
        <v>CTM-1172671</v>
      </c>
      <c r="D2061" s="25">
        <f t="shared" si="160"/>
        <v>29593.52</v>
      </c>
      <c r="E2061" s="25">
        <f>_xlfn.XLOOKUP(C2061,MasterSheet!H:H,MasterSheet!E:E)</f>
        <v>336.29</v>
      </c>
      <c r="F2061" s="26">
        <f>SUMIFS(MasterSheet!J:J, MasterSheet!B:B, A2061, MasterSheet!D:D, B2061, MasterSheet!H:H, C2061)</f>
        <v>1</v>
      </c>
      <c r="G2061" s="26">
        <f t="shared" si="161"/>
        <v>29593.52</v>
      </c>
      <c r="H2061" s="30">
        <f>SUMIFS(MasterSheet!K:K, MasterSheet!B:B, A2061, MasterSheet!D:D, B2061, MasterSheet!H:H, C2061)</f>
        <v>1</v>
      </c>
      <c r="I2061" s="30">
        <f t="shared" si="162"/>
        <v>29593.52</v>
      </c>
      <c r="J2061" s="32">
        <f>SUMIFS(MasterSheet!L:L, MasterSheet!B:B, A2061, MasterSheet!D:D, B2061, MasterSheet!H:H, C2061)</f>
        <v>0</v>
      </c>
      <c r="K2061" s="32">
        <f t="shared" si="163"/>
        <v>0</v>
      </c>
      <c r="L2061" s="25" t="str">
        <f>VLOOKUP(C2061,MasterSheet!H:U,14,)</f>
        <v>Dharmacon</v>
      </c>
      <c r="M2061" s="25" t="str">
        <f>VLOOKUP(L2061,'Currency Sheet'!A:C,3,)</f>
        <v>DOLLAR</v>
      </c>
      <c r="N2061" s="25">
        <f t="shared" si="164"/>
        <v>88</v>
      </c>
    </row>
    <row r="2062" spans="1:14" x14ac:dyDescent="0.25">
      <c r="A2062" s="25" t="str">
        <v>O081425IN3312028G</v>
      </c>
      <c r="B2062" s="45">
        <v>45891</v>
      </c>
      <c r="C2062" s="25" t="str">
        <v>CTM-1172672</v>
      </c>
      <c r="D2062" s="25">
        <f t="shared" si="160"/>
        <v>28776.879999999997</v>
      </c>
      <c r="E2062" s="25">
        <f>_xlfn.XLOOKUP(C2062,MasterSheet!H:H,MasterSheet!E:E)</f>
        <v>327.01</v>
      </c>
      <c r="F2062" s="26">
        <f>SUMIFS(MasterSheet!J:J, MasterSheet!B:B, A2062, MasterSheet!D:D, B2062, MasterSheet!H:H, C2062)</f>
        <v>1</v>
      </c>
      <c r="G2062" s="26">
        <f t="shared" si="161"/>
        <v>28776.879999999997</v>
      </c>
      <c r="H2062" s="30">
        <f>SUMIFS(MasterSheet!K:K, MasterSheet!B:B, A2062, MasterSheet!D:D, B2062, MasterSheet!H:H, C2062)</f>
        <v>1</v>
      </c>
      <c r="I2062" s="30">
        <f t="shared" si="162"/>
        <v>28776.879999999997</v>
      </c>
      <c r="J2062" s="32">
        <f>SUMIFS(MasterSheet!L:L, MasterSheet!B:B, A2062, MasterSheet!D:D, B2062, MasterSheet!H:H, C2062)</f>
        <v>0</v>
      </c>
      <c r="K2062" s="32">
        <f t="shared" si="163"/>
        <v>0</v>
      </c>
      <c r="L2062" s="25" t="str">
        <f>VLOOKUP(C2062,MasterSheet!H:U,14,)</f>
        <v>Dharmacon</v>
      </c>
      <c r="M2062" s="25" t="str">
        <f>VLOOKUP(L2062,'Currency Sheet'!A:C,3,)</f>
        <v>DOLLAR</v>
      </c>
      <c r="N2062" s="25">
        <f t="shared" si="164"/>
        <v>88</v>
      </c>
    </row>
    <row r="2063" spans="1:14" x14ac:dyDescent="0.25">
      <c r="A2063" s="25" t="str">
        <v>O081425IN3312028G</v>
      </c>
      <c r="B2063" s="45">
        <v>45891</v>
      </c>
      <c r="C2063" s="25" t="str">
        <v>L-005464-00-0005</v>
      </c>
      <c r="D2063" s="25">
        <f t="shared" si="160"/>
        <v>32912</v>
      </c>
      <c r="E2063" s="25">
        <f>_xlfn.XLOOKUP(C2063,MasterSheet!H:H,MasterSheet!E:E)</f>
        <v>374</v>
      </c>
      <c r="F2063" s="26">
        <f>SUMIFS(MasterSheet!J:J, MasterSheet!B:B, A2063, MasterSheet!D:D, B2063, MasterSheet!H:H, C2063)</f>
        <v>1</v>
      </c>
      <c r="G2063" s="26">
        <f t="shared" si="161"/>
        <v>32912</v>
      </c>
      <c r="H2063" s="30">
        <f>SUMIFS(MasterSheet!K:K, MasterSheet!B:B, A2063, MasterSheet!D:D, B2063, MasterSheet!H:H, C2063)</f>
        <v>1</v>
      </c>
      <c r="I2063" s="30">
        <f t="shared" si="162"/>
        <v>32912</v>
      </c>
      <c r="J2063" s="32">
        <f>SUMIFS(MasterSheet!L:L, MasterSheet!B:B, A2063, MasterSheet!D:D, B2063, MasterSheet!H:H, C2063)</f>
        <v>0</v>
      </c>
      <c r="K2063" s="32">
        <f t="shared" si="163"/>
        <v>0</v>
      </c>
      <c r="L2063" s="25" t="str">
        <f>VLOOKUP(C2063,MasterSheet!H:U,14,)</f>
        <v>Dharmacon</v>
      </c>
      <c r="M2063" s="25" t="str">
        <f>VLOOKUP(L2063,'Currency Sheet'!A:C,3,)</f>
        <v>DOLLAR</v>
      </c>
      <c r="N2063" s="25">
        <f t="shared" si="164"/>
        <v>88</v>
      </c>
    </row>
    <row r="2064" spans="1:14" x14ac:dyDescent="0.25">
      <c r="A2064" s="25" t="str">
        <v>O081425IN3312028G</v>
      </c>
      <c r="B2064" s="45">
        <v>45891</v>
      </c>
      <c r="C2064" s="25" t="str">
        <v>L-010854-00-0005</v>
      </c>
      <c r="D2064" s="25">
        <f t="shared" si="160"/>
        <v>32912</v>
      </c>
      <c r="E2064" s="25">
        <f>_xlfn.XLOOKUP(C2064,MasterSheet!H:H,MasterSheet!E:E)</f>
        <v>374</v>
      </c>
      <c r="F2064" s="26">
        <f>SUMIFS(MasterSheet!J:J, MasterSheet!B:B, A2064, MasterSheet!D:D, B2064, MasterSheet!H:H, C2064)</f>
        <v>1</v>
      </c>
      <c r="G2064" s="26">
        <f t="shared" si="161"/>
        <v>32912</v>
      </c>
      <c r="H2064" s="30">
        <f>SUMIFS(MasterSheet!K:K, MasterSheet!B:B, A2064, MasterSheet!D:D, B2064, MasterSheet!H:H, C2064)</f>
        <v>1</v>
      </c>
      <c r="I2064" s="30">
        <f t="shared" si="162"/>
        <v>32912</v>
      </c>
      <c r="J2064" s="32">
        <f>SUMIFS(MasterSheet!L:L, MasterSheet!B:B, A2064, MasterSheet!D:D, B2064, MasterSheet!H:H, C2064)</f>
        <v>0</v>
      </c>
      <c r="K2064" s="32">
        <f t="shared" si="163"/>
        <v>0</v>
      </c>
      <c r="L2064" s="25" t="str">
        <f>VLOOKUP(C2064,MasterSheet!H:U,14,)</f>
        <v>Dharmacon</v>
      </c>
      <c r="M2064" s="25" t="str">
        <f>VLOOKUP(L2064,'Currency Sheet'!A:C,3,)</f>
        <v>DOLLAR</v>
      </c>
      <c r="N2064" s="25">
        <f t="shared" si="164"/>
        <v>88</v>
      </c>
    </row>
    <row r="2065" spans="1:14" x14ac:dyDescent="0.25">
      <c r="A2065" s="25" t="str">
        <v>O081425IN3312028G</v>
      </c>
      <c r="B2065" s="45">
        <v>45891</v>
      </c>
      <c r="C2065" s="25" t="str">
        <v>RMM4532-EG71774</v>
      </c>
      <c r="D2065" s="25">
        <f t="shared" si="160"/>
        <v>31768</v>
      </c>
      <c r="E2065" s="25">
        <f>_xlfn.XLOOKUP(C2065,MasterSheet!H:H,MasterSheet!E:E)</f>
        <v>361</v>
      </c>
      <c r="F2065" s="26">
        <f>SUMIFS(MasterSheet!J:J, MasterSheet!B:B, A2065, MasterSheet!D:D, B2065, MasterSheet!H:H, C2065)</f>
        <v>1</v>
      </c>
      <c r="G2065" s="26">
        <f t="shared" si="161"/>
        <v>31768</v>
      </c>
      <c r="H2065" s="30">
        <f>SUMIFS(MasterSheet!K:K, MasterSheet!B:B, A2065, MasterSheet!D:D, B2065, MasterSheet!H:H, C2065)</f>
        <v>1</v>
      </c>
      <c r="I2065" s="30">
        <f t="shared" si="162"/>
        <v>31768</v>
      </c>
      <c r="J2065" s="32">
        <f>SUMIFS(MasterSheet!L:L, MasterSheet!B:B, A2065, MasterSheet!D:D, B2065, MasterSheet!H:H, C2065)</f>
        <v>0</v>
      </c>
      <c r="K2065" s="32">
        <f t="shared" si="163"/>
        <v>0</v>
      </c>
      <c r="L2065" s="25" t="str">
        <f>VLOOKUP(C2065,MasterSheet!H:U,14,)</f>
        <v>Dharmacon</v>
      </c>
      <c r="M2065" s="25" t="str">
        <f>VLOOKUP(L2065,'Currency Sheet'!A:C,3,)</f>
        <v>DOLLAR</v>
      </c>
      <c r="N2065" s="25">
        <f t="shared" si="164"/>
        <v>88</v>
      </c>
    </row>
    <row r="2066" spans="1:14" x14ac:dyDescent="0.25">
      <c r="A2066" s="25" t="str">
        <v>Invoice Not Available</v>
      </c>
      <c r="B2066" s="45">
        <v>45892</v>
      </c>
      <c r="C2066" s="25" t="str">
        <v>LSM 1077</v>
      </c>
      <c r="D2066" s="25">
        <f t="shared" si="160"/>
        <v>0</v>
      </c>
      <c r="E2066" s="25">
        <f>_xlfn.XLOOKUP(C2066,MasterSheet!H:H,MasterSheet!E:E)</f>
        <v>0</v>
      </c>
      <c r="F2066" s="26">
        <f>SUMIFS(MasterSheet!J:J, MasterSheet!B:B, A2066, MasterSheet!D:D, B2066, MasterSheet!H:H, C2066)</f>
        <v>3</v>
      </c>
      <c r="G2066" s="26">
        <f t="shared" si="161"/>
        <v>0</v>
      </c>
      <c r="H2066" s="30">
        <f>SUMIFS(MasterSheet!K:K, MasterSheet!B:B, A2066, MasterSheet!D:D, B2066, MasterSheet!H:H, C2066)</f>
        <v>0</v>
      </c>
      <c r="I2066" s="30">
        <f t="shared" si="162"/>
        <v>0</v>
      </c>
      <c r="J2066" s="32">
        <f>SUMIFS(MasterSheet!L:L, MasterSheet!B:B, A2066, MasterSheet!D:D, B2066, MasterSheet!H:H, C2066)</f>
        <v>3</v>
      </c>
      <c r="K2066" s="32">
        <f t="shared" si="163"/>
        <v>0</v>
      </c>
      <c r="L2066" s="25" t="str">
        <f>VLOOKUP(C2066,MasterSheet!H:U,14,)</f>
        <v>Genexis Biotech</v>
      </c>
      <c r="M2066" s="25" t="str">
        <f>VLOOKUP(L2066,'Currency Sheet'!A:C,3,)</f>
        <v>INR</v>
      </c>
      <c r="N2066" s="25">
        <f t="shared" si="164"/>
        <v>1</v>
      </c>
    </row>
    <row r="2067" spans="1:14" x14ac:dyDescent="0.25">
      <c r="A2067" s="25">
        <v>90231174</v>
      </c>
      <c r="B2067" s="45">
        <v>45894</v>
      </c>
      <c r="C2067" s="25" t="str">
        <v>A190-122A</v>
      </c>
      <c r="D2067" s="25">
        <f t="shared" si="160"/>
        <v>8377.6</v>
      </c>
      <c r="E2067" s="25">
        <f>_xlfn.XLOOKUP(C2067,MasterSheet!H:H,MasterSheet!E:E)</f>
        <v>95.2</v>
      </c>
      <c r="F2067" s="26">
        <f>SUMIFS(MasterSheet!J:J, MasterSheet!B:B, A2067, MasterSheet!D:D, B2067, MasterSheet!H:H, C2067)</f>
        <v>1</v>
      </c>
      <c r="G2067" s="26">
        <f t="shared" si="161"/>
        <v>8377.6</v>
      </c>
      <c r="H2067" s="30">
        <f>SUMIFS(MasterSheet!K:K, MasterSheet!B:B, A2067, MasterSheet!D:D, B2067, MasterSheet!H:H, C2067)</f>
        <v>1</v>
      </c>
      <c r="I2067" s="30">
        <f t="shared" si="162"/>
        <v>8377.6</v>
      </c>
      <c r="J2067" s="32">
        <f>SUMIFS(MasterSheet!L:L, MasterSheet!B:B, A2067, MasterSheet!D:D, B2067, MasterSheet!H:H, C2067)</f>
        <v>0</v>
      </c>
      <c r="K2067" s="32">
        <f t="shared" si="163"/>
        <v>0</v>
      </c>
      <c r="L2067" s="25" t="str">
        <f>VLOOKUP(C2067,MasterSheet!H:U,14,)</f>
        <v>bethyl</v>
      </c>
      <c r="M2067" s="25" t="str">
        <f>VLOOKUP(L2067,'Currency Sheet'!A:C,3,)</f>
        <v>DOLLAR</v>
      </c>
      <c r="N2067" s="25">
        <f t="shared" si="164"/>
        <v>88</v>
      </c>
    </row>
    <row r="2068" spans="1:14" x14ac:dyDescent="0.25">
      <c r="A2068" s="25">
        <v>90231174</v>
      </c>
      <c r="B2068" s="45">
        <v>45894</v>
      </c>
      <c r="C2068" s="25" t="str">
        <v>A303-936A</v>
      </c>
      <c r="D2068" s="25">
        <f t="shared" si="160"/>
        <v>28582.400000000001</v>
      </c>
      <c r="E2068" s="25">
        <f>_xlfn.XLOOKUP(C2068,MasterSheet!H:H,MasterSheet!E:E)</f>
        <v>324.8</v>
      </c>
      <c r="F2068" s="26">
        <f>SUMIFS(MasterSheet!J:J, MasterSheet!B:B, A2068, MasterSheet!D:D, B2068, MasterSheet!H:H, C2068)</f>
        <v>1</v>
      </c>
      <c r="G2068" s="26">
        <f t="shared" si="161"/>
        <v>28582.400000000001</v>
      </c>
      <c r="H2068" s="30">
        <f>SUMIFS(MasterSheet!K:K, MasterSheet!B:B, A2068, MasterSheet!D:D, B2068, MasterSheet!H:H, C2068)</f>
        <v>1</v>
      </c>
      <c r="I2068" s="30">
        <f t="shared" si="162"/>
        <v>28582.400000000001</v>
      </c>
      <c r="J2068" s="32">
        <f>SUMIFS(MasterSheet!L:L, MasterSheet!B:B, A2068, MasterSheet!D:D, B2068, MasterSheet!H:H, C2068)</f>
        <v>0</v>
      </c>
      <c r="K2068" s="32">
        <f t="shared" si="163"/>
        <v>0</v>
      </c>
      <c r="L2068" s="25" t="str">
        <f>VLOOKUP(C2068,MasterSheet!H:U,14,)</f>
        <v>bethyl</v>
      </c>
      <c r="M2068" s="25" t="str">
        <f>VLOOKUP(L2068,'Currency Sheet'!A:C,3,)</f>
        <v>DOLLAR</v>
      </c>
      <c r="N2068" s="25">
        <f t="shared" si="164"/>
        <v>88</v>
      </c>
    </row>
    <row r="2069" spans="1:14" x14ac:dyDescent="0.25">
      <c r="A2069" s="25">
        <v>90231174</v>
      </c>
      <c r="B2069" s="45">
        <v>45894</v>
      </c>
      <c r="C2069" s="25" t="str">
        <v>A100-105P</v>
      </c>
      <c r="D2069" s="25">
        <f t="shared" si="160"/>
        <v>7823.2000000000007</v>
      </c>
      <c r="E2069" s="25">
        <f>_xlfn.XLOOKUP(C2069,MasterSheet!H:H,MasterSheet!E:E)</f>
        <v>88.9</v>
      </c>
      <c r="F2069" s="26">
        <f>SUMIFS(MasterSheet!J:J, MasterSheet!B:B, A2069, MasterSheet!D:D, B2069, MasterSheet!H:H, C2069)</f>
        <v>1</v>
      </c>
      <c r="G2069" s="26">
        <f t="shared" si="161"/>
        <v>7823.2000000000007</v>
      </c>
      <c r="H2069" s="30">
        <f>SUMIFS(MasterSheet!K:K, MasterSheet!B:B, A2069, MasterSheet!D:D, B2069, MasterSheet!H:H, C2069)</f>
        <v>1</v>
      </c>
      <c r="I2069" s="30">
        <f t="shared" si="162"/>
        <v>7823.2000000000007</v>
      </c>
      <c r="J2069" s="32">
        <f>SUMIFS(MasterSheet!L:L, MasterSheet!B:B, A2069, MasterSheet!D:D, B2069, MasterSheet!H:H, C2069)</f>
        <v>0</v>
      </c>
      <c r="K2069" s="32">
        <f t="shared" si="163"/>
        <v>0</v>
      </c>
      <c r="L2069" s="25" t="str">
        <f>VLOOKUP(C2069,MasterSheet!H:U,14,)</f>
        <v>bethyl</v>
      </c>
      <c r="M2069" s="25" t="str">
        <f>VLOOKUP(L2069,'Currency Sheet'!A:C,3,)</f>
        <v>DOLLAR</v>
      </c>
      <c r="N2069" s="25">
        <f t="shared" si="164"/>
        <v>88</v>
      </c>
    </row>
    <row r="2070" spans="1:14" x14ac:dyDescent="0.25">
      <c r="A2070" s="25">
        <v>90231174</v>
      </c>
      <c r="B2070" s="45">
        <v>45894</v>
      </c>
      <c r="C2070" s="25" t="str">
        <v>A100-117P</v>
      </c>
      <c r="D2070" s="25">
        <f t="shared" si="160"/>
        <v>10225.6</v>
      </c>
      <c r="E2070" s="25">
        <f>_xlfn.XLOOKUP(C2070,MasterSheet!H:H,MasterSheet!E:E)</f>
        <v>116.2</v>
      </c>
      <c r="F2070" s="26">
        <f>SUMIFS(MasterSheet!J:J, MasterSheet!B:B, A2070, MasterSheet!D:D, B2070, MasterSheet!H:H, C2070)</f>
        <v>1</v>
      </c>
      <c r="G2070" s="26">
        <f t="shared" ref="G2070:G2133" si="165">D2070*F2070</f>
        <v>10225.6</v>
      </c>
      <c r="H2070" s="30">
        <f>SUMIFS(MasterSheet!K:K, MasterSheet!B:B, A2070, MasterSheet!D:D, B2070, MasterSheet!H:H, C2070)</f>
        <v>1</v>
      </c>
      <c r="I2070" s="30">
        <f t="shared" ref="I2070:I2133" si="166">H2070*D2070</f>
        <v>10225.6</v>
      </c>
      <c r="J2070" s="32">
        <f>SUMIFS(MasterSheet!L:L, MasterSheet!B:B, A2070, MasterSheet!D:D, B2070, MasterSheet!H:H, C2070)</f>
        <v>0</v>
      </c>
      <c r="K2070" s="32">
        <f t="shared" ref="K2070:K2133" si="167">J2070*D2070</f>
        <v>0</v>
      </c>
      <c r="L2070" s="25" t="str">
        <f>VLOOKUP(C2070,MasterSheet!H:U,14,)</f>
        <v>bethyl</v>
      </c>
      <c r="M2070" s="25" t="str">
        <f>VLOOKUP(L2070,'Currency Sheet'!A:C,3,)</f>
        <v>DOLLAR</v>
      </c>
      <c r="N2070" s="25">
        <f t="shared" si="164"/>
        <v>88</v>
      </c>
    </row>
    <row r="2071" spans="1:14" x14ac:dyDescent="0.25">
      <c r="A2071" s="25">
        <v>921468</v>
      </c>
      <c r="B2071" s="45">
        <v>45894</v>
      </c>
      <c r="C2071" s="25" t="str">
        <v>MBS35586</v>
      </c>
      <c r="D2071" s="25">
        <f t="shared" si="160"/>
        <v>44132</v>
      </c>
      <c r="E2071" s="25">
        <f>_xlfn.XLOOKUP(C2071,MasterSheet!H:H,MasterSheet!E:E)</f>
        <v>501.5</v>
      </c>
      <c r="F2071" s="26">
        <f>SUMIFS(MasterSheet!J:J, MasterSheet!B:B, A2071, MasterSheet!D:D, B2071, MasterSheet!H:H, C2071)</f>
        <v>1</v>
      </c>
      <c r="G2071" s="26">
        <f t="shared" si="165"/>
        <v>44132</v>
      </c>
      <c r="H2071" s="30">
        <f>SUMIFS(MasterSheet!K:K, MasterSheet!B:B, A2071, MasterSheet!D:D, B2071, MasterSheet!H:H, C2071)</f>
        <v>1</v>
      </c>
      <c r="I2071" s="30">
        <f t="shared" si="166"/>
        <v>44132</v>
      </c>
      <c r="J2071" s="32">
        <f>SUMIFS(MasterSheet!L:L, MasterSheet!B:B, A2071, MasterSheet!D:D, B2071, MasterSheet!H:H, C2071)</f>
        <v>0</v>
      </c>
      <c r="K2071" s="32">
        <f t="shared" si="167"/>
        <v>0</v>
      </c>
      <c r="L2071" s="25" t="str">
        <f>VLOOKUP(C2071,MasterSheet!H:U,14,)</f>
        <v>MyBioSource</v>
      </c>
      <c r="M2071" s="25" t="str">
        <f>VLOOKUP(L2071,'Currency Sheet'!A:C,3,)</f>
        <v>DOLLAR</v>
      </c>
      <c r="N2071" s="25">
        <f t="shared" si="164"/>
        <v>88</v>
      </c>
    </row>
    <row r="2072" spans="1:14" x14ac:dyDescent="0.25">
      <c r="A2072" s="25">
        <v>177846</v>
      </c>
      <c r="B2072" s="45">
        <v>45894</v>
      </c>
      <c r="C2072" s="25" t="str">
        <v>BE0095</v>
      </c>
      <c r="D2072" s="25">
        <f t="shared" si="160"/>
        <v>33264</v>
      </c>
      <c r="E2072" s="25">
        <f>_xlfn.XLOOKUP(C2072,MasterSheet!H:H,MasterSheet!E:E)</f>
        <v>378</v>
      </c>
      <c r="F2072" s="26">
        <f>SUMIFS(MasterSheet!J:J, MasterSheet!B:B, A2072, MasterSheet!D:D, B2072, MasterSheet!H:H, C2072)</f>
        <v>1</v>
      </c>
      <c r="G2072" s="26">
        <f t="shared" si="165"/>
        <v>33264</v>
      </c>
      <c r="H2072" s="30">
        <f>SUMIFS(MasterSheet!K:K, MasterSheet!B:B, A2072, MasterSheet!D:D, B2072, MasterSheet!H:H, C2072)</f>
        <v>1</v>
      </c>
      <c r="I2072" s="30">
        <f t="shared" si="166"/>
        <v>33264</v>
      </c>
      <c r="J2072" s="32">
        <f>SUMIFS(MasterSheet!L:L, MasterSheet!B:B, A2072, MasterSheet!D:D, B2072, MasterSheet!H:H, C2072)</f>
        <v>0</v>
      </c>
      <c r="K2072" s="32">
        <f t="shared" si="167"/>
        <v>0</v>
      </c>
      <c r="L2072" s="25" t="str">
        <f>VLOOKUP(C2072,MasterSheet!H:U,14,)</f>
        <v>BioXcell</v>
      </c>
      <c r="M2072" s="25" t="str">
        <f>VLOOKUP(L2072,'Currency Sheet'!A:C,3,)</f>
        <v>DOLLAR</v>
      </c>
      <c r="N2072" s="25">
        <f t="shared" si="164"/>
        <v>88</v>
      </c>
    </row>
    <row r="2073" spans="1:14" x14ac:dyDescent="0.25">
      <c r="A2073" s="25" t="str">
        <v>int-250811-11</v>
      </c>
      <c r="B2073" s="45">
        <v>45891</v>
      </c>
      <c r="C2073" s="25">
        <v>25021.5</v>
      </c>
      <c r="D2073" s="25">
        <f t="shared" si="160"/>
        <v>1760</v>
      </c>
      <c r="E2073" s="25">
        <f>_xlfn.XLOOKUP(C2073,MasterSheet!H:H,MasterSheet!E:E)</f>
        <v>20</v>
      </c>
      <c r="F2073" s="26">
        <f>SUMIFS(MasterSheet!J:J, MasterSheet!B:B, A2073, MasterSheet!D:D, B2073, MasterSheet!H:H, C2073)</f>
        <v>77</v>
      </c>
      <c r="G2073" s="26">
        <f t="shared" si="165"/>
        <v>135520</v>
      </c>
      <c r="H2073" s="30">
        <f>SUMIFS(MasterSheet!K:K, MasterSheet!B:B, A2073, MasterSheet!D:D, B2073, MasterSheet!H:H, C2073)</f>
        <v>60</v>
      </c>
      <c r="I2073" s="30">
        <f t="shared" si="166"/>
        <v>105600</v>
      </c>
      <c r="J2073" s="32">
        <f>SUMIFS(MasterSheet!L:L, MasterSheet!B:B, A2073, MasterSheet!D:D, B2073, MasterSheet!H:H, C2073)</f>
        <v>17</v>
      </c>
      <c r="K2073" s="32">
        <f t="shared" si="167"/>
        <v>29920</v>
      </c>
      <c r="L2073" s="25" t="str">
        <f>VLOOKUP(C2073,MasterSheet!H:U,14,)</f>
        <v>Intron</v>
      </c>
      <c r="M2073" s="25" t="str">
        <f>VLOOKUP(L2073,'Currency Sheet'!A:C,3,)</f>
        <v>DOLLAR</v>
      </c>
      <c r="N2073" s="25">
        <f t="shared" si="164"/>
        <v>88</v>
      </c>
    </row>
    <row r="2074" spans="1:14" x14ac:dyDescent="0.25">
      <c r="A2074" s="25" t="str">
        <v>Opening Stock</v>
      </c>
      <c r="B2074" s="45">
        <v>45808</v>
      </c>
      <c r="C2074" s="25">
        <v>16532</v>
      </c>
      <c r="D2074" s="25">
        <f t="shared" si="160"/>
        <v>2350</v>
      </c>
      <c r="E2074" s="25">
        <f>_xlfn.XLOOKUP(C2074,MasterSheet!H:H,MasterSheet!E:E)</f>
        <v>2350</v>
      </c>
      <c r="F2074" s="26">
        <f>SUMIFS(MasterSheet!J:J, MasterSheet!B:B, A2074, MasterSheet!D:D, B2074, MasterSheet!H:H, C2074)</f>
        <v>63</v>
      </c>
      <c r="G2074" s="26">
        <f t="shared" si="165"/>
        <v>148050</v>
      </c>
      <c r="H2074" s="30">
        <f>SUMIFS(MasterSheet!K:K, MasterSheet!B:B, A2074, MasterSheet!D:D, B2074, MasterSheet!H:H, C2074)</f>
        <v>25</v>
      </c>
      <c r="I2074" s="30">
        <f t="shared" si="166"/>
        <v>58750</v>
      </c>
      <c r="J2074" s="32">
        <f>SUMIFS(MasterSheet!L:L, MasterSheet!B:B, A2074, MasterSheet!D:D, B2074, MasterSheet!H:H, C2074)</f>
        <v>38</v>
      </c>
      <c r="K2074" s="32">
        <f t="shared" si="167"/>
        <v>89300</v>
      </c>
      <c r="L2074" s="25" t="str">
        <f>VLOOKUP(C2074,MasterSheet!H:U,14,)</f>
        <v>Sartorius</v>
      </c>
      <c r="M2074" s="25" t="str">
        <f>VLOOKUP(L2074,'Currency Sheet'!A:C,3,)</f>
        <v>INR</v>
      </c>
      <c r="N2074" s="25">
        <f t="shared" si="164"/>
        <v>1</v>
      </c>
    </row>
    <row r="2075" spans="1:14" x14ac:dyDescent="0.25">
      <c r="A2075" s="25" t="str">
        <v>Opening Stock</v>
      </c>
      <c r="B2075" s="45">
        <v>45808</v>
      </c>
      <c r="C2075" s="25">
        <v>16533</v>
      </c>
      <c r="D2075" s="25">
        <f t="shared" si="160"/>
        <v>2350</v>
      </c>
      <c r="E2075" s="25">
        <f>_xlfn.XLOOKUP(C2075,MasterSheet!H:H,MasterSheet!E:E)</f>
        <v>2350</v>
      </c>
      <c r="F2075" s="26">
        <f>SUMIFS(MasterSheet!J:J, MasterSheet!B:B, A2075, MasterSheet!D:D, B2075, MasterSheet!H:H, C2075)</f>
        <v>10</v>
      </c>
      <c r="G2075" s="26">
        <f t="shared" si="165"/>
        <v>23500</v>
      </c>
      <c r="H2075" s="30">
        <f>SUMIFS(MasterSheet!K:K, MasterSheet!B:B, A2075, MasterSheet!D:D, B2075, MasterSheet!H:H, C2075)</f>
        <v>1</v>
      </c>
      <c r="I2075" s="30">
        <f t="shared" si="166"/>
        <v>2350</v>
      </c>
      <c r="J2075" s="32">
        <f>SUMIFS(MasterSheet!L:L, MasterSheet!B:B, A2075, MasterSheet!D:D, B2075, MasterSheet!H:H, C2075)</f>
        <v>9</v>
      </c>
      <c r="K2075" s="32">
        <f t="shared" si="167"/>
        <v>21150</v>
      </c>
      <c r="L2075" s="25" t="str">
        <f>VLOOKUP(C2075,MasterSheet!H:U,14,)</f>
        <v>Sartorius</v>
      </c>
      <c r="M2075" s="25" t="str">
        <f>VLOOKUP(L2075,'Currency Sheet'!A:C,3,)</f>
        <v>INR</v>
      </c>
      <c r="N2075" s="25">
        <f t="shared" si="164"/>
        <v>1</v>
      </c>
    </row>
    <row r="2076" spans="1:14" x14ac:dyDescent="0.25">
      <c r="A2076" s="25" t="str">
        <v>Opening Stock</v>
      </c>
      <c r="B2076" s="45">
        <v>45808</v>
      </c>
      <c r="C2076" s="25">
        <v>16537</v>
      </c>
      <c r="D2076" s="25">
        <f t="shared" si="160"/>
        <v>0</v>
      </c>
      <c r="E2076" s="25">
        <f>_xlfn.XLOOKUP(C2076,MasterSheet!H:H,MasterSheet!E:E)</f>
        <v>0</v>
      </c>
      <c r="F2076" s="26">
        <f>SUMIFS(MasterSheet!J:J, MasterSheet!B:B, A2076, MasterSheet!D:D, B2076, MasterSheet!H:H, C2076)</f>
        <v>2</v>
      </c>
      <c r="G2076" s="26">
        <f t="shared" si="165"/>
        <v>0</v>
      </c>
      <c r="H2076" s="30">
        <f>SUMIFS(MasterSheet!K:K, MasterSheet!B:B, A2076, MasterSheet!D:D, B2076, MasterSheet!H:H, C2076)</f>
        <v>2</v>
      </c>
      <c r="I2076" s="30">
        <f t="shared" si="166"/>
        <v>0</v>
      </c>
      <c r="J2076" s="32">
        <f>SUMIFS(MasterSheet!L:L, MasterSheet!B:B, A2076, MasterSheet!D:D, B2076, MasterSheet!H:H, C2076)</f>
        <v>0</v>
      </c>
      <c r="K2076" s="32">
        <f t="shared" si="167"/>
        <v>0</v>
      </c>
      <c r="L2076" s="25" t="str">
        <f>VLOOKUP(C2076,MasterSheet!H:U,14,)</f>
        <v>Sartorius</v>
      </c>
      <c r="M2076" s="25" t="str">
        <f>VLOOKUP(L2076,'Currency Sheet'!A:C,3,)</f>
        <v>INR</v>
      </c>
      <c r="N2076" s="25">
        <f t="shared" si="164"/>
        <v>1</v>
      </c>
    </row>
    <row r="2077" spans="1:14" x14ac:dyDescent="0.25">
      <c r="A2077" s="25" t="str">
        <v>Opening Stock</v>
      </c>
      <c r="B2077" s="45">
        <v>45808</v>
      </c>
      <c r="C2077" s="25" t="str">
        <v>VS0121</v>
      </c>
      <c r="D2077" s="25">
        <f t="shared" si="160"/>
        <v>8000</v>
      </c>
      <c r="E2077" s="25">
        <f>_xlfn.XLOOKUP(C2077,MasterSheet!H:H,MasterSheet!E:E)</f>
        <v>8000</v>
      </c>
      <c r="F2077" s="26">
        <f>SUMIFS(MasterSheet!J:J, MasterSheet!B:B, A2077, MasterSheet!D:D, B2077, MasterSheet!H:H, C2077)</f>
        <v>4</v>
      </c>
      <c r="G2077" s="26">
        <f t="shared" si="165"/>
        <v>32000</v>
      </c>
      <c r="H2077" s="30">
        <f>SUMIFS(MasterSheet!K:K, MasterSheet!B:B, A2077, MasterSheet!D:D, B2077, MasterSheet!H:H, C2077)</f>
        <v>4</v>
      </c>
      <c r="I2077" s="30">
        <f t="shared" si="166"/>
        <v>32000</v>
      </c>
      <c r="J2077" s="32">
        <f>SUMIFS(MasterSheet!L:L, MasterSheet!B:B, A2077, MasterSheet!D:D, B2077, MasterSheet!H:H, C2077)</f>
        <v>0</v>
      </c>
      <c r="K2077" s="32">
        <f t="shared" si="167"/>
        <v>0</v>
      </c>
      <c r="L2077" s="25" t="str">
        <f>VLOOKUP(C2077,MasterSheet!H:U,14,)</f>
        <v>Sartorius</v>
      </c>
      <c r="M2077" s="25" t="str">
        <f>VLOOKUP(L2077,'Currency Sheet'!A:C,3,)</f>
        <v>INR</v>
      </c>
      <c r="N2077" s="25">
        <f t="shared" si="164"/>
        <v>1</v>
      </c>
    </row>
    <row r="2078" spans="1:14" x14ac:dyDescent="0.25">
      <c r="A2078" s="25" t="str">
        <v>Opening Stock</v>
      </c>
      <c r="B2078" s="45">
        <v>45808</v>
      </c>
      <c r="C2078" s="25" t="str">
        <v>VS0191</v>
      </c>
      <c r="D2078" s="25">
        <f t="shared" si="160"/>
        <v>8000</v>
      </c>
      <c r="E2078" s="25">
        <f>_xlfn.XLOOKUP(C2078,MasterSheet!H:H,MasterSheet!E:E)</f>
        <v>8000</v>
      </c>
      <c r="F2078" s="26">
        <f>SUMIFS(MasterSheet!J:J, MasterSheet!B:B, A2078, MasterSheet!D:D, B2078, MasterSheet!H:H, C2078)</f>
        <v>1</v>
      </c>
      <c r="G2078" s="26">
        <f t="shared" si="165"/>
        <v>8000</v>
      </c>
      <c r="H2078" s="30">
        <f>SUMIFS(MasterSheet!K:K, MasterSheet!B:B, A2078, MasterSheet!D:D, B2078, MasterSheet!H:H, C2078)</f>
        <v>0</v>
      </c>
      <c r="I2078" s="30">
        <f t="shared" si="166"/>
        <v>0</v>
      </c>
      <c r="J2078" s="32">
        <f>SUMIFS(MasterSheet!L:L, MasterSheet!B:B, A2078, MasterSheet!D:D, B2078, MasterSheet!H:H, C2078)</f>
        <v>1</v>
      </c>
      <c r="K2078" s="32">
        <f t="shared" si="167"/>
        <v>8000</v>
      </c>
      <c r="L2078" s="25" t="str">
        <f>VLOOKUP(C2078,MasterSheet!H:U,14,)</f>
        <v>Sartorius</v>
      </c>
      <c r="M2078" s="25" t="str">
        <f>VLOOKUP(L2078,'Currency Sheet'!A:C,3,)</f>
        <v>INR</v>
      </c>
      <c r="N2078" s="25">
        <f t="shared" si="164"/>
        <v>1</v>
      </c>
    </row>
    <row r="2079" spans="1:14" x14ac:dyDescent="0.25">
      <c r="A2079" s="25" t="str">
        <v>Opening Stock</v>
      </c>
      <c r="B2079" s="45">
        <v>45808</v>
      </c>
      <c r="C2079" s="25" t="str">
        <v>VS0141</v>
      </c>
      <c r="D2079" s="25">
        <f t="shared" si="160"/>
        <v>8000</v>
      </c>
      <c r="E2079" s="25">
        <f>_xlfn.XLOOKUP(C2079,MasterSheet!H:H,MasterSheet!E:E)</f>
        <v>8000</v>
      </c>
      <c r="F2079" s="26">
        <f>SUMIFS(MasterSheet!J:J, MasterSheet!B:B, A2079, MasterSheet!D:D, B2079, MasterSheet!H:H, C2079)</f>
        <v>2</v>
      </c>
      <c r="G2079" s="26">
        <f t="shared" si="165"/>
        <v>16000</v>
      </c>
      <c r="H2079" s="30">
        <f>SUMIFS(MasterSheet!K:K, MasterSheet!B:B, A2079, MasterSheet!D:D, B2079, MasterSheet!H:H, C2079)</f>
        <v>0</v>
      </c>
      <c r="I2079" s="30">
        <f t="shared" si="166"/>
        <v>0</v>
      </c>
      <c r="J2079" s="32">
        <f>SUMIFS(MasterSheet!L:L, MasterSheet!B:B, A2079, MasterSheet!D:D, B2079, MasterSheet!H:H, C2079)</f>
        <v>2</v>
      </c>
      <c r="K2079" s="32">
        <f t="shared" si="167"/>
        <v>16000</v>
      </c>
      <c r="L2079" s="25" t="str">
        <f>VLOOKUP(C2079,MasterSheet!H:U,14,)</f>
        <v>Sartorius</v>
      </c>
      <c r="M2079" s="25" t="str">
        <f>VLOOKUP(L2079,'Currency Sheet'!A:C,3,)</f>
        <v>INR</v>
      </c>
      <c r="N2079" s="25">
        <f t="shared" si="164"/>
        <v>1</v>
      </c>
    </row>
    <row r="2080" spans="1:14" x14ac:dyDescent="0.25">
      <c r="A2080" s="25" t="str">
        <v>Opening Stock</v>
      </c>
      <c r="B2080" s="45">
        <v>45808</v>
      </c>
      <c r="C2080" s="25" t="str">
        <v>15407-47-MIN</v>
      </c>
      <c r="D2080" s="25">
        <f t="shared" si="160"/>
        <v>2800</v>
      </c>
      <c r="E2080" s="25">
        <f>_xlfn.XLOOKUP(C2080,MasterSheet!H:H,MasterSheet!E:E)</f>
        <v>2800</v>
      </c>
      <c r="F2080" s="26">
        <f>SUMIFS(MasterSheet!J:J, MasterSheet!B:B, A2080, MasterSheet!D:D, B2080, MasterSheet!H:H, C2080)</f>
        <v>2</v>
      </c>
      <c r="G2080" s="26">
        <f t="shared" si="165"/>
        <v>5600</v>
      </c>
      <c r="H2080" s="30">
        <f>SUMIFS(MasterSheet!K:K, MasterSheet!B:B, A2080, MasterSheet!D:D, B2080, MasterSheet!H:H, C2080)</f>
        <v>0</v>
      </c>
      <c r="I2080" s="30">
        <f t="shared" si="166"/>
        <v>0</v>
      </c>
      <c r="J2080" s="32">
        <f>SUMIFS(MasterSheet!L:L, MasterSheet!B:B, A2080, MasterSheet!D:D, B2080, MasterSheet!H:H, C2080)</f>
        <v>2</v>
      </c>
      <c r="K2080" s="32">
        <f t="shared" si="167"/>
        <v>5600</v>
      </c>
      <c r="L2080" s="25" t="str">
        <f>VLOOKUP(C2080,MasterSheet!H:U,14,)</f>
        <v>Sartorius</v>
      </c>
      <c r="M2080" s="25" t="str">
        <f>VLOOKUP(L2080,'Currency Sheet'!A:C,3,)</f>
        <v>INR</v>
      </c>
      <c r="N2080" s="25">
        <f t="shared" si="164"/>
        <v>1</v>
      </c>
    </row>
    <row r="2081" spans="1:14" x14ac:dyDescent="0.25">
      <c r="A2081" s="25" t="str">
        <v>Opening Stock</v>
      </c>
      <c r="B2081" s="45">
        <v>45808</v>
      </c>
      <c r="C2081" s="25" t="str">
        <v>VS04T01</v>
      </c>
      <c r="D2081" s="25">
        <f t="shared" si="160"/>
        <v>13000</v>
      </c>
      <c r="E2081" s="25">
        <f>_xlfn.XLOOKUP(C2081,MasterSheet!H:H,MasterSheet!E:E)</f>
        <v>13000</v>
      </c>
      <c r="F2081" s="26">
        <f>SUMIFS(MasterSheet!J:J, MasterSheet!B:B, A2081, MasterSheet!D:D, B2081, MasterSheet!H:H, C2081)</f>
        <v>6</v>
      </c>
      <c r="G2081" s="26">
        <f t="shared" si="165"/>
        <v>78000</v>
      </c>
      <c r="H2081" s="30">
        <f>SUMIFS(MasterSheet!K:K, MasterSheet!B:B, A2081, MasterSheet!D:D, B2081, MasterSheet!H:H, C2081)</f>
        <v>0</v>
      </c>
      <c r="I2081" s="30">
        <f t="shared" si="166"/>
        <v>0</v>
      </c>
      <c r="J2081" s="32">
        <f>SUMIFS(MasterSheet!L:L, MasterSheet!B:B, A2081, MasterSheet!D:D, B2081, MasterSheet!H:H, C2081)</f>
        <v>6</v>
      </c>
      <c r="K2081" s="32">
        <f t="shared" si="167"/>
        <v>78000</v>
      </c>
      <c r="L2081" s="25" t="str">
        <f>VLOOKUP(C2081,MasterSheet!H:U,14,)</f>
        <v>Sartorius</v>
      </c>
      <c r="M2081" s="25" t="str">
        <f>VLOOKUP(L2081,'Currency Sheet'!A:C,3,)</f>
        <v>INR</v>
      </c>
      <c r="N2081" s="25">
        <f t="shared" si="164"/>
        <v>1</v>
      </c>
    </row>
    <row r="2082" spans="1:14" x14ac:dyDescent="0.25">
      <c r="A2082" s="25" t="str">
        <v>Opening Stock</v>
      </c>
      <c r="B2082" s="45">
        <v>45808</v>
      </c>
      <c r="C2082" s="25" t="str">
        <v>VS15T91</v>
      </c>
      <c r="D2082" s="25">
        <f t="shared" si="160"/>
        <v>8500</v>
      </c>
      <c r="E2082" s="25">
        <f>_xlfn.XLOOKUP(C2082,MasterSheet!H:H,MasterSheet!E:E)</f>
        <v>8500</v>
      </c>
      <c r="F2082" s="26">
        <f>SUMIFS(MasterSheet!J:J, MasterSheet!B:B, A2082, MasterSheet!D:D, B2082, MasterSheet!H:H, C2082)</f>
        <v>5</v>
      </c>
      <c r="G2082" s="26">
        <f t="shared" si="165"/>
        <v>42500</v>
      </c>
      <c r="H2082" s="30">
        <f>SUMIFS(MasterSheet!K:K, MasterSheet!B:B, A2082, MasterSheet!D:D, B2082, MasterSheet!H:H, C2082)</f>
        <v>2</v>
      </c>
      <c r="I2082" s="30">
        <f t="shared" si="166"/>
        <v>17000</v>
      </c>
      <c r="J2082" s="32">
        <f>SUMIFS(MasterSheet!L:L, MasterSheet!B:B, A2082, MasterSheet!D:D, B2082, MasterSheet!H:H, C2082)</f>
        <v>3</v>
      </c>
      <c r="K2082" s="32">
        <f t="shared" si="167"/>
        <v>25500</v>
      </c>
      <c r="L2082" s="25" t="str">
        <f>VLOOKUP(C2082,MasterSheet!H:U,14,)</f>
        <v>Sartorius</v>
      </c>
      <c r="M2082" s="25" t="str">
        <f>VLOOKUP(L2082,'Currency Sheet'!A:C,3,)</f>
        <v>INR</v>
      </c>
      <c r="N2082" s="25">
        <f t="shared" si="164"/>
        <v>1</v>
      </c>
    </row>
    <row r="2083" spans="1:14" x14ac:dyDescent="0.25">
      <c r="A2083" s="25" t="str">
        <v>Opening Stock</v>
      </c>
      <c r="B2083" s="45">
        <v>45808</v>
      </c>
      <c r="C2083" s="25" t="str">
        <v>VS15T01</v>
      </c>
      <c r="D2083" s="25">
        <f t="shared" si="160"/>
        <v>9000</v>
      </c>
      <c r="E2083" s="25">
        <f>_xlfn.XLOOKUP(C2083,MasterSheet!H:H,MasterSheet!E:E)</f>
        <v>9000</v>
      </c>
      <c r="F2083" s="26">
        <f>SUMIFS(MasterSheet!J:J, MasterSheet!B:B, A2083, MasterSheet!D:D, B2083, MasterSheet!H:H, C2083)</f>
        <v>3</v>
      </c>
      <c r="G2083" s="26">
        <f t="shared" si="165"/>
        <v>27000</v>
      </c>
      <c r="H2083" s="30">
        <f>SUMIFS(MasterSheet!K:K, MasterSheet!B:B, A2083, MasterSheet!D:D, B2083, MasterSheet!H:H, C2083)</f>
        <v>3</v>
      </c>
      <c r="I2083" s="30">
        <f t="shared" si="166"/>
        <v>27000</v>
      </c>
      <c r="J2083" s="32">
        <f>SUMIFS(MasterSheet!L:L, MasterSheet!B:B, A2083, MasterSheet!D:D, B2083, MasterSheet!H:H, C2083)</f>
        <v>0</v>
      </c>
      <c r="K2083" s="32">
        <f t="shared" si="167"/>
        <v>0</v>
      </c>
      <c r="L2083" s="25" t="str">
        <f>VLOOKUP(C2083,MasterSheet!H:U,14,)</f>
        <v>Sartorius</v>
      </c>
      <c r="M2083" s="25" t="str">
        <f>VLOOKUP(L2083,'Currency Sheet'!A:C,3,)</f>
        <v>INR</v>
      </c>
      <c r="N2083" s="25">
        <f t="shared" si="164"/>
        <v>1</v>
      </c>
    </row>
    <row r="2084" spans="1:14" x14ac:dyDescent="0.25">
      <c r="A2084" s="25" t="str">
        <v>Opening Stock</v>
      </c>
      <c r="B2084" s="45">
        <v>45808</v>
      </c>
      <c r="C2084" s="25" t="str">
        <v>VS15T21</v>
      </c>
      <c r="D2084" s="25">
        <f t="shared" si="160"/>
        <v>6500</v>
      </c>
      <c r="E2084" s="25">
        <f>_xlfn.XLOOKUP(C2084,MasterSheet!H:H,MasterSheet!E:E)</f>
        <v>6500</v>
      </c>
      <c r="F2084" s="26">
        <f>SUMIFS(MasterSheet!J:J, MasterSheet!B:B, A2084, MasterSheet!D:D, B2084, MasterSheet!H:H, C2084)</f>
        <v>1</v>
      </c>
      <c r="G2084" s="26">
        <f t="shared" si="165"/>
        <v>6500</v>
      </c>
      <c r="H2084" s="30">
        <f>SUMIFS(MasterSheet!K:K, MasterSheet!B:B, A2084, MasterSheet!D:D, B2084, MasterSheet!H:H, C2084)</f>
        <v>0</v>
      </c>
      <c r="I2084" s="30">
        <f t="shared" si="166"/>
        <v>0</v>
      </c>
      <c r="J2084" s="32">
        <f>SUMIFS(MasterSheet!L:L, MasterSheet!B:B, A2084, MasterSheet!D:D, B2084, MasterSheet!H:H, C2084)</f>
        <v>1</v>
      </c>
      <c r="K2084" s="32">
        <f t="shared" si="167"/>
        <v>6500</v>
      </c>
      <c r="L2084" s="25" t="str">
        <f>VLOOKUP(C2084,MasterSheet!H:U,14,)</f>
        <v>Sartorius</v>
      </c>
      <c r="M2084" s="25" t="str">
        <f>VLOOKUP(L2084,'Currency Sheet'!A:C,3,)</f>
        <v>INR</v>
      </c>
      <c r="N2084" s="25">
        <f t="shared" si="164"/>
        <v>1</v>
      </c>
    </row>
    <row r="2085" spans="1:14" x14ac:dyDescent="0.25">
      <c r="A2085" s="25" t="str">
        <v>Opening Stock</v>
      </c>
      <c r="B2085" s="45">
        <v>45808</v>
      </c>
      <c r="C2085" s="25" t="str">
        <v>VS2051</v>
      </c>
      <c r="D2085" s="25">
        <f t="shared" si="160"/>
        <v>8600</v>
      </c>
      <c r="E2085" s="25">
        <f>_xlfn.XLOOKUP(C2085,MasterSheet!H:H,MasterSheet!E:E)</f>
        <v>8600</v>
      </c>
      <c r="F2085" s="26">
        <f>SUMIFS(MasterSheet!J:J, MasterSheet!B:B, A2085, MasterSheet!D:D, B2085, MasterSheet!H:H, C2085)</f>
        <v>1</v>
      </c>
      <c r="G2085" s="26">
        <f t="shared" si="165"/>
        <v>8600</v>
      </c>
      <c r="H2085" s="30">
        <f>SUMIFS(MasterSheet!K:K, MasterSheet!B:B, A2085, MasterSheet!D:D, B2085, MasterSheet!H:H, C2085)</f>
        <v>0</v>
      </c>
      <c r="I2085" s="30">
        <f t="shared" si="166"/>
        <v>0</v>
      </c>
      <c r="J2085" s="32">
        <f>SUMIFS(MasterSheet!L:L, MasterSheet!B:B, A2085, MasterSheet!D:D, B2085, MasterSheet!H:H, C2085)</f>
        <v>1</v>
      </c>
      <c r="K2085" s="32">
        <f t="shared" si="167"/>
        <v>8600</v>
      </c>
      <c r="L2085" s="25" t="str">
        <f>VLOOKUP(C2085,MasterSheet!H:U,14,)</f>
        <v>Sartorius</v>
      </c>
      <c r="M2085" s="25" t="str">
        <f>VLOOKUP(L2085,'Currency Sheet'!A:C,3,)</f>
        <v>INR</v>
      </c>
      <c r="N2085" s="25">
        <f t="shared" si="164"/>
        <v>1</v>
      </c>
    </row>
    <row r="2086" spans="1:14" x14ac:dyDescent="0.25">
      <c r="A2086" s="25" t="str">
        <v>Opening Stock</v>
      </c>
      <c r="B2086" s="45">
        <v>45808</v>
      </c>
      <c r="C2086" s="25" t="str">
        <v>VS15TR01</v>
      </c>
      <c r="D2086" s="25">
        <f t="shared" si="160"/>
        <v>8500</v>
      </c>
      <c r="E2086" s="25">
        <f>_xlfn.XLOOKUP(C2086,MasterSheet!H:H,MasterSheet!E:E)</f>
        <v>8500</v>
      </c>
      <c r="F2086" s="26">
        <f>SUMIFS(MasterSheet!J:J, MasterSheet!B:B, A2086, MasterSheet!D:D, B2086, MasterSheet!H:H, C2086)</f>
        <v>6</v>
      </c>
      <c r="G2086" s="26">
        <f t="shared" si="165"/>
        <v>51000</v>
      </c>
      <c r="H2086" s="30">
        <f>SUMIFS(MasterSheet!K:K, MasterSheet!B:B, A2086, MasterSheet!D:D, B2086, MasterSheet!H:H, C2086)</f>
        <v>2</v>
      </c>
      <c r="I2086" s="30">
        <f t="shared" si="166"/>
        <v>17000</v>
      </c>
      <c r="J2086" s="32">
        <f>SUMIFS(MasterSheet!L:L, MasterSheet!B:B, A2086, MasterSheet!D:D, B2086, MasterSheet!H:H, C2086)</f>
        <v>4</v>
      </c>
      <c r="K2086" s="32">
        <f t="shared" si="167"/>
        <v>34000</v>
      </c>
      <c r="L2086" s="25" t="str">
        <f>VLOOKUP(C2086,MasterSheet!H:U,14,)</f>
        <v>Sartorius</v>
      </c>
      <c r="M2086" s="25" t="str">
        <f>VLOOKUP(L2086,'Currency Sheet'!A:C,3,)</f>
        <v>INR</v>
      </c>
      <c r="N2086" s="25">
        <f t="shared" si="164"/>
        <v>1</v>
      </c>
    </row>
    <row r="2087" spans="1:14" x14ac:dyDescent="0.25">
      <c r="A2087" s="25" t="str">
        <v>Opening Stock</v>
      </c>
      <c r="B2087" s="45">
        <v>45808</v>
      </c>
      <c r="C2087" s="25" t="str">
        <v>VS15TR21</v>
      </c>
      <c r="D2087" s="25">
        <f t="shared" si="160"/>
        <v>8500</v>
      </c>
      <c r="E2087" s="25">
        <f>_xlfn.XLOOKUP(C2087,MasterSheet!H:H,MasterSheet!E:E)</f>
        <v>8500</v>
      </c>
      <c r="F2087" s="26">
        <f>SUMIFS(MasterSheet!J:J, MasterSheet!B:B, A2087, MasterSheet!D:D, B2087, MasterSheet!H:H, C2087)</f>
        <v>2</v>
      </c>
      <c r="G2087" s="26">
        <f t="shared" si="165"/>
        <v>17000</v>
      </c>
      <c r="H2087" s="30">
        <f>SUMIFS(MasterSheet!K:K, MasterSheet!B:B, A2087, MasterSheet!D:D, B2087, MasterSheet!H:H, C2087)</f>
        <v>0</v>
      </c>
      <c r="I2087" s="30">
        <f t="shared" si="166"/>
        <v>0</v>
      </c>
      <c r="J2087" s="32">
        <f>SUMIFS(MasterSheet!L:L, MasterSheet!B:B, A2087, MasterSheet!D:D, B2087, MasterSheet!H:H, C2087)</f>
        <v>2</v>
      </c>
      <c r="K2087" s="32">
        <f t="shared" si="167"/>
        <v>17000</v>
      </c>
      <c r="L2087" s="25" t="str">
        <f>VLOOKUP(C2087,MasterSheet!H:U,14,)</f>
        <v>Sartorius</v>
      </c>
      <c r="M2087" s="25" t="str">
        <f>VLOOKUP(L2087,'Currency Sheet'!A:C,3,)</f>
        <v>INR</v>
      </c>
      <c r="N2087" s="25">
        <f t="shared" si="164"/>
        <v>1</v>
      </c>
    </row>
    <row r="2088" spans="1:14" x14ac:dyDescent="0.25">
      <c r="A2088" s="25" t="str">
        <v>Opening Stock</v>
      </c>
      <c r="B2088" s="45">
        <v>45808</v>
      </c>
      <c r="C2088" s="25" t="str">
        <v>LH-729090</v>
      </c>
      <c r="D2088" s="25">
        <f t="shared" si="160"/>
        <v>9800</v>
      </c>
      <c r="E2088" s="25">
        <f>_xlfn.XLOOKUP(C2088,MasterSheet!H:H,MasterSheet!E:E)</f>
        <v>9800</v>
      </c>
      <c r="F2088" s="26">
        <f>SUMIFS(MasterSheet!J:J, MasterSheet!B:B, A2088, MasterSheet!D:D, B2088, MasterSheet!H:H, C2088)</f>
        <v>1</v>
      </c>
      <c r="G2088" s="26">
        <f t="shared" si="165"/>
        <v>9800</v>
      </c>
      <c r="H2088" s="30">
        <f>SUMIFS(MasterSheet!K:K, MasterSheet!B:B, A2088, MasterSheet!D:D, B2088, MasterSheet!H:H, C2088)</f>
        <v>1</v>
      </c>
      <c r="I2088" s="30">
        <f t="shared" si="166"/>
        <v>9800</v>
      </c>
      <c r="J2088" s="32">
        <f>SUMIFS(MasterSheet!L:L, MasterSheet!B:B, A2088, MasterSheet!D:D, B2088, MasterSheet!H:H, C2088)</f>
        <v>0</v>
      </c>
      <c r="K2088" s="32">
        <f t="shared" si="167"/>
        <v>0</v>
      </c>
      <c r="L2088" s="25" t="str">
        <f>VLOOKUP(C2088,MasterSheet!H:U,14,)</f>
        <v>Sartorius</v>
      </c>
      <c r="M2088" s="25" t="str">
        <f>VLOOKUP(L2088,'Currency Sheet'!A:C,3,)</f>
        <v>INR</v>
      </c>
      <c r="N2088" s="25">
        <f t="shared" si="164"/>
        <v>1</v>
      </c>
    </row>
    <row r="2089" spans="1:14" x14ac:dyDescent="0.25">
      <c r="A2089" s="25" t="str">
        <v>Opening Stock</v>
      </c>
      <c r="B2089" s="45">
        <v>45808</v>
      </c>
      <c r="C2089" s="25" t="str">
        <v>LH-729020</v>
      </c>
      <c r="D2089" s="25">
        <f t="shared" si="160"/>
        <v>9800</v>
      </c>
      <c r="E2089" s="25">
        <f>_xlfn.XLOOKUP(C2089,MasterSheet!H:H,MasterSheet!E:E)</f>
        <v>9800</v>
      </c>
      <c r="F2089" s="26">
        <f>SUMIFS(MasterSheet!J:J, MasterSheet!B:B, A2089, MasterSheet!D:D, B2089, MasterSheet!H:H, C2089)</f>
        <v>1</v>
      </c>
      <c r="G2089" s="26">
        <f t="shared" si="165"/>
        <v>9800</v>
      </c>
      <c r="H2089" s="30">
        <f>SUMIFS(MasterSheet!K:K, MasterSheet!B:B, A2089, MasterSheet!D:D, B2089, MasterSheet!H:H, C2089)</f>
        <v>1</v>
      </c>
      <c r="I2089" s="30">
        <f t="shared" si="166"/>
        <v>9800</v>
      </c>
      <c r="J2089" s="32">
        <f>SUMIFS(MasterSheet!L:L, MasterSheet!B:B, A2089, MasterSheet!D:D, B2089, MasterSheet!H:H, C2089)</f>
        <v>0</v>
      </c>
      <c r="K2089" s="32">
        <f t="shared" si="167"/>
        <v>0</v>
      </c>
      <c r="L2089" s="25" t="str">
        <f>VLOOKUP(C2089,MasterSheet!H:U,14,)</f>
        <v>Sartorius</v>
      </c>
      <c r="M2089" s="25" t="str">
        <f>VLOOKUP(L2089,'Currency Sheet'!A:C,3,)</f>
        <v>INR</v>
      </c>
      <c r="N2089" s="25">
        <f t="shared" si="164"/>
        <v>1</v>
      </c>
    </row>
    <row r="2090" spans="1:14" x14ac:dyDescent="0.25">
      <c r="A2090" s="25" t="str">
        <v>251519301385</v>
      </c>
      <c r="B2090" s="45">
        <v>45846</v>
      </c>
      <c r="C2090" s="25" t="str">
        <v>LH-729240</v>
      </c>
      <c r="D2090" s="25">
        <f t="shared" si="160"/>
        <v>30000</v>
      </c>
      <c r="E2090" s="25">
        <f>_xlfn.XLOOKUP(C2090,MasterSheet!H:H,MasterSheet!E:E)</f>
        <v>30000</v>
      </c>
      <c r="F2090" s="26">
        <f>SUMIFS(MasterSheet!J:J, MasterSheet!B:B, A2090, MasterSheet!D:D, B2090, MasterSheet!H:H, C2090)</f>
        <v>1</v>
      </c>
      <c r="G2090" s="26">
        <f t="shared" si="165"/>
        <v>30000</v>
      </c>
      <c r="H2090" s="30">
        <f>SUMIFS(MasterSheet!K:K, MasterSheet!B:B, A2090, MasterSheet!D:D, B2090, MasterSheet!H:H, C2090)</f>
        <v>1</v>
      </c>
      <c r="I2090" s="30">
        <f t="shared" si="166"/>
        <v>30000</v>
      </c>
      <c r="J2090" s="32">
        <f>SUMIFS(MasterSheet!L:L, MasterSheet!B:B, A2090, MasterSheet!D:D, B2090, MasterSheet!H:H, C2090)</f>
        <v>0</v>
      </c>
      <c r="K2090" s="32">
        <f t="shared" si="167"/>
        <v>0</v>
      </c>
      <c r="L2090" s="25" t="str">
        <f>VLOOKUP(C2090,MasterSheet!H:U,14,)</f>
        <v>Sartorius</v>
      </c>
      <c r="M2090" s="25" t="str">
        <f>VLOOKUP(L2090,'Currency Sheet'!A:C,3,)</f>
        <v>INR</v>
      </c>
      <c r="N2090" s="25">
        <f t="shared" si="164"/>
        <v>1</v>
      </c>
    </row>
    <row r="2091" spans="1:14" x14ac:dyDescent="0.25">
      <c r="A2091" s="25" t="str">
        <v>251519301385</v>
      </c>
      <c r="B2091" s="45">
        <v>45846</v>
      </c>
      <c r="C2091" s="25" t="str">
        <v>LH-729130</v>
      </c>
      <c r="D2091" s="25">
        <f t="shared" si="160"/>
        <v>28000</v>
      </c>
      <c r="E2091" s="25">
        <f>_xlfn.XLOOKUP(C2091,MasterSheet!H:H,MasterSheet!E:E)</f>
        <v>28000</v>
      </c>
      <c r="F2091" s="26">
        <f>SUMIFS(MasterSheet!J:J, MasterSheet!B:B, A2091, MasterSheet!D:D, B2091, MasterSheet!H:H, C2091)</f>
        <v>1</v>
      </c>
      <c r="G2091" s="26">
        <f t="shared" si="165"/>
        <v>28000</v>
      </c>
      <c r="H2091" s="30">
        <f>SUMIFS(MasterSheet!K:K, MasterSheet!B:B, A2091, MasterSheet!D:D, B2091, MasterSheet!H:H, C2091)</f>
        <v>1</v>
      </c>
      <c r="I2091" s="30">
        <f t="shared" si="166"/>
        <v>28000</v>
      </c>
      <c r="J2091" s="32">
        <f>SUMIFS(MasterSheet!L:L, MasterSheet!B:B, A2091, MasterSheet!D:D, B2091, MasterSheet!H:H, C2091)</f>
        <v>0</v>
      </c>
      <c r="K2091" s="32">
        <f t="shared" si="167"/>
        <v>0</v>
      </c>
      <c r="L2091" s="25" t="str">
        <f>VLOOKUP(C2091,MasterSheet!H:U,14,)</f>
        <v>Sartorius</v>
      </c>
      <c r="M2091" s="25" t="str">
        <f>VLOOKUP(L2091,'Currency Sheet'!A:C,3,)</f>
        <v>INR</v>
      </c>
      <c r="N2091" s="25">
        <f t="shared" si="164"/>
        <v>1</v>
      </c>
    </row>
    <row r="2092" spans="1:14" x14ac:dyDescent="0.25">
      <c r="A2092" s="25" t="str">
        <v>251519301520</v>
      </c>
      <c r="B2092" s="45">
        <v>45862</v>
      </c>
      <c r="C2092" s="25" t="str">
        <v>LH-729230</v>
      </c>
      <c r="D2092" s="25">
        <f t="shared" si="160"/>
        <v>30000</v>
      </c>
      <c r="E2092" s="25">
        <f>_xlfn.XLOOKUP(C2092,MasterSheet!H:H,MasterSheet!E:E)</f>
        <v>30000</v>
      </c>
      <c r="F2092" s="26">
        <f>SUMIFS(MasterSheet!J:J, MasterSheet!B:B, A2092, MasterSheet!D:D, B2092, MasterSheet!H:H, C2092)</f>
        <v>1</v>
      </c>
      <c r="G2092" s="26">
        <f t="shared" si="165"/>
        <v>30000</v>
      </c>
      <c r="H2092" s="30">
        <f>SUMIFS(MasterSheet!K:K, MasterSheet!B:B, A2092, MasterSheet!D:D, B2092, MasterSheet!H:H, C2092)</f>
        <v>1</v>
      </c>
      <c r="I2092" s="30">
        <f t="shared" si="166"/>
        <v>30000</v>
      </c>
      <c r="J2092" s="32">
        <f>SUMIFS(MasterSheet!L:L, MasterSheet!B:B, A2092, MasterSheet!D:D, B2092, MasterSheet!H:H, C2092)</f>
        <v>0</v>
      </c>
      <c r="K2092" s="32">
        <f t="shared" si="167"/>
        <v>0</v>
      </c>
      <c r="L2092" s="25" t="str">
        <f>VLOOKUP(C2092,MasterSheet!H:U,14,)</f>
        <v>Sartorius</v>
      </c>
      <c r="M2092" s="25" t="str">
        <f>VLOOKUP(L2092,'Currency Sheet'!A:C,3,)</f>
        <v>INR</v>
      </c>
      <c r="N2092" s="25">
        <f t="shared" si="164"/>
        <v>1</v>
      </c>
    </row>
    <row r="2093" spans="1:14" x14ac:dyDescent="0.25">
      <c r="A2093" s="25" t="str">
        <v>251519301520</v>
      </c>
      <c r="B2093" s="45">
        <v>45862</v>
      </c>
      <c r="C2093" s="25" t="str">
        <v>180E05------E</v>
      </c>
      <c r="D2093" s="25">
        <f t="shared" si="160"/>
        <v>7920</v>
      </c>
      <c r="E2093" s="25">
        <f>_xlfn.XLOOKUP(C2093,MasterSheet!H:H,MasterSheet!E:E)</f>
        <v>7920</v>
      </c>
      <c r="F2093" s="26">
        <f>SUMIFS(MasterSheet!J:J, MasterSheet!B:B, A2093, MasterSheet!D:D, B2093, MasterSheet!H:H, C2093)</f>
        <v>2</v>
      </c>
      <c r="G2093" s="26">
        <f t="shared" si="165"/>
        <v>15840</v>
      </c>
      <c r="H2093" s="30">
        <f>SUMIFS(MasterSheet!K:K, MasterSheet!B:B, A2093, MasterSheet!D:D, B2093, MasterSheet!H:H, C2093)</f>
        <v>2</v>
      </c>
      <c r="I2093" s="30">
        <f t="shared" si="166"/>
        <v>15840</v>
      </c>
      <c r="J2093" s="32">
        <f>SUMIFS(MasterSheet!L:L, MasterSheet!B:B, A2093, MasterSheet!D:D, B2093, MasterSheet!H:H, C2093)</f>
        <v>0</v>
      </c>
      <c r="K2093" s="32">
        <f t="shared" si="167"/>
        <v>0</v>
      </c>
      <c r="L2093" s="25" t="str">
        <f>VLOOKUP(C2093,MasterSheet!H:U,14,)</f>
        <v>Sartorius</v>
      </c>
      <c r="M2093" s="25" t="str">
        <f>VLOOKUP(L2093,'Currency Sheet'!A:C,3,)</f>
        <v>INR</v>
      </c>
      <c r="N2093" s="25">
        <f t="shared" si="164"/>
        <v>1</v>
      </c>
    </row>
    <row r="2094" spans="1:14" x14ac:dyDescent="0.25">
      <c r="A2094" s="25" t="str">
        <v>251519301519</v>
      </c>
      <c r="B2094" s="45">
        <v>45862</v>
      </c>
      <c r="C2094" s="25" t="str">
        <v>180E05------E</v>
      </c>
      <c r="D2094" s="25">
        <f t="shared" si="160"/>
        <v>7920</v>
      </c>
      <c r="E2094" s="25">
        <f>_xlfn.XLOOKUP(C2094,MasterSheet!H:H,MasterSheet!E:E)</f>
        <v>7920</v>
      </c>
      <c r="F2094" s="26">
        <f>SUMIFS(MasterSheet!J:J, MasterSheet!B:B, A2094, MasterSheet!D:D, B2094, MasterSheet!H:H, C2094)</f>
        <v>2</v>
      </c>
      <c r="G2094" s="26">
        <f t="shared" si="165"/>
        <v>15840</v>
      </c>
      <c r="H2094" s="30">
        <f>SUMIFS(MasterSheet!K:K, MasterSheet!B:B, A2094, MasterSheet!D:D, B2094, MasterSheet!H:H, C2094)</f>
        <v>2</v>
      </c>
      <c r="I2094" s="30">
        <f t="shared" si="166"/>
        <v>15840</v>
      </c>
      <c r="J2094" s="32">
        <f>SUMIFS(MasterSheet!L:L, MasterSheet!B:B, A2094, MasterSheet!D:D, B2094, MasterSheet!H:H, C2094)</f>
        <v>0</v>
      </c>
      <c r="K2094" s="32">
        <f t="shared" si="167"/>
        <v>0</v>
      </c>
      <c r="L2094" s="25" t="str">
        <f>VLOOKUP(C2094,MasterSheet!H:U,14,)</f>
        <v>Sartorius</v>
      </c>
      <c r="M2094" s="25" t="str">
        <f>VLOOKUP(L2094,'Currency Sheet'!A:C,3,)</f>
        <v>INR</v>
      </c>
      <c r="N2094" s="25">
        <f t="shared" si="164"/>
        <v>1</v>
      </c>
    </row>
    <row r="2095" spans="1:14" x14ac:dyDescent="0.25">
      <c r="A2095" s="25" t="str">
        <v>251519301519</v>
      </c>
      <c r="B2095" s="45">
        <v>45862</v>
      </c>
      <c r="C2095" s="25" t="str">
        <v>180F01-----2</v>
      </c>
      <c r="D2095" s="25">
        <f t="shared" si="160"/>
        <v>9400</v>
      </c>
      <c r="E2095" s="25">
        <f>_xlfn.XLOOKUP(C2095,MasterSheet!H:H,MasterSheet!E:E)</f>
        <v>9400</v>
      </c>
      <c r="F2095" s="26">
        <f>SUMIFS(MasterSheet!J:J, MasterSheet!B:B, A2095, MasterSheet!D:D, B2095, MasterSheet!H:H, C2095)</f>
        <v>2</v>
      </c>
      <c r="G2095" s="26">
        <f t="shared" si="165"/>
        <v>18800</v>
      </c>
      <c r="H2095" s="30">
        <f>SUMIFS(MasterSheet!K:K, MasterSheet!B:B, A2095, MasterSheet!D:D, B2095, MasterSheet!H:H, C2095)</f>
        <v>2</v>
      </c>
      <c r="I2095" s="30">
        <f t="shared" si="166"/>
        <v>18800</v>
      </c>
      <c r="J2095" s="32">
        <f>SUMIFS(MasterSheet!L:L, MasterSheet!B:B, A2095, MasterSheet!D:D, B2095, MasterSheet!H:H, C2095)</f>
        <v>0</v>
      </c>
      <c r="K2095" s="32">
        <f t="shared" si="167"/>
        <v>0</v>
      </c>
      <c r="L2095" s="25" t="str">
        <f>VLOOKUP(C2095,MasterSheet!H:U,14,)</f>
        <v>Sartorius</v>
      </c>
      <c r="M2095" s="25" t="str">
        <f>VLOOKUP(L2095,'Currency Sheet'!A:C,3,)</f>
        <v>INR</v>
      </c>
      <c r="N2095" s="25">
        <f t="shared" si="164"/>
        <v>1</v>
      </c>
    </row>
    <row r="2096" spans="1:14" x14ac:dyDescent="0.25">
      <c r="A2096" s="25" t="str">
        <v>251519301519</v>
      </c>
      <c r="B2096" s="45">
        <v>45862</v>
      </c>
      <c r="C2096" s="25" t="str">
        <v>VS15TR11</v>
      </c>
      <c r="D2096" s="25">
        <f t="shared" si="160"/>
        <v>9500</v>
      </c>
      <c r="E2096" s="25">
        <f>_xlfn.XLOOKUP(C2096,MasterSheet!H:H,MasterSheet!E:E)</f>
        <v>9500</v>
      </c>
      <c r="F2096" s="26">
        <f>SUMIFS(MasterSheet!J:J, MasterSheet!B:B, A2096, MasterSheet!D:D, B2096, MasterSheet!H:H, C2096)</f>
        <v>1</v>
      </c>
      <c r="G2096" s="26">
        <f t="shared" si="165"/>
        <v>9500</v>
      </c>
      <c r="H2096" s="30">
        <f>SUMIFS(MasterSheet!K:K, MasterSheet!B:B, A2096, MasterSheet!D:D, B2096, MasterSheet!H:H, C2096)</f>
        <v>1</v>
      </c>
      <c r="I2096" s="30">
        <f t="shared" si="166"/>
        <v>9500</v>
      </c>
      <c r="J2096" s="32">
        <f>SUMIFS(MasterSheet!L:L, MasterSheet!B:B, A2096, MasterSheet!D:D, B2096, MasterSheet!H:H, C2096)</f>
        <v>0</v>
      </c>
      <c r="K2096" s="32">
        <f t="shared" si="167"/>
        <v>0</v>
      </c>
      <c r="L2096" s="25" t="str">
        <f>VLOOKUP(C2096,MasterSheet!H:U,14,)</f>
        <v>Sartorius</v>
      </c>
      <c r="M2096" s="25" t="str">
        <f>VLOOKUP(L2096,'Currency Sheet'!A:C,3,)</f>
        <v>INR</v>
      </c>
      <c r="N2096" s="25">
        <f t="shared" si="164"/>
        <v>1</v>
      </c>
    </row>
    <row r="2097" spans="1:14" x14ac:dyDescent="0.25">
      <c r="A2097" s="25" t="str">
        <v>251519301715</v>
      </c>
      <c r="B2097" s="45">
        <v>45873</v>
      </c>
      <c r="C2097" s="25" t="str">
        <v>180E04------E</v>
      </c>
      <c r="D2097" s="25">
        <f t="shared" si="160"/>
        <v>7000</v>
      </c>
      <c r="E2097" s="25">
        <f>_xlfn.XLOOKUP(C2097,MasterSheet!H:H,MasterSheet!E:E)</f>
        <v>7000</v>
      </c>
      <c r="F2097" s="26">
        <f>SUMIFS(MasterSheet!J:J, MasterSheet!B:B, A2097, MasterSheet!D:D, B2097, MasterSheet!H:H, C2097)</f>
        <v>2</v>
      </c>
      <c r="G2097" s="26">
        <f t="shared" si="165"/>
        <v>14000</v>
      </c>
      <c r="H2097" s="30">
        <f>SUMIFS(MasterSheet!K:K, MasterSheet!B:B, A2097, MasterSheet!D:D, B2097, MasterSheet!H:H, C2097)</f>
        <v>2</v>
      </c>
      <c r="I2097" s="30">
        <f t="shared" si="166"/>
        <v>14000</v>
      </c>
      <c r="J2097" s="32">
        <f>SUMIFS(MasterSheet!L:L, MasterSheet!B:B, A2097, MasterSheet!D:D, B2097, MasterSheet!H:H, C2097)</f>
        <v>0</v>
      </c>
      <c r="K2097" s="32">
        <f t="shared" si="167"/>
        <v>0</v>
      </c>
      <c r="L2097" s="25" t="str">
        <f>VLOOKUP(C2097,MasterSheet!H:U,14,)</f>
        <v>Sartorius</v>
      </c>
      <c r="M2097" s="25" t="str">
        <f>VLOOKUP(L2097,'Currency Sheet'!A:C,3,)</f>
        <v>INR</v>
      </c>
      <c r="N2097" s="25">
        <f t="shared" si="164"/>
        <v>1</v>
      </c>
    </row>
    <row r="2098" spans="1:14" x14ac:dyDescent="0.25">
      <c r="A2098" s="25" t="str">
        <v>251519301771</v>
      </c>
      <c r="B2098" s="45">
        <v>45873</v>
      </c>
      <c r="C2098" s="25" t="str">
        <v>VS15T01</v>
      </c>
      <c r="D2098" s="25">
        <f t="shared" si="160"/>
        <v>9000</v>
      </c>
      <c r="E2098" s="25">
        <f>_xlfn.XLOOKUP(C2098,MasterSheet!H:H,MasterSheet!E:E)</f>
        <v>9000</v>
      </c>
      <c r="F2098" s="26">
        <f>SUMIFS(MasterSheet!J:J, MasterSheet!B:B, A2098, MasterSheet!D:D, B2098, MasterSheet!H:H, C2098)</f>
        <v>1</v>
      </c>
      <c r="G2098" s="26">
        <f t="shared" si="165"/>
        <v>9000</v>
      </c>
      <c r="H2098" s="30">
        <f>SUMIFS(MasterSheet!K:K, MasterSheet!B:B, A2098, MasterSheet!D:D, B2098, MasterSheet!H:H, C2098)</f>
        <v>0</v>
      </c>
      <c r="I2098" s="30">
        <f t="shared" si="166"/>
        <v>0</v>
      </c>
      <c r="J2098" s="32">
        <f>SUMIFS(MasterSheet!L:L, MasterSheet!B:B, A2098, MasterSheet!D:D, B2098, MasterSheet!H:H, C2098)</f>
        <v>1</v>
      </c>
      <c r="K2098" s="32">
        <f t="shared" si="167"/>
        <v>9000</v>
      </c>
      <c r="L2098" s="25" t="str">
        <f>VLOOKUP(C2098,MasterSheet!H:U,14,)</f>
        <v>Sartorius</v>
      </c>
      <c r="M2098" s="25" t="str">
        <f>VLOOKUP(L2098,'Currency Sheet'!A:C,3,)</f>
        <v>INR</v>
      </c>
      <c r="N2098" s="25">
        <f t="shared" si="164"/>
        <v>1</v>
      </c>
    </row>
    <row r="2099" spans="1:14" x14ac:dyDescent="0.25">
      <c r="A2099" s="25" t="str">
        <v>251519301838</v>
      </c>
      <c r="B2099" s="45">
        <v>45875</v>
      </c>
      <c r="C2099" s="25" t="str">
        <v>VS0102</v>
      </c>
      <c r="D2099" s="25">
        <f t="shared" si="160"/>
        <v>16000</v>
      </c>
      <c r="E2099" s="25">
        <f>_xlfn.XLOOKUP(C2099,MasterSheet!H:H,MasterSheet!E:E)</f>
        <v>16000</v>
      </c>
      <c r="F2099" s="26">
        <f>SUMIFS(MasterSheet!J:J, MasterSheet!B:B, A2099, MasterSheet!D:D, B2099, MasterSheet!H:H, C2099)</f>
        <v>1</v>
      </c>
      <c r="G2099" s="26">
        <f t="shared" si="165"/>
        <v>16000</v>
      </c>
      <c r="H2099" s="30">
        <f>SUMIFS(MasterSheet!K:K, MasterSheet!B:B, A2099, MasterSheet!D:D, B2099, MasterSheet!H:H, C2099)</f>
        <v>1</v>
      </c>
      <c r="I2099" s="30">
        <f t="shared" si="166"/>
        <v>16000</v>
      </c>
      <c r="J2099" s="32">
        <f>SUMIFS(MasterSheet!L:L, MasterSheet!B:B, A2099, MasterSheet!D:D, B2099, MasterSheet!H:H, C2099)</f>
        <v>0</v>
      </c>
      <c r="K2099" s="32">
        <f t="shared" si="167"/>
        <v>0</v>
      </c>
      <c r="L2099" s="25" t="str">
        <f>VLOOKUP(C2099,MasterSheet!H:U,14,)</f>
        <v>Sartorius</v>
      </c>
      <c r="M2099" s="25" t="str">
        <f>VLOOKUP(L2099,'Currency Sheet'!A:C,3,)</f>
        <v>INR</v>
      </c>
      <c r="N2099" s="25">
        <f t="shared" si="164"/>
        <v>1</v>
      </c>
    </row>
    <row r="2100" spans="1:14" x14ac:dyDescent="0.25">
      <c r="A2100" s="25" t="str">
        <v>251519301930</v>
      </c>
      <c r="B2100" s="45">
        <v>45883</v>
      </c>
      <c r="C2100" s="25">
        <v>16532</v>
      </c>
      <c r="D2100" s="25">
        <f t="shared" si="160"/>
        <v>2350</v>
      </c>
      <c r="E2100" s="25">
        <f>_xlfn.XLOOKUP(C2100,MasterSheet!H:H,MasterSheet!E:E)</f>
        <v>2350</v>
      </c>
      <c r="F2100" s="26">
        <f>SUMIFS(MasterSheet!J:J, MasterSheet!B:B, A2100, MasterSheet!D:D, B2100, MasterSheet!H:H, C2100)</f>
        <v>20</v>
      </c>
      <c r="G2100" s="26">
        <f t="shared" si="165"/>
        <v>47000</v>
      </c>
      <c r="H2100" s="30">
        <f>SUMIFS(MasterSheet!K:K, MasterSheet!B:B, A2100, MasterSheet!D:D, B2100, MasterSheet!H:H, C2100)</f>
        <v>2</v>
      </c>
      <c r="I2100" s="30">
        <f t="shared" si="166"/>
        <v>4700</v>
      </c>
      <c r="J2100" s="32">
        <f>SUMIFS(MasterSheet!L:L, MasterSheet!B:B, A2100, MasterSheet!D:D, B2100, MasterSheet!H:H, C2100)</f>
        <v>18</v>
      </c>
      <c r="K2100" s="32">
        <f t="shared" si="167"/>
        <v>42300</v>
      </c>
      <c r="L2100" s="25" t="str">
        <f>VLOOKUP(C2100,MasterSheet!H:U,14,)</f>
        <v>Sartorius</v>
      </c>
      <c r="M2100" s="25" t="str">
        <f>VLOOKUP(L2100,'Currency Sheet'!A:C,3,)</f>
        <v>INR</v>
      </c>
      <c r="N2100" s="25">
        <f t="shared" si="164"/>
        <v>1</v>
      </c>
    </row>
    <row r="2101" spans="1:14" x14ac:dyDescent="0.25">
      <c r="A2101" s="25" t="str">
        <v>251519301930</v>
      </c>
      <c r="B2101" s="45">
        <v>45883</v>
      </c>
      <c r="C2101" s="25" t="str">
        <v>VS15T21</v>
      </c>
      <c r="D2101" s="25">
        <f t="shared" si="160"/>
        <v>6500</v>
      </c>
      <c r="E2101" s="25">
        <f>_xlfn.XLOOKUP(C2101,MasterSheet!H:H,MasterSheet!E:E)</f>
        <v>6500</v>
      </c>
      <c r="F2101" s="26">
        <f>SUMIFS(MasterSheet!J:J, MasterSheet!B:B, A2101, MasterSheet!D:D, B2101, MasterSheet!H:H, C2101)</f>
        <v>4</v>
      </c>
      <c r="G2101" s="26">
        <f t="shared" si="165"/>
        <v>26000</v>
      </c>
      <c r="H2101" s="30">
        <f>SUMIFS(MasterSheet!K:K, MasterSheet!B:B, A2101, MasterSheet!D:D, B2101, MasterSheet!H:H, C2101)</f>
        <v>0</v>
      </c>
      <c r="I2101" s="30">
        <f t="shared" si="166"/>
        <v>0</v>
      </c>
      <c r="J2101" s="32">
        <f>SUMIFS(MasterSheet!L:L, MasterSheet!B:B, A2101, MasterSheet!D:D, B2101, MasterSheet!H:H, C2101)</f>
        <v>4</v>
      </c>
      <c r="K2101" s="32">
        <f t="shared" si="167"/>
        <v>26000</v>
      </c>
      <c r="L2101" s="25" t="str">
        <f>VLOOKUP(C2101,MasterSheet!H:U,14,)</f>
        <v>Sartorius</v>
      </c>
      <c r="M2101" s="25" t="str">
        <f>VLOOKUP(L2101,'Currency Sheet'!A:C,3,)</f>
        <v>INR</v>
      </c>
      <c r="N2101" s="25">
        <f t="shared" si="164"/>
        <v>1</v>
      </c>
    </row>
    <row r="2102" spans="1:14" x14ac:dyDescent="0.25">
      <c r="A2102" s="25" t="str">
        <v>25-3391</v>
      </c>
      <c r="B2102" s="45">
        <v>45896</v>
      </c>
      <c r="C2102" s="25" t="str">
        <v>HBM-TFF-EVS-S</v>
      </c>
      <c r="D2102" s="25">
        <f t="shared" si="160"/>
        <v>13728</v>
      </c>
      <c r="E2102" s="25">
        <f>_xlfn.XLOOKUP(C2102,MasterSheet!H:H,MasterSheet!E:E)</f>
        <v>156</v>
      </c>
      <c r="F2102" s="26">
        <f>SUMIFS(MasterSheet!J:J, MasterSheet!B:B, A2102, MasterSheet!D:D, B2102, MasterSheet!H:H, C2102)</f>
        <v>1</v>
      </c>
      <c r="G2102" s="26">
        <f t="shared" si="165"/>
        <v>13728</v>
      </c>
      <c r="H2102" s="30">
        <f>SUMIFS(MasterSheet!K:K, MasterSheet!B:B, A2102, MasterSheet!D:D, B2102, MasterSheet!H:H, C2102)</f>
        <v>1</v>
      </c>
      <c r="I2102" s="30">
        <f t="shared" si="166"/>
        <v>13728</v>
      </c>
      <c r="J2102" s="32">
        <f>SUMIFS(MasterSheet!L:L, MasterSheet!B:B, A2102, MasterSheet!D:D, B2102, MasterSheet!H:H, C2102)</f>
        <v>0</v>
      </c>
      <c r="K2102" s="32">
        <f t="shared" si="167"/>
        <v>0</v>
      </c>
      <c r="L2102" s="25" t="str">
        <f>VLOOKUP(C2102,MasterSheet!H:U,14,)</f>
        <v>Hansa Biomed</v>
      </c>
      <c r="M2102" s="25" t="str">
        <f>VLOOKUP(L2102,'Currency Sheet'!A:C,3,)</f>
        <v>DOLLAR</v>
      </c>
      <c r="N2102" s="25">
        <f t="shared" si="164"/>
        <v>88</v>
      </c>
    </row>
    <row r="2103" spans="1:14" x14ac:dyDescent="0.25">
      <c r="A2103" s="25" t="str">
        <v>25-3391</v>
      </c>
      <c r="B2103" s="45">
        <v>45896</v>
      </c>
      <c r="C2103" s="25" t="str">
        <v>HBM-EXP-B2.5</v>
      </c>
      <c r="D2103" s="25">
        <f t="shared" si="160"/>
        <v>0</v>
      </c>
      <c r="E2103" s="25">
        <f>_xlfn.XLOOKUP(C2103,MasterSheet!H:H,MasterSheet!E:E)</f>
        <v>0</v>
      </c>
      <c r="F2103" s="26">
        <f>SUMIFS(MasterSheet!J:J, MasterSheet!B:B, A2103, MasterSheet!D:D, B2103, MasterSheet!H:H, C2103)</f>
        <v>5</v>
      </c>
      <c r="G2103" s="26">
        <f t="shared" si="165"/>
        <v>0</v>
      </c>
      <c r="H2103" s="30">
        <f>SUMIFS(MasterSheet!K:K, MasterSheet!B:B, A2103, MasterSheet!D:D, B2103, MasterSheet!H:H, C2103)</f>
        <v>0</v>
      </c>
      <c r="I2103" s="30">
        <f t="shared" si="166"/>
        <v>0</v>
      </c>
      <c r="J2103" s="32">
        <f>SUMIFS(MasterSheet!L:L, MasterSheet!B:B, A2103, MasterSheet!D:D, B2103, MasterSheet!H:H, C2103)</f>
        <v>5</v>
      </c>
      <c r="K2103" s="32">
        <f t="shared" si="167"/>
        <v>0</v>
      </c>
      <c r="L2103" s="25" t="str">
        <f>VLOOKUP(C2103,MasterSheet!H:U,14,)</f>
        <v>Hansa Biomed</v>
      </c>
      <c r="M2103" s="25" t="str">
        <f>VLOOKUP(L2103,'Currency Sheet'!A:C,3,)</f>
        <v>DOLLAR</v>
      </c>
      <c r="N2103" s="25">
        <f t="shared" si="164"/>
        <v>88</v>
      </c>
    </row>
    <row r="2104" spans="1:14" x14ac:dyDescent="0.25">
      <c r="A2104" s="25" t="str">
        <v>Opening Stock</v>
      </c>
      <c r="B2104" s="45">
        <v>45808</v>
      </c>
      <c r="C2104" s="25">
        <v>814326</v>
      </c>
      <c r="D2104" s="25">
        <f t="shared" si="160"/>
        <v>0</v>
      </c>
      <c r="E2104" s="25">
        <f>_xlfn.XLOOKUP(C2104,MasterSheet!H:H,MasterSheet!E:E)</f>
        <v>0</v>
      </c>
      <c r="F2104" s="26">
        <f>SUMIFS(MasterSheet!J:J, MasterSheet!B:B, A2104, MasterSheet!D:D, B2104, MasterSheet!H:H, C2104)</f>
        <v>2</v>
      </c>
      <c r="G2104" s="26">
        <f t="shared" si="165"/>
        <v>0</v>
      </c>
      <c r="H2104" s="30">
        <f>SUMIFS(MasterSheet!K:K, MasterSheet!B:B, A2104, MasterSheet!D:D, B2104, MasterSheet!H:H, C2104)</f>
        <v>0</v>
      </c>
      <c r="I2104" s="30">
        <f t="shared" si="166"/>
        <v>0</v>
      </c>
      <c r="J2104" s="32">
        <f>SUMIFS(MasterSheet!L:L, MasterSheet!B:B, A2104, MasterSheet!D:D, B2104, MasterSheet!H:H, C2104)</f>
        <v>2</v>
      </c>
      <c r="K2104" s="32">
        <f t="shared" si="167"/>
        <v>0</v>
      </c>
      <c r="L2104" s="25" t="str">
        <f>VLOOKUP(C2104,MasterSheet!H:U,14,)</f>
        <v>Mp Bio</v>
      </c>
      <c r="M2104" s="25" t="str">
        <f>VLOOKUP(L2104,'Currency Sheet'!A:C,3,)</f>
        <v>INR</v>
      </c>
      <c r="N2104" s="25">
        <f t="shared" si="164"/>
        <v>1</v>
      </c>
    </row>
    <row r="2105" spans="1:14" x14ac:dyDescent="0.25">
      <c r="A2105" s="25" t="str">
        <v>Opening Stock</v>
      </c>
      <c r="B2105" s="45">
        <v>45808</v>
      </c>
      <c r="C2105" s="25">
        <v>194825</v>
      </c>
      <c r="D2105" s="25">
        <f t="shared" si="160"/>
        <v>1320</v>
      </c>
      <c r="E2105" s="25">
        <f>_xlfn.XLOOKUP(C2105,MasterSheet!H:H,MasterSheet!E:E)</f>
        <v>1320</v>
      </c>
      <c r="F2105" s="26">
        <f>SUMIFS(MasterSheet!J:J, MasterSheet!B:B, A2105, MasterSheet!D:D, B2105, MasterSheet!H:H, C2105)</f>
        <v>2</v>
      </c>
      <c r="G2105" s="26">
        <f t="shared" si="165"/>
        <v>2640</v>
      </c>
      <c r="H2105" s="30">
        <f>SUMIFS(MasterSheet!K:K, MasterSheet!B:B, A2105, MasterSheet!D:D, B2105, MasterSheet!H:H, C2105)</f>
        <v>0</v>
      </c>
      <c r="I2105" s="30">
        <f t="shared" si="166"/>
        <v>0</v>
      </c>
      <c r="J2105" s="32">
        <f>SUMIFS(MasterSheet!L:L, MasterSheet!B:B, A2105, MasterSheet!D:D, B2105, MasterSheet!H:H, C2105)</f>
        <v>2</v>
      </c>
      <c r="K2105" s="32">
        <f t="shared" si="167"/>
        <v>2640</v>
      </c>
      <c r="L2105" s="25" t="str">
        <f>VLOOKUP(C2105,MasterSheet!H:U,14,)</f>
        <v>Mp Bio</v>
      </c>
      <c r="M2105" s="25" t="str">
        <f>VLOOKUP(L2105,'Currency Sheet'!A:C,3,)</f>
        <v>INR</v>
      </c>
      <c r="N2105" s="25">
        <f t="shared" si="164"/>
        <v>1</v>
      </c>
    </row>
    <row r="2106" spans="1:14" x14ac:dyDescent="0.25">
      <c r="A2106" s="25" t="str">
        <v>Opening Stock</v>
      </c>
      <c r="B2106" s="45">
        <v>45808</v>
      </c>
      <c r="C2106" s="25">
        <v>104772</v>
      </c>
      <c r="D2106" s="25">
        <f t="shared" si="160"/>
        <v>3266.4</v>
      </c>
      <c r="E2106" s="25">
        <f>_xlfn.XLOOKUP(C2106,MasterSheet!H:H,MasterSheet!E:E)</f>
        <v>3266.4</v>
      </c>
      <c r="F2106" s="26">
        <f>SUMIFS(MasterSheet!J:J, MasterSheet!B:B, A2106, MasterSheet!D:D, B2106, MasterSheet!H:H, C2106)</f>
        <v>2</v>
      </c>
      <c r="G2106" s="26">
        <f t="shared" si="165"/>
        <v>6532.8</v>
      </c>
      <c r="H2106" s="30">
        <f>SUMIFS(MasterSheet!K:K, MasterSheet!B:B, A2106, MasterSheet!D:D, B2106, MasterSheet!H:H, C2106)</f>
        <v>0</v>
      </c>
      <c r="I2106" s="30">
        <f t="shared" si="166"/>
        <v>0</v>
      </c>
      <c r="J2106" s="32">
        <f>SUMIFS(MasterSheet!L:L, MasterSheet!B:B, A2106, MasterSheet!D:D, B2106, MasterSheet!H:H, C2106)</f>
        <v>2</v>
      </c>
      <c r="K2106" s="32">
        <f t="shared" si="167"/>
        <v>6532.8</v>
      </c>
      <c r="L2106" s="25" t="str">
        <f>VLOOKUP(C2106,MasterSheet!H:U,14,)</f>
        <v>Mp Bio</v>
      </c>
      <c r="M2106" s="25" t="str">
        <f>VLOOKUP(L2106,'Currency Sheet'!A:C,3,)</f>
        <v>INR</v>
      </c>
      <c r="N2106" s="25">
        <f t="shared" si="164"/>
        <v>1</v>
      </c>
    </row>
    <row r="2107" spans="1:14" x14ac:dyDescent="0.25">
      <c r="A2107" s="25" t="str">
        <v>Opening Stock</v>
      </c>
      <c r="B2107" s="45">
        <v>45808</v>
      </c>
      <c r="C2107" s="25">
        <v>100570</v>
      </c>
      <c r="D2107" s="25">
        <f t="shared" si="160"/>
        <v>0</v>
      </c>
      <c r="E2107" s="25">
        <f>_xlfn.XLOOKUP(C2107,MasterSheet!H:H,MasterSheet!E:E)</f>
        <v>0</v>
      </c>
      <c r="F2107" s="26">
        <f>SUMIFS(MasterSheet!J:J, MasterSheet!B:B, A2107, MasterSheet!D:D, B2107, MasterSheet!H:H, C2107)</f>
        <v>1</v>
      </c>
      <c r="G2107" s="26">
        <f t="shared" si="165"/>
        <v>0</v>
      </c>
      <c r="H2107" s="30">
        <f>SUMIFS(MasterSheet!K:K, MasterSheet!B:B, A2107, MasterSheet!D:D, B2107, MasterSheet!H:H, C2107)</f>
        <v>0</v>
      </c>
      <c r="I2107" s="30">
        <f t="shared" si="166"/>
        <v>0</v>
      </c>
      <c r="J2107" s="32">
        <f>SUMIFS(MasterSheet!L:L, MasterSheet!B:B, A2107, MasterSheet!D:D, B2107, MasterSheet!H:H, C2107)</f>
        <v>1</v>
      </c>
      <c r="K2107" s="32">
        <f t="shared" si="167"/>
        <v>0</v>
      </c>
      <c r="L2107" s="25" t="str">
        <f>VLOOKUP(C2107,MasterSheet!H:U,14,)</f>
        <v>Mp Bio</v>
      </c>
      <c r="M2107" s="25" t="str">
        <f>VLOOKUP(L2107,'Currency Sheet'!A:C,3,)</f>
        <v>INR</v>
      </c>
      <c r="N2107" s="25">
        <f t="shared" si="164"/>
        <v>1</v>
      </c>
    </row>
    <row r="2108" spans="1:14" x14ac:dyDescent="0.25">
      <c r="A2108" s="25" t="str">
        <v>Opening Stock</v>
      </c>
      <c r="B2108" s="45">
        <v>45808</v>
      </c>
      <c r="C2108" s="25">
        <v>152574</v>
      </c>
      <c r="D2108" s="25">
        <f t="shared" si="160"/>
        <v>0</v>
      </c>
      <c r="E2108" s="25">
        <f>_xlfn.XLOOKUP(C2108,MasterSheet!H:H,MasterSheet!E:E)</f>
        <v>0</v>
      </c>
      <c r="F2108" s="26">
        <f>SUMIFS(MasterSheet!J:J, MasterSheet!B:B, A2108, MasterSheet!D:D, B2108, MasterSheet!H:H, C2108)</f>
        <v>1</v>
      </c>
      <c r="G2108" s="26">
        <f t="shared" si="165"/>
        <v>0</v>
      </c>
      <c r="H2108" s="30">
        <f>SUMIFS(MasterSheet!K:K, MasterSheet!B:B, A2108, MasterSheet!D:D, B2108, MasterSheet!H:H, C2108)</f>
        <v>0</v>
      </c>
      <c r="I2108" s="30">
        <f t="shared" si="166"/>
        <v>0</v>
      </c>
      <c r="J2108" s="32">
        <f>SUMIFS(MasterSheet!L:L, MasterSheet!B:B, A2108, MasterSheet!D:D, B2108, MasterSheet!H:H, C2108)</f>
        <v>1</v>
      </c>
      <c r="K2108" s="32">
        <f t="shared" si="167"/>
        <v>0</v>
      </c>
      <c r="L2108" s="25" t="str">
        <f>VLOOKUP(C2108,MasterSheet!H:U,14,)</f>
        <v>Mp Bio</v>
      </c>
      <c r="M2108" s="25" t="str">
        <f>VLOOKUP(L2108,'Currency Sheet'!A:C,3,)</f>
        <v>INR</v>
      </c>
      <c r="N2108" s="25">
        <f t="shared" si="164"/>
        <v>1</v>
      </c>
    </row>
    <row r="2109" spans="1:14" x14ac:dyDescent="0.25">
      <c r="A2109" s="25" t="str">
        <v>Opening Stock</v>
      </c>
      <c r="B2109" s="45">
        <v>45808</v>
      </c>
      <c r="C2109" s="25">
        <v>193982</v>
      </c>
      <c r="D2109" s="25">
        <f t="shared" si="160"/>
        <v>3811.2</v>
      </c>
      <c r="E2109" s="25">
        <f>_xlfn.XLOOKUP(C2109,MasterSheet!H:H,MasterSheet!E:E)</f>
        <v>3811.2</v>
      </c>
      <c r="F2109" s="26">
        <f>SUMIFS(MasterSheet!J:J, MasterSheet!B:B, A2109, MasterSheet!D:D, B2109, MasterSheet!H:H, C2109)</f>
        <v>4</v>
      </c>
      <c r="G2109" s="26">
        <f t="shared" si="165"/>
        <v>15244.8</v>
      </c>
      <c r="H2109" s="30">
        <f>SUMIFS(MasterSheet!K:K, MasterSheet!B:B, A2109, MasterSheet!D:D, B2109, MasterSheet!H:H, C2109)</f>
        <v>0</v>
      </c>
      <c r="I2109" s="30">
        <f t="shared" si="166"/>
        <v>0</v>
      </c>
      <c r="J2109" s="32">
        <f>SUMIFS(MasterSheet!L:L, MasterSheet!B:B, A2109, MasterSheet!D:D, B2109, MasterSheet!H:H, C2109)</f>
        <v>4</v>
      </c>
      <c r="K2109" s="32">
        <f t="shared" si="167"/>
        <v>15244.8</v>
      </c>
      <c r="L2109" s="25" t="str">
        <f>VLOOKUP(C2109,MasterSheet!H:U,14,)</f>
        <v>Mp Bio</v>
      </c>
      <c r="M2109" s="25" t="str">
        <f>VLOOKUP(L2109,'Currency Sheet'!A:C,3,)</f>
        <v>INR</v>
      </c>
      <c r="N2109" s="25">
        <f t="shared" si="164"/>
        <v>1</v>
      </c>
    </row>
    <row r="2110" spans="1:14" x14ac:dyDescent="0.25">
      <c r="A2110" s="25" t="str">
        <v>Opening Stock</v>
      </c>
      <c r="B2110" s="45">
        <v>45808</v>
      </c>
      <c r="C2110" s="25">
        <v>1860454</v>
      </c>
      <c r="D2110" s="25">
        <f t="shared" si="160"/>
        <v>1252.3</v>
      </c>
      <c r="E2110" s="25">
        <f>_xlfn.XLOOKUP(C2110,MasterSheet!H:H,MasterSheet!E:E)</f>
        <v>1252.3</v>
      </c>
      <c r="F2110" s="26">
        <f>SUMIFS(MasterSheet!J:J, MasterSheet!B:B, A2110, MasterSheet!D:D, B2110, MasterSheet!H:H, C2110)</f>
        <v>2</v>
      </c>
      <c r="G2110" s="26">
        <f t="shared" si="165"/>
        <v>2504.6</v>
      </c>
      <c r="H2110" s="30">
        <f>SUMIFS(MasterSheet!K:K, MasterSheet!B:B, A2110, MasterSheet!D:D, B2110, MasterSheet!H:H, C2110)</f>
        <v>1</v>
      </c>
      <c r="I2110" s="30">
        <f t="shared" si="166"/>
        <v>1252.3</v>
      </c>
      <c r="J2110" s="32">
        <f>SUMIFS(MasterSheet!L:L, MasterSheet!B:B, A2110, MasterSheet!D:D, B2110, MasterSheet!H:H, C2110)</f>
        <v>1</v>
      </c>
      <c r="K2110" s="32">
        <f t="shared" si="167"/>
        <v>1252.3</v>
      </c>
      <c r="L2110" s="25" t="str">
        <f>VLOOKUP(C2110,MasterSheet!H:U,14,)</f>
        <v>Mp Bio</v>
      </c>
      <c r="M2110" s="25" t="str">
        <f>VLOOKUP(L2110,'Currency Sheet'!A:C,3,)</f>
        <v>INR</v>
      </c>
      <c r="N2110" s="25">
        <f t="shared" si="164"/>
        <v>1</v>
      </c>
    </row>
    <row r="2111" spans="1:14" x14ac:dyDescent="0.25">
      <c r="A2111" s="25" t="str">
        <v>Opening Stock</v>
      </c>
      <c r="B2111" s="45">
        <v>45808</v>
      </c>
      <c r="C2111" s="25">
        <v>6552050</v>
      </c>
      <c r="D2111" s="25">
        <f t="shared" si="160"/>
        <v>4397.6000000000004</v>
      </c>
      <c r="E2111" s="25">
        <f>_xlfn.XLOOKUP(C2111,MasterSheet!H:H,MasterSheet!E:E)</f>
        <v>4397.6000000000004</v>
      </c>
      <c r="F2111" s="26">
        <f>SUMIFS(MasterSheet!J:J, MasterSheet!B:B, A2111, MasterSheet!D:D, B2111, MasterSheet!H:H, C2111)</f>
        <v>5</v>
      </c>
      <c r="G2111" s="26">
        <f t="shared" si="165"/>
        <v>21988</v>
      </c>
      <c r="H2111" s="30">
        <f>SUMIFS(MasterSheet!K:K, MasterSheet!B:B, A2111, MasterSheet!D:D, B2111, MasterSheet!H:H, C2111)</f>
        <v>5</v>
      </c>
      <c r="I2111" s="30">
        <f t="shared" si="166"/>
        <v>21988</v>
      </c>
      <c r="J2111" s="32">
        <f>SUMIFS(MasterSheet!L:L, MasterSheet!B:B, A2111, MasterSheet!D:D, B2111, MasterSheet!H:H, C2111)</f>
        <v>0</v>
      </c>
      <c r="K2111" s="32">
        <f t="shared" si="167"/>
        <v>0</v>
      </c>
      <c r="L2111" s="25" t="str">
        <f>VLOOKUP(C2111,MasterSheet!H:U,14,)</f>
        <v>Mp Bio</v>
      </c>
      <c r="M2111" s="25" t="str">
        <f>VLOOKUP(L2111,'Currency Sheet'!A:C,3,)</f>
        <v>INR</v>
      </c>
      <c r="N2111" s="25">
        <f t="shared" si="164"/>
        <v>1</v>
      </c>
    </row>
    <row r="2112" spans="1:14" x14ac:dyDescent="0.25">
      <c r="A2112" s="25" t="str">
        <v>Opening Stock</v>
      </c>
      <c r="B2112" s="45">
        <v>45808</v>
      </c>
      <c r="C2112" s="25">
        <v>6553050</v>
      </c>
      <c r="D2112" s="25">
        <f t="shared" si="160"/>
        <v>13155</v>
      </c>
      <c r="E2112" s="25">
        <f>_xlfn.XLOOKUP(C2112,MasterSheet!H:H,MasterSheet!E:E)</f>
        <v>13155</v>
      </c>
      <c r="F2112" s="26">
        <f>SUMIFS(MasterSheet!J:J, MasterSheet!B:B, A2112, MasterSheet!D:D, B2112, MasterSheet!H:H, C2112)</f>
        <v>2</v>
      </c>
      <c r="G2112" s="26">
        <f t="shared" si="165"/>
        <v>26310</v>
      </c>
      <c r="H2112" s="30">
        <f>SUMIFS(MasterSheet!K:K, MasterSheet!B:B, A2112, MasterSheet!D:D, B2112, MasterSheet!H:H, C2112)</f>
        <v>1</v>
      </c>
      <c r="I2112" s="30">
        <f t="shared" si="166"/>
        <v>13155</v>
      </c>
      <c r="J2112" s="32">
        <f>SUMIFS(MasterSheet!L:L, MasterSheet!B:B, A2112, MasterSheet!D:D, B2112, MasterSheet!H:H, C2112)</f>
        <v>1</v>
      </c>
      <c r="K2112" s="32">
        <f t="shared" si="167"/>
        <v>13155</v>
      </c>
      <c r="L2112" s="25" t="str">
        <f>VLOOKUP(C2112,MasterSheet!H:U,14,)</f>
        <v>Mp Bio</v>
      </c>
      <c r="M2112" s="25" t="str">
        <f>VLOOKUP(L2112,'Currency Sheet'!A:C,3,)</f>
        <v>INR</v>
      </c>
      <c r="N2112" s="25">
        <f t="shared" si="164"/>
        <v>1</v>
      </c>
    </row>
    <row r="2113" spans="1:14" x14ac:dyDescent="0.25">
      <c r="A2113" s="25" t="str">
        <v>Opening Stock</v>
      </c>
      <c r="B2113" s="45">
        <v>45808</v>
      </c>
      <c r="C2113" s="25">
        <v>194002</v>
      </c>
      <c r="D2113" s="25">
        <f t="shared" si="160"/>
        <v>1912</v>
      </c>
      <c r="E2113" s="25">
        <f>_xlfn.XLOOKUP(C2113,MasterSheet!H:H,MasterSheet!E:E)</f>
        <v>1912</v>
      </c>
      <c r="F2113" s="26">
        <f>SUMIFS(MasterSheet!J:J, MasterSheet!B:B, A2113, MasterSheet!D:D, B2113, MasterSheet!H:H, C2113)</f>
        <v>2</v>
      </c>
      <c r="G2113" s="26">
        <f t="shared" si="165"/>
        <v>3824</v>
      </c>
      <c r="H2113" s="30">
        <f>SUMIFS(MasterSheet!K:K, MasterSheet!B:B, A2113, MasterSheet!D:D, B2113, MasterSheet!H:H, C2113)</f>
        <v>0</v>
      </c>
      <c r="I2113" s="30">
        <f t="shared" si="166"/>
        <v>0</v>
      </c>
      <c r="J2113" s="32">
        <f>SUMIFS(MasterSheet!L:L, MasterSheet!B:B, A2113, MasterSheet!D:D, B2113, MasterSheet!H:H, C2113)</f>
        <v>2</v>
      </c>
      <c r="K2113" s="32">
        <f t="shared" si="167"/>
        <v>3824</v>
      </c>
      <c r="L2113" s="25" t="str">
        <f>VLOOKUP(C2113,MasterSheet!H:U,14,)</f>
        <v>Mp Bio</v>
      </c>
      <c r="M2113" s="25" t="str">
        <f>VLOOKUP(L2113,'Currency Sheet'!A:C,3,)</f>
        <v>INR</v>
      </c>
      <c r="N2113" s="25">
        <f t="shared" si="164"/>
        <v>1</v>
      </c>
    </row>
    <row r="2114" spans="1:14" x14ac:dyDescent="0.25">
      <c r="A2114" s="25" t="str">
        <v>MP/LS/25-26/0617</v>
      </c>
      <c r="B2114" s="45">
        <v>45828</v>
      </c>
      <c r="C2114" s="25">
        <v>2100201</v>
      </c>
      <c r="D2114" s="25">
        <f t="shared" si="160"/>
        <v>0</v>
      </c>
      <c r="E2114" s="25">
        <f>_xlfn.XLOOKUP(C2114,MasterSheet!H:H,MasterSheet!E:E)</f>
        <v>0</v>
      </c>
      <c r="F2114" s="26">
        <f>SUMIFS(MasterSheet!J:J, MasterSheet!B:B, A2114, MasterSheet!D:D, B2114, MasterSheet!H:H, C2114)</f>
        <v>1</v>
      </c>
      <c r="G2114" s="26">
        <f t="shared" si="165"/>
        <v>0</v>
      </c>
      <c r="H2114" s="30">
        <f>SUMIFS(MasterSheet!K:K, MasterSheet!B:B, A2114, MasterSheet!D:D, B2114, MasterSheet!H:H, C2114)</f>
        <v>1</v>
      </c>
      <c r="I2114" s="30">
        <f t="shared" si="166"/>
        <v>0</v>
      </c>
      <c r="J2114" s="32">
        <f>SUMIFS(MasterSheet!L:L, MasterSheet!B:B, A2114, MasterSheet!D:D, B2114, MasterSheet!H:H, C2114)</f>
        <v>0</v>
      </c>
      <c r="K2114" s="32">
        <f t="shared" si="167"/>
        <v>0</v>
      </c>
      <c r="L2114" s="25" t="str">
        <f>VLOOKUP(C2114,MasterSheet!H:U,14,)</f>
        <v>Mp Bio</v>
      </c>
      <c r="M2114" s="25" t="str">
        <f>VLOOKUP(L2114,'Currency Sheet'!A:C,3,)</f>
        <v>INR</v>
      </c>
      <c r="N2114" s="25">
        <f t="shared" si="164"/>
        <v>1</v>
      </c>
    </row>
    <row r="2115" spans="1:14" x14ac:dyDescent="0.25">
      <c r="A2115" s="25" t="str">
        <v>MP/LS/25-26/0530</v>
      </c>
      <c r="B2115" s="45">
        <v>45821</v>
      </c>
      <c r="C2115" s="25" t="str">
        <v>092921154</v>
      </c>
      <c r="D2115" s="25">
        <f t="shared" ref="D2115:D2178" si="168">E2115*N2115</f>
        <v>12906.08</v>
      </c>
      <c r="E2115" s="25">
        <f>_xlfn.XLOOKUP(C2115,MasterSheet!H:H,MasterSheet!E:E)</f>
        <v>12906.08</v>
      </c>
      <c r="F2115" s="26">
        <f>SUMIFS(MasterSheet!J:J, MasterSheet!B:B, A2115, MasterSheet!D:D, B2115, MasterSheet!H:H, C2115)</f>
        <v>1</v>
      </c>
      <c r="G2115" s="26">
        <f t="shared" si="165"/>
        <v>12906.08</v>
      </c>
      <c r="H2115" s="30">
        <f>SUMIFS(MasterSheet!K:K, MasterSheet!B:B, A2115, MasterSheet!D:D, B2115, MasterSheet!H:H, C2115)</f>
        <v>1</v>
      </c>
      <c r="I2115" s="30">
        <f t="shared" si="166"/>
        <v>12906.08</v>
      </c>
      <c r="J2115" s="32">
        <f>SUMIFS(MasterSheet!L:L, MasterSheet!B:B, A2115, MasterSheet!D:D, B2115, MasterSheet!H:H, C2115)</f>
        <v>0</v>
      </c>
      <c r="K2115" s="32">
        <f t="shared" si="167"/>
        <v>0</v>
      </c>
      <c r="L2115" s="25" t="str">
        <f>VLOOKUP(C2115,MasterSheet!H:U,14,)</f>
        <v>Mp Bio</v>
      </c>
      <c r="M2115" s="25" t="str">
        <f>VLOOKUP(L2115,'Currency Sheet'!A:C,3,)</f>
        <v>INR</v>
      </c>
      <c r="N2115" s="25">
        <f t="shared" ref="N2115:N2178" si="169">IF(M2115="DOLLAR",88,1)</f>
        <v>1</v>
      </c>
    </row>
    <row r="2116" spans="1:14" x14ac:dyDescent="0.25">
      <c r="A2116" s="25" t="str">
        <v>MP/LS/25-26/0530</v>
      </c>
      <c r="B2116" s="45">
        <v>45821</v>
      </c>
      <c r="C2116" s="25" t="str">
        <v>0210057005</v>
      </c>
      <c r="D2116" s="25">
        <f t="shared" si="168"/>
        <v>20000</v>
      </c>
      <c r="E2116" s="25">
        <f>_xlfn.XLOOKUP(C2116,MasterSheet!H:H,MasterSheet!E:E)</f>
        <v>20000</v>
      </c>
      <c r="F2116" s="26">
        <f>SUMIFS(MasterSheet!J:J, MasterSheet!B:B, A2116, MasterSheet!D:D, B2116, MasterSheet!H:H, C2116)</f>
        <v>1</v>
      </c>
      <c r="G2116" s="26">
        <f t="shared" si="165"/>
        <v>20000</v>
      </c>
      <c r="H2116" s="30">
        <f>SUMIFS(MasterSheet!K:K, MasterSheet!B:B, A2116, MasterSheet!D:D, B2116, MasterSheet!H:H, C2116)</f>
        <v>1</v>
      </c>
      <c r="I2116" s="30">
        <f t="shared" si="166"/>
        <v>20000</v>
      </c>
      <c r="J2116" s="32">
        <f>SUMIFS(MasterSheet!L:L, MasterSheet!B:B, A2116, MasterSheet!D:D, B2116, MasterSheet!H:H, C2116)</f>
        <v>0</v>
      </c>
      <c r="K2116" s="32">
        <f t="shared" si="167"/>
        <v>0</v>
      </c>
      <c r="L2116" s="25" t="str">
        <f>VLOOKUP(C2116,MasterSheet!H:U,14,)</f>
        <v>Mp Bio</v>
      </c>
      <c r="M2116" s="25" t="str">
        <f>VLOOKUP(L2116,'Currency Sheet'!A:C,3,)</f>
        <v>INR</v>
      </c>
      <c r="N2116" s="25">
        <f t="shared" si="169"/>
        <v>1</v>
      </c>
    </row>
    <row r="2117" spans="1:14" x14ac:dyDescent="0.25">
      <c r="A2117" s="25" t="str">
        <v>MP/LS/25-26/0530</v>
      </c>
      <c r="B2117" s="45">
        <v>45821</v>
      </c>
      <c r="C2117" s="25" t="str">
        <v>08320922</v>
      </c>
      <c r="D2117" s="25">
        <f t="shared" si="168"/>
        <v>9925.69</v>
      </c>
      <c r="E2117" s="25">
        <f>_xlfn.XLOOKUP(C2117,MasterSheet!H:H,MasterSheet!E:E)</f>
        <v>9925.69</v>
      </c>
      <c r="F2117" s="26">
        <f>SUMIFS(MasterSheet!J:J, MasterSheet!B:B, A2117, MasterSheet!D:D, B2117, MasterSheet!H:H, C2117)</f>
        <v>1</v>
      </c>
      <c r="G2117" s="26">
        <f t="shared" si="165"/>
        <v>9925.69</v>
      </c>
      <c r="H2117" s="30">
        <f>SUMIFS(MasterSheet!K:K, MasterSheet!B:B, A2117, MasterSheet!D:D, B2117, MasterSheet!H:H, C2117)</f>
        <v>1</v>
      </c>
      <c r="I2117" s="30">
        <f t="shared" si="166"/>
        <v>9925.69</v>
      </c>
      <c r="J2117" s="32">
        <f>SUMIFS(MasterSheet!L:L, MasterSheet!B:B, A2117, MasterSheet!D:D, B2117, MasterSheet!H:H, C2117)</f>
        <v>0</v>
      </c>
      <c r="K2117" s="32">
        <f t="shared" si="167"/>
        <v>0</v>
      </c>
      <c r="L2117" s="25" t="str">
        <f>VLOOKUP(C2117,MasterSheet!H:U,14,)</f>
        <v>Mp Bio</v>
      </c>
      <c r="M2117" s="25" t="str">
        <f>VLOOKUP(L2117,'Currency Sheet'!A:C,3,)</f>
        <v>INR</v>
      </c>
      <c r="N2117" s="25">
        <f t="shared" si="169"/>
        <v>1</v>
      </c>
    </row>
    <row r="2118" spans="1:14" x14ac:dyDescent="0.25">
      <c r="A2118" s="25" t="str">
        <v>MP/LS/25-26/0601</v>
      </c>
      <c r="B2118" s="45">
        <v>45828</v>
      </c>
      <c r="C2118" s="25">
        <v>903050853</v>
      </c>
      <c r="D2118" s="25">
        <f t="shared" si="168"/>
        <v>8000</v>
      </c>
      <c r="E2118" s="25">
        <f>_xlfn.XLOOKUP(C2118,MasterSheet!H:H,MasterSheet!E:E)</f>
        <v>8000</v>
      </c>
      <c r="F2118" s="26">
        <f>SUMIFS(MasterSheet!J:J, MasterSheet!B:B, A2118, MasterSheet!D:D, B2118, MasterSheet!H:H, C2118)</f>
        <v>2</v>
      </c>
      <c r="G2118" s="26">
        <f t="shared" si="165"/>
        <v>16000</v>
      </c>
      <c r="H2118" s="30">
        <f>SUMIFS(MasterSheet!K:K, MasterSheet!B:B, A2118, MasterSheet!D:D, B2118, MasterSheet!H:H, C2118)</f>
        <v>2</v>
      </c>
      <c r="I2118" s="30">
        <f t="shared" si="166"/>
        <v>16000</v>
      </c>
      <c r="J2118" s="32">
        <f>SUMIFS(MasterSheet!L:L, MasterSheet!B:B, A2118, MasterSheet!D:D, B2118, MasterSheet!H:H, C2118)</f>
        <v>0</v>
      </c>
      <c r="K2118" s="32">
        <f t="shared" si="167"/>
        <v>0</v>
      </c>
      <c r="L2118" s="25" t="str">
        <f>VLOOKUP(C2118,MasterSheet!H:U,14,)</f>
        <v>Mp Bio</v>
      </c>
      <c r="M2118" s="25" t="str">
        <f>VLOOKUP(L2118,'Currency Sheet'!A:C,3,)</f>
        <v>INR</v>
      </c>
      <c r="N2118" s="25">
        <f t="shared" si="169"/>
        <v>1</v>
      </c>
    </row>
    <row r="2119" spans="1:14" x14ac:dyDescent="0.25">
      <c r="A2119" s="25" t="str">
        <v>MP/LS/25-26/0617</v>
      </c>
      <c r="B2119" s="45">
        <v>45828</v>
      </c>
      <c r="C2119" s="25" t="str">
        <v>0210054310</v>
      </c>
      <c r="D2119" s="25">
        <f t="shared" si="168"/>
        <v>2688.75</v>
      </c>
      <c r="E2119" s="25">
        <f>_xlfn.XLOOKUP(C2119,MasterSheet!H:H,MasterSheet!E:E)</f>
        <v>2688.75</v>
      </c>
      <c r="F2119" s="26">
        <f>SUMIFS(MasterSheet!J:J, MasterSheet!B:B, A2119, MasterSheet!D:D, B2119, MasterSheet!H:H, C2119)</f>
        <v>5</v>
      </c>
      <c r="G2119" s="26">
        <f t="shared" si="165"/>
        <v>13443.75</v>
      </c>
      <c r="H2119" s="30">
        <f>SUMIFS(MasterSheet!K:K, MasterSheet!B:B, A2119, MasterSheet!D:D, B2119, MasterSheet!H:H, C2119)</f>
        <v>5</v>
      </c>
      <c r="I2119" s="30">
        <f t="shared" si="166"/>
        <v>13443.75</v>
      </c>
      <c r="J2119" s="32">
        <f>SUMIFS(MasterSheet!L:L, MasterSheet!B:B, A2119, MasterSheet!D:D, B2119, MasterSheet!H:H, C2119)</f>
        <v>0</v>
      </c>
      <c r="K2119" s="32">
        <f t="shared" si="167"/>
        <v>0</v>
      </c>
      <c r="L2119" s="25" t="str">
        <f>VLOOKUP(C2119,MasterSheet!H:U,14,)</f>
        <v>Mp Bio</v>
      </c>
      <c r="M2119" s="25" t="str">
        <f>VLOOKUP(L2119,'Currency Sheet'!A:C,3,)</f>
        <v>INR</v>
      </c>
      <c r="N2119" s="25">
        <f t="shared" si="169"/>
        <v>1</v>
      </c>
    </row>
    <row r="2120" spans="1:14" x14ac:dyDescent="0.25">
      <c r="A2120" s="25" t="str">
        <v>MP/LS/25-26/0617</v>
      </c>
      <c r="B2120" s="45">
        <v>45828</v>
      </c>
      <c r="C2120" s="25">
        <v>114511012</v>
      </c>
      <c r="D2120" s="25">
        <f t="shared" si="168"/>
        <v>9097.7999999999993</v>
      </c>
      <c r="E2120" s="25">
        <f>_xlfn.XLOOKUP(C2120,MasterSheet!H:H,MasterSheet!E:E)</f>
        <v>9097.7999999999993</v>
      </c>
      <c r="F2120" s="26">
        <f>SUMIFS(MasterSheet!J:J, MasterSheet!B:B, A2120, MasterSheet!D:D, B2120, MasterSheet!H:H, C2120)</f>
        <v>1</v>
      </c>
      <c r="G2120" s="26">
        <f t="shared" si="165"/>
        <v>9097.7999999999993</v>
      </c>
      <c r="H2120" s="30">
        <f>SUMIFS(MasterSheet!K:K, MasterSheet!B:B, A2120, MasterSheet!D:D, B2120, MasterSheet!H:H, C2120)</f>
        <v>1</v>
      </c>
      <c r="I2120" s="30">
        <f t="shared" si="166"/>
        <v>9097.7999999999993</v>
      </c>
      <c r="J2120" s="32">
        <f>SUMIFS(MasterSheet!L:L, MasterSheet!B:B, A2120, MasterSheet!D:D, B2120, MasterSheet!H:H, C2120)</f>
        <v>0</v>
      </c>
      <c r="K2120" s="32">
        <f t="shared" si="167"/>
        <v>0</v>
      </c>
      <c r="L2120" s="25" t="str">
        <f>VLOOKUP(C2120,MasterSheet!H:U,14,)</f>
        <v>Mp Bio</v>
      </c>
      <c r="M2120" s="25" t="str">
        <f>VLOOKUP(L2120,'Currency Sheet'!A:C,3,)</f>
        <v>INR</v>
      </c>
      <c r="N2120" s="25">
        <f t="shared" si="169"/>
        <v>1</v>
      </c>
    </row>
    <row r="2121" spans="1:14" x14ac:dyDescent="0.25">
      <c r="A2121" s="25" t="str">
        <v>MP/LS/25-26/0617</v>
      </c>
      <c r="B2121" s="45">
        <v>45828</v>
      </c>
      <c r="C2121" s="25">
        <v>112100200</v>
      </c>
      <c r="D2121" s="25">
        <f t="shared" si="168"/>
        <v>5200.26</v>
      </c>
      <c r="E2121" s="25">
        <f>_xlfn.XLOOKUP(C2121,MasterSheet!H:H,MasterSheet!E:E)</f>
        <v>5200.26</v>
      </c>
      <c r="F2121" s="26">
        <f>SUMIFS(MasterSheet!J:J, MasterSheet!B:B, A2121, MasterSheet!D:D, B2121, MasterSheet!H:H, C2121)</f>
        <v>1</v>
      </c>
      <c r="G2121" s="26">
        <f t="shared" si="165"/>
        <v>5200.26</v>
      </c>
      <c r="H2121" s="30">
        <f>SUMIFS(MasterSheet!K:K, MasterSheet!B:B, A2121, MasterSheet!D:D, B2121, MasterSheet!H:H, C2121)</f>
        <v>1</v>
      </c>
      <c r="I2121" s="30">
        <f t="shared" si="166"/>
        <v>5200.26</v>
      </c>
      <c r="J2121" s="32">
        <f>SUMIFS(MasterSheet!L:L, MasterSheet!B:B, A2121, MasterSheet!D:D, B2121, MasterSheet!H:H, C2121)</f>
        <v>0</v>
      </c>
      <c r="K2121" s="32">
        <f t="shared" si="167"/>
        <v>0</v>
      </c>
      <c r="L2121" s="25" t="str">
        <f>VLOOKUP(C2121,MasterSheet!H:U,14,)</f>
        <v>Mp Bio</v>
      </c>
      <c r="M2121" s="25" t="str">
        <f>VLOOKUP(L2121,'Currency Sheet'!A:C,3,)</f>
        <v>INR</v>
      </c>
      <c r="N2121" s="25">
        <f t="shared" si="169"/>
        <v>1</v>
      </c>
    </row>
    <row r="2122" spans="1:14" x14ac:dyDescent="0.25">
      <c r="A2122" s="25" t="str">
        <v>MP/LS/25-26/0644</v>
      </c>
      <c r="B2122" s="45">
        <v>45834</v>
      </c>
      <c r="C2122" s="25">
        <v>154210</v>
      </c>
      <c r="D2122" s="25">
        <f t="shared" si="168"/>
        <v>5384.34</v>
      </c>
      <c r="E2122" s="25">
        <f>_xlfn.XLOOKUP(C2122,MasterSheet!H:H,MasterSheet!E:E)</f>
        <v>5384.34</v>
      </c>
      <c r="F2122" s="26">
        <f>SUMIFS(MasterSheet!J:J, MasterSheet!B:B, A2122, MasterSheet!D:D, B2122, MasterSheet!H:H, C2122)</f>
        <v>1</v>
      </c>
      <c r="G2122" s="26">
        <f t="shared" si="165"/>
        <v>5384.34</v>
      </c>
      <c r="H2122" s="30">
        <f>SUMIFS(MasterSheet!K:K, MasterSheet!B:B, A2122, MasterSheet!D:D, B2122, MasterSheet!H:H, C2122)</f>
        <v>1</v>
      </c>
      <c r="I2122" s="30">
        <f t="shared" si="166"/>
        <v>5384.34</v>
      </c>
      <c r="J2122" s="32">
        <f>SUMIFS(MasterSheet!L:L, MasterSheet!B:B, A2122, MasterSheet!D:D, B2122, MasterSheet!H:H, C2122)</f>
        <v>0</v>
      </c>
      <c r="K2122" s="32">
        <f t="shared" si="167"/>
        <v>0</v>
      </c>
      <c r="L2122" s="25" t="str">
        <f>VLOOKUP(C2122,MasterSheet!H:U,14,)</f>
        <v>Mp Bio</v>
      </c>
      <c r="M2122" s="25" t="str">
        <f>VLOOKUP(L2122,'Currency Sheet'!A:C,3,)</f>
        <v>INR</v>
      </c>
      <c r="N2122" s="25">
        <f t="shared" si="169"/>
        <v>1</v>
      </c>
    </row>
    <row r="2123" spans="1:14" x14ac:dyDescent="0.25">
      <c r="A2123" s="25" t="str">
        <v>MP/LS/25-26/0658</v>
      </c>
      <c r="B2123" s="45">
        <v>45834</v>
      </c>
      <c r="C2123" s="25" t="str">
        <v>092913726</v>
      </c>
      <c r="D2123" s="25">
        <f t="shared" si="168"/>
        <v>16000</v>
      </c>
      <c r="E2123" s="25">
        <f>_xlfn.XLOOKUP(C2123,MasterSheet!H:H,MasterSheet!E:E)</f>
        <v>16000</v>
      </c>
      <c r="F2123" s="26">
        <f>SUMIFS(MasterSheet!J:J, MasterSheet!B:B, A2123, MasterSheet!D:D, B2123, MasterSheet!H:H, C2123)</f>
        <v>17</v>
      </c>
      <c r="G2123" s="26">
        <f t="shared" si="165"/>
        <v>272000</v>
      </c>
      <c r="H2123" s="30">
        <f>SUMIFS(MasterSheet!K:K, MasterSheet!B:B, A2123, MasterSheet!D:D, B2123, MasterSheet!H:H, C2123)</f>
        <v>7</v>
      </c>
      <c r="I2123" s="30">
        <f t="shared" si="166"/>
        <v>112000</v>
      </c>
      <c r="J2123" s="32">
        <f>SUMIFS(MasterSheet!L:L, MasterSheet!B:B, A2123, MasterSheet!D:D, B2123, MasterSheet!H:H, C2123)</f>
        <v>10</v>
      </c>
      <c r="K2123" s="32">
        <f t="shared" si="167"/>
        <v>160000</v>
      </c>
      <c r="L2123" s="25" t="str">
        <f>VLOOKUP(C2123,MasterSheet!H:U,14,)</f>
        <v>Mp Bio</v>
      </c>
      <c r="M2123" s="25" t="str">
        <f>VLOOKUP(L2123,'Currency Sheet'!A:C,3,)</f>
        <v>INR</v>
      </c>
      <c r="N2123" s="25">
        <f t="shared" si="169"/>
        <v>1</v>
      </c>
    </row>
    <row r="2124" spans="1:14" x14ac:dyDescent="0.25">
      <c r="A2124" s="25" t="str">
        <v>MP/LS/25-26/0078</v>
      </c>
      <c r="B2124" s="45">
        <v>45849</v>
      </c>
      <c r="C2124" s="25">
        <v>4520012</v>
      </c>
      <c r="D2124" s="25">
        <f t="shared" si="168"/>
        <v>9414.86</v>
      </c>
      <c r="E2124" s="25">
        <f>_xlfn.XLOOKUP(C2124,MasterSheet!H:H,MasterSheet!E:E)</f>
        <v>9414.86</v>
      </c>
      <c r="F2124" s="26">
        <f>SUMIFS(MasterSheet!J:J, MasterSheet!B:B, A2124, MasterSheet!D:D, B2124, MasterSheet!H:H, C2124)</f>
        <v>1</v>
      </c>
      <c r="G2124" s="26">
        <f t="shared" si="165"/>
        <v>9414.86</v>
      </c>
      <c r="H2124" s="30">
        <f>SUMIFS(MasterSheet!K:K, MasterSheet!B:B, A2124, MasterSheet!D:D, B2124, MasterSheet!H:H, C2124)</f>
        <v>1</v>
      </c>
      <c r="I2124" s="30">
        <f t="shared" si="166"/>
        <v>9414.86</v>
      </c>
      <c r="J2124" s="32">
        <f>SUMIFS(MasterSheet!L:L, MasterSheet!B:B, A2124, MasterSheet!D:D, B2124, MasterSheet!H:H, C2124)</f>
        <v>0</v>
      </c>
      <c r="K2124" s="32">
        <f t="shared" si="167"/>
        <v>0</v>
      </c>
      <c r="L2124" s="25" t="str">
        <f>VLOOKUP(C2124,MasterSheet!H:U,14,)</f>
        <v>Mp Bio</v>
      </c>
      <c r="M2124" s="25" t="str">
        <f>VLOOKUP(L2124,'Currency Sheet'!A:C,3,)</f>
        <v>INR</v>
      </c>
      <c r="N2124" s="25">
        <f t="shared" si="169"/>
        <v>1</v>
      </c>
    </row>
    <row r="2125" spans="1:14" x14ac:dyDescent="0.25">
      <c r="A2125" s="25" t="str">
        <v>MP/LS/25-26/0078</v>
      </c>
      <c r="B2125" s="45">
        <v>45849</v>
      </c>
      <c r="C2125" s="25">
        <v>4430022</v>
      </c>
      <c r="D2125" s="25">
        <f t="shared" si="168"/>
        <v>29251.02</v>
      </c>
      <c r="E2125" s="25">
        <f>_xlfn.XLOOKUP(C2125,MasterSheet!H:H,MasterSheet!E:E)</f>
        <v>29251.02</v>
      </c>
      <c r="F2125" s="26">
        <f>SUMIFS(MasterSheet!J:J, MasterSheet!B:B, A2125, MasterSheet!D:D, B2125, MasterSheet!H:H, C2125)</f>
        <v>1</v>
      </c>
      <c r="G2125" s="26">
        <f t="shared" si="165"/>
        <v>29251.02</v>
      </c>
      <c r="H2125" s="30">
        <f>SUMIFS(MasterSheet!K:K, MasterSheet!B:B, A2125, MasterSheet!D:D, B2125, MasterSheet!H:H, C2125)</f>
        <v>1</v>
      </c>
      <c r="I2125" s="30">
        <f t="shared" si="166"/>
        <v>29251.02</v>
      </c>
      <c r="J2125" s="32">
        <f>SUMIFS(MasterSheet!L:L, MasterSheet!B:B, A2125, MasterSheet!D:D, B2125, MasterSheet!H:H, C2125)</f>
        <v>0</v>
      </c>
      <c r="K2125" s="32">
        <f t="shared" si="167"/>
        <v>0</v>
      </c>
      <c r="L2125" s="25" t="str">
        <f>VLOOKUP(C2125,MasterSheet!H:U,14,)</f>
        <v>Mp Bio</v>
      </c>
      <c r="M2125" s="25" t="str">
        <f>VLOOKUP(L2125,'Currency Sheet'!A:C,3,)</f>
        <v>INR</v>
      </c>
      <c r="N2125" s="25">
        <f t="shared" si="169"/>
        <v>1</v>
      </c>
    </row>
    <row r="2126" spans="1:14" x14ac:dyDescent="0.25">
      <c r="A2126" s="25" t="str">
        <v>MP/LS/25-26/0906</v>
      </c>
      <c r="B2126" s="45">
        <v>45861</v>
      </c>
      <c r="C2126" s="25">
        <v>6542050</v>
      </c>
      <c r="D2126" s="25">
        <f t="shared" si="168"/>
        <v>8450</v>
      </c>
      <c r="E2126" s="25">
        <f>_xlfn.XLOOKUP(C2126,MasterSheet!H:H,MasterSheet!E:E)</f>
        <v>8450</v>
      </c>
      <c r="F2126" s="26">
        <f>SUMIFS(MasterSheet!J:J, MasterSheet!B:B, A2126, MasterSheet!D:D, B2126, MasterSheet!H:H, C2126)</f>
        <v>1</v>
      </c>
      <c r="G2126" s="26">
        <f t="shared" si="165"/>
        <v>8450</v>
      </c>
      <c r="H2126" s="30">
        <f>SUMIFS(MasterSheet!K:K, MasterSheet!B:B, A2126, MasterSheet!D:D, B2126, MasterSheet!H:H, C2126)</f>
        <v>0</v>
      </c>
      <c r="I2126" s="30">
        <f t="shared" si="166"/>
        <v>0</v>
      </c>
      <c r="J2126" s="32">
        <f>SUMIFS(MasterSheet!L:L, MasterSheet!B:B, A2126, MasterSheet!D:D, B2126, MasterSheet!H:H, C2126)</f>
        <v>1</v>
      </c>
      <c r="K2126" s="32">
        <f t="shared" si="167"/>
        <v>8450</v>
      </c>
      <c r="L2126" s="25" t="str">
        <f>VLOOKUP(C2126,MasterSheet!H:U,14,)</f>
        <v>Mp Bio</v>
      </c>
      <c r="M2126" s="25" t="str">
        <f>VLOOKUP(L2126,'Currency Sheet'!A:C,3,)</f>
        <v>INR</v>
      </c>
      <c r="N2126" s="25">
        <f t="shared" si="169"/>
        <v>1</v>
      </c>
    </row>
    <row r="2127" spans="1:14" x14ac:dyDescent="0.25">
      <c r="A2127" s="25" t="str">
        <v>MP/LS/25-26/0906</v>
      </c>
      <c r="B2127" s="45">
        <v>45861</v>
      </c>
      <c r="C2127" s="25">
        <v>6539025</v>
      </c>
      <c r="D2127" s="25">
        <f t="shared" si="168"/>
        <v>16355</v>
      </c>
      <c r="E2127" s="25">
        <f>_xlfn.XLOOKUP(C2127,MasterSheet!H:H,MasterSheet!E:E)</f>
        <v>16355</v>
      </c>
      <c r="F2127" s="26">
        <f>SUMIFS(MasterSheet!J:J, MasterSheet!B:B, A2127, MasterSheet!D:D, B2127, MasterSheet!H:H, C2127)</f>
        <v>1</v>
      </c>
      <c r="G2127" s="26">
        <f t="shared" si="165"/>
        <v>16355</v>
      </c>
      <c r="H2127" s="30">
        <f>SUMIFS(MasterSheet!K:K, MasterSheet!B:B, A2127, MasterSheet!D:D, B2127, MasterSheet!H:H, C2127)</f>
        <v>0</v>
      </c>
      <c r="I2127" s="30">
        <f t="shared" si="166"/>
        <v>0</v>
      </c>
      <c r="J2127" s="32">
        <f>SUMIFS(MasterSheet!L:L, MasterSheet!B:B, A2127, MasterSheet!D:D, B2127, MasterSheet!H:H, C2127)</f>
        <v>1</v>
      </c>
      <c r="K2127" s="32">
        <f t="shared" si="167"/>
        <v>16355</v>
      </c>
      <c r="L2127" s="25" t="str">
        <f>VLOOKUP(C2127,MasterSheet!H:U,14,)</f>
        <v>Mp Bio</v>
      </c>
      <c r="M2127" s="25" t="str">
        <f>VLOOKUP(L2127,'Currency Sheet'!A:C,3,)</f>
        <v>INR</v>
      </c>
      <c r="N2127" s="25">
        <f t="shared" si="169"/>
        <v>1</v>
      </c>
    </row>
    <row r="2128" spans="1:14" x14ac:dyDescent="0.25">
      <c r="A2128" s="25" t="str">
        <v>MP/LS/25-26/0906</v>
      </c>
      <c r="B2128" s="45">
        <v>45861</v>
      </c>
      <c r="C2128" s="25">
        <v>6552050</v>
      </c>
      <c r="D2128" s="25">
        <f t="shared" si="168"/>
        <v>4397.6000000000004</v>
      </c>
      <c r="E2128" s="25">
        <f>_xlfn.XLOOKUP(C2128,MasterSheet!H:H,MasterSheet!E:E)</f>
        <v>4397.6000000000004</v>
      </c>
      <c r="F2128" s="26">
        <f>SUMIFS(MasterSheet!J:J, MasterSheet!B:B, A2128, MasterSheet!D:D, B2128, MasterSheet!H:H, C2128)</f>
        <v>6</v>
      </c>
      <c r="G2128" s="26">
        <f t="shared" si="165"/>
        <v>26385.600000000002</v>
      </c>
      <c r="H2128" s="30">
        <f>SUMIFS(MasterSheet!K:K, MasterSheet!B:B, A2128, MasterSheet!D:D, B2128, MasterSheet!H:H, C2128)</f>
        <v>0</v>
      </c>
      <c r="I2128" s="30">
        <f t="shared" si="166"/>
        <v>0</v>
      </c>
      <c r="J2128" s="32">
        <f>SUMIFS(MasterSheet!L:L, MasterSheet!B:B, A2128, MasterSheet!D:D, B2128, MasterSheet!H:H, C2128)</f>
        <v>6</v>
      </c>
      <c r="K2128" s="32">
        <f t="shared" si="167"/>
        <v>26385.600000000002</v>
      </c>
      <c r="L2128" s="25" t="str">
        <f>VLOOKUP(C2128,MasterSheet!H:U,14,)</f>
        <v>Mp Bio</v>
      </c>
      <c r="M2128" s="25" t="str">
        <f>VLOOKUP(L2128,'Currency Sheet'!A:C,3,)</f>
        <v>INR</v>
      </c>
      <c r="N2128" s="25">
        <f t="shared" si="169"/>
        <v>1</v>
      </c>
    </row>
    <row r="2129" spans="1:14" x14ac:dyDescent="0.25">
      <c r="A2129" s="25" t="str">
        <v>MP/LS/25-26/0895</v>
      </c>
      <c r="B2129" s="45">
        <v>45863</v>
      </c>
      <c r="C2129" s="25">
        <v>2100201</v>
      </c>
      <c r="D2129" s="25">
        <f t="shared" si="168"/>
        <v>0</v>
      </c>
      <c r="E2129" s="25">
        <f>_xlfn.XLOOKUP(C2129,MasterSheet!H:H,MasterSheet!E:E)</f>
        <v>0</v>
      </c>
      <c r="F2129" s="26">
        <f>SUMIFS(MasterSheet!J:J, MasterSheet!B:B, A2129, MasterSheet!D:D, B2129, MasterSheet!H:H, C2129)</f>
        <v>3</v>
      </c>
      <c r="G2129" s="26">
        <f t="shared" si="165"/>
        <v>0</v>
      </c>
      <c r="H2129" s="30">
        <f>SUMIFS(MasterSheet!K:K, MasterSheet!B:B, A2129, MasterSheet!D:D, B2129, MasterSheet!H:H, C2129)</f>
        <v>3</v>
      </c>
      <c r="I2129" s="30">
        <f t="shared" si="166"/>
        <v>0</v>
      </c>
      <c r="J2129" s="32">
        <f>SUMIFS(MasterSheet!L:L, MasterSheet!B:B, A2129, MasterSheet!D:D, B2129, MasterSheet!H:H, C2129)</f>
        <v>0</v>
      </c>
      <c r="K2129" s="32">
        <f t="shared" si="167"/>
        <v>0</v>
      </c>
      <c r="L2129" s="25" t="str">
        <f>VLOOKUP(C2129,MasterSheet!H:U,14,)</f>
        <v>Mp Bio</v>
      </c>
      <c r="M2129" s="25" t="str">
        <f>VLOOKUP(L2129,'Currency Sheet'!A:C,3,)</f>
        <v>INR</v>
      </c>
      <c r="N2129" s="25">
        <f t="shared" si="169"/>
        <v>1</v>
      </c>
    </row>
    <row r="2130" spans="1:14" x14ac:dyDescent="0.25">
      <c r="A2130" s="25" t="str">
        <v>MP/LS/25-26/0895</v>
      </c>
      <c r="B2130" s="45">
        <v>45863</v>
      </c>
      <c r="C2130" s="25">
        <v>100575</v>
      </c>
      <c r="D2130" s="25">
        <f t="shared" si="168"/>
        <v>5930.33</v>
      </c>
      <c r="E2130" s="25">
        <f>_xlfn.XLOOKUP(C2130,MasterSheet!H:H,MasterSheet!E:E)</f>
        <v>5930.33</v>
      </c>
      <c r="F2130" s="26">
        <f>SUMIFS(MasterSheet!J:J, MasterSheet!B:B, A2130, MasterSheet!D:D, B2130, MasterSheet!H:H, C2130)</f>
        <v>1</v>
      </c>
      <c r="G2130" s="26">
        <f t="shared" si="165"/>
        <v>5930.33</v>
      </c>
      <c r="H2130" s="30">
        <f>SUMIFS(MasterSheet!K:K, MasterSheet!B:B, A2130, MasterSheet!D:D, B2130, MasterSheet!H:H, C2130)</f>
        <v>1</v>
      </c>
      <c r="I2130" s="30">
        <f t="shared" si="166"/>
        <v>5930.33</v>
      </c>
      <c r="J2130" s="32">
        <f>SUMIFS(MasterSheet!L:L, MasterSheet!B:B, A2130, MasterSheet!D:D, B2130, MasterSheet!H:H, C2130)</f>
        <v>0</v>
      </c>
      <c r="K2130" s="32">
        <f t="shared" si="167"/>
        <v>0</v>
      </c>
      <c r="L2130" s="25" t="str">
        <f>VLOOKUP(C2130,MasterSheet!H:U,14,)</f>
        <v>Mp Bio</v>
      </c>
      <c r="M2130" s="25" t="str">
        <f>VLOOKUP(L2130,'Currency Sheet'!A:C,3,)</f>
        <v>INR</v>
      </c>
      <c r="N2130" s="25">
        <f t="shared" si="169"/>
        <v>1</v>
      </c>
    </row>
    <row r="2131" spans="1:14" x14ac:dyDescent="0.25">
      <c r="A2131" s="25" t="str">
        <v>MP/LS/25-26/0895</v>
      </c>
      <c r="B2131" s="45">
        <v>45863</v>
      </c>
      <c r="C2131" s="25">
        <v>196055</v>
      </c>
      <c r="D2131" s="25">
        <f t="shared" si="168"/>
        <v>8995.14</v>
      </c>
      <c r="E2131" s="25">
        <f>_xlfn.XLOOKUP(C2131,MasterSheet!H:H,MasterSheet!E:E)</f>
        <v>8995.14</v>
      </c>
      <c r="F2131" s="26">
        <f>SUMIFS(MasterSheet!J:J, MasterSheet!B:B, A2131, MasterSheet!D:D, B2131, MasterSheet!H:H, C2131)</f>
        <v>1</v>
      </c>
      <c r="G2131" s="26">
        <f t="shared" si="165"/>
        <v>8995.14</v>
      </c>
      <c r="H2131" s="30">
        <f>SUMIFS(MasterSheet!K:K, MasterSheet!B:B, A2131, MasterSheet!D:D, B2131, MasterSheet!H:H, C2131)</f>
        <v>1</v>
      </c>
      <c r="I2131" s="30">
        <f t="shared" si="166"/>
        <v>8995.14</v>
      </c>
      <c r="J2131" s="32">
        <f>SUMIFS(MasterSheet!L:L, MasterSheet!B:B, A2131, MasterSheet!D:D, B2131, MasterSheet!H:H, C2131)</f>
        <v>0</v>
      </c>
      <c r="K2131" s="32">
        <f t="shared" si="167"/>
        <v>0</v>
      </c>
      <c r="L2131" s="25" t="str">
        <f>VLOOKUP(C2131,MasterSheet!H:U,14,)</f>
        <v>Mp Bio</v>
      </c>
      <c r="M2131" s="25" t="str">
        <f>VLOOKUP(L2131,'Currency Sheet'!A:C,3,)</f>
        <v>INR</v>
      </c>
      <c r="N2131" s="25">
        <f t="shared" si="169"/>
        <v>1</v>
      </c>
    </row>
    <row r="2132" spans="1:14" x14ac:dyDescent="0.25">
      <c r="A2132" s="25" t="str">
        <v>MP/LS/25-26/0896</v>
      </c>
      <c r="B2132" s="45">
        <v>45863</v>
      </c>
      <c r="C2132" s="25">
        <v>2916854</v>
      </c>
      <c r="D2132" s="25">
        <f t="shared" si="168"/>
        <v>39000</v>
      </c>
      <c r="E2132" s="25">
        <f>_xlfn.XLOOKUP(C2132,MasterSheet!H:H,MasterSheet!E:E)</f>
        <v>39000</v>
      </c>
      <c r="F2132" s="26">
        <f>SUMIFS(MasterSheet!J:J, MasterSheet!B:B, A2132, MasterSheet!D:D, B2132, MasterSheet!H:H, C2132)</f>
        <v>1</v>
      </c>
      <c r="G2132" s="26">
        <f t="shared" si="165"/>
        <v>39000</v>
      </c>
      <c r="H2132" s="30">
        <f>SUMIFS(MasterSheet!K:K, MasterSheet!B:B, A2132, MasterSheet!D:D, B2132, MasterSheet!H:H, C2132)</f>
        <v>1</v>
      </c>
      <c r="I2132" s="30">
        <f t="shared" si="166"/>
        <v>39000</v>
      </c>
      <c r="J2132" s="32">
        <f>SUMIFS(MasterSheet!L:L, MasterSheet!B:B, A2132, MasterSheet!D:D, B2132, MasterSheet!H:H, C2132)</f>
        <v>0</v>
      </c>
      <c r="K2132" s="32">
        <f t="shared" si="167"/>
        <v>0</v>
      </c>
      <c r="L2132" s="25" t="str">
        <f>VLOOKUP(C2132,MasterSheet!H:U,14,)</f>
        <v>Mp Bio</v>
      </c>
      <c r="M2132" s="25" t="str">
        <f>VLOOKUP(L2132,'Currency Sheet'!A:C,3,)</f>
        <v>INR</v>
      </c>
      <c r="N2132" s="25">
        <f t="shared" si="169"/>
        <v>1</v>
      </c>
    </row>
    <row r="2133" spans="1:14" x14ac:dyDescent="0.25">
      <c r="A2133" s="25" t="str">
        <v>MP/LS/25-26/0915</v>
      </c>
      <c r="B2133" s="45">
        <v>45863</v>
      </c>
      <c r="C2133" s="25">
        <v>154210</v>
      </c>
      <c r="D2133" s="25">
        <f t="shared" si="168"/>
        <v>5384.34</v>
      </c>
      <c r="E2133" s="25">
        <f>_xlfn.XLOOKUP(C2133,MasterSheet!H:H,MasterSheet!E:E)</f>
        <v>5384.34</v>
      </c>
      <c r="F2133" s="26">
        <f>SUMIFS(MasterSheet!J:J, MasterSheet!B:B, A2133, MasterSheet!D:D, B2133, MasterSheet!H:H, C2133)</f>
        <v>1</v>
      </c>
      <c r="G2133" s="26">
        <f t="shared" si="165"/>
        <v>5384.34</v>
      </c>
      <c r="H2133" s="30">
        <f>SUMIFS(MasterSheet!K:K, MasterSheet!B:B, A2133, MasterSheet!D:D, B2133, MasterSheet!H:H, C2133)</f>
        <v>1</v>
      </c>
      <c r="I2133" s="30">
        <f t="shared" si="166"/>
        <v>5384.34</v>
      </c>
      <c r="J2133" s="32">
        <f>SUMIFS(MasterSheet!L:L, MasterSheet!B:B, A2133, MasterSheet!D:D, B2133, MasterSheet!H:H, C2133)</f>
        <v>0</v>
      </c>
      <c r="K2133" s="32">
        <f t="shared" si="167"/>
        <v>0</v>
      </c>
      <c r="L2133" s="25" t="str">
        <f>VLOOKUP(C2133,MasterSheet!H:U,14,)</f>
        <v>Mp Bio</v>
      </c>
      <c r="M2133" s="25" t="str">
        <f>VLOOKUP(L2133,'Currency Sheet'!A:C,3,)</f>
        <v>INR</v>
      </c>
      <c r="N2133" s="25">
        <f t="shared" si="169"/>
        <v>1</v>
      </c>
    </row>
    <row r="2134" spans="1:14" x14ac:dyDescent="0.25">
      <c r="A2134" s="25" t="str">
        <v>Opening Stock</v>
      </c>
      <c r="B2134" s="45">
        <v>45870</v>
      </c>
      <c r="C2134" s="25">
        <v>116913001</v>
      </c>
      <c r="D2134" s="25">
        <f t="shared" si="168"/>
        <v>0</v>
      </c>
      <c r="E2134" s="25">
        <f>_xlfn.XLOOKUP(C2134,MasterSheet!H:H,MasterSheet!E:E)</f>
        <v>0</v>
      </c>
      <c r="F2134" s="26">
        <f>SUMIFS(MasterSheet!J:J, MasterSheet!B:B, A2134, MasterSheet!D:D, B2134, MasterSheet!H:H, C2134)</f>
        <v>1</v>
      </c>
      <c r="G2134" s="26">
        <f t="shared" ref="G2134:G2197" si="170">D2134*F2134</f>
        <v>0</v>
      </c>
      <c r="H2134" s="30">
        <f>SUMIFS(MasterSheet!K:K, MasterSheet!B:B, A2134, MasterSheet!D:D, B2134, MasterSheet!H:H, C2134)</f>
        <v>1</v>
      </c>
      <c r="I2134" s="30">
        <f t="shared" ref="I2134:I2197" si="171">H2134*D2134</f>
        <v>0</v>
      </c>
      <c r="J2134" s="32">
        <f>SUMIFS(MasterSheet!L:L, MasterSheet!B:B, A2134, MasterSheet!D:D, B2134, MasterSheet!H:H, C2134)</f>
        <v>0</v>
      </c>
      <c r="K2134" s="32">
        <f t="shared" ref="K2134:K2197" si="172">J2134*D2134</f>
        <v>0</v>
      </c>
      <c r="L2134" s="25" t="str">
        <f>VLOOKUP(C2134,MasterSheet!H:U,14,)</f>
        <v>Mp Bio</v>
      </c>
      <c r="M2134" s="25" t="str">
        <f>VLOOKUP(L2134,'Currency Sheet'!A:C,3,)</f>
        <v>INR</v>
      </c>
      <c r="N2134" s="25">
        <f t="shared" si="169"/>
        <v>1</v>
      </c>
    </row>
    <row r="2135" spans="1:14" x14ac:dyDescent="0.25">
      <c r="A2135" s="25" t="str">
        <v>Opening Stock</v>
      </c>
      <c r="B2135" s="45">
        <v>45870</v>
      </c>
      <c r="C2135" s="25">
        <v>116910001</v>
      </c>
      <c r="D2135" s="25">
        <f t="shared" si="168"/>
        <v>0</v>
      </c>
      <c r="E2135" s="25">
        <f>_xlfn.XLOOKUP(C2135,MasterSheet!H:H,MasterSheet!E:E)</f>
        <v>0</v>
      </c>
      <c r="F2135" s="26">
        <f>SUMIFS(MasterSheet!J:J, MasterSheet!B:B, A2135, MasterSheet!D:D, B2135, MasterSheet!H:H, C2135)</f>
        <v>1</v>
      </c>
      <c r="G2135" s="26">
        <f t="shared" si="170"/>
        <v>0</v>
      </c>
      <c r="H2135" s="30">
        <f>SUMIFS(MasterSheet!K:K, MasterSheet!B:B, A2135, MasterSheet!D:D, B2135, MasterSheet!H:H, C2135)</f>
        <v>0</v>
      </c>
      <c r="I2135" s="30">
        <f t="shared" si="171"/>
        <v>0</v>
      </c>
      <c r="J2135" s="32">
        <f>SUMIFS(MasterSheet!L:L, MasterSheet!B:B, A2135, MasterSheet!D:D, B2135, MasterSheet!H:H, C2135)</f>
        <v>1</v>
      </c>
      <c r="K2135" s="32">
        <f t="shared" si="172"/>
        <v>0</v>
      </c>
      <c r="L2135" s="25" t="str">
        <f>VLOOKUP(C2135,MasterSheet!H:U,14,)</f>
        <v>Mp Bio</v>
      </c>
      <c r="M2135" s="25" t="str">
        <f>VLOOKUP(L2135,'Currency Sheet'!A:C,3,)</f>
        <v>INR</v>
      </c>
      <c r="N2135" s="25">
        <f t="shared" si="169"/>
        <v>1</v>
      </c>
    </row>
    <row r="2136" spans="1:14" x14ac:dyDescent="0.25">
      <c r="A2136" s="25" t="str">
        <v>MP/LS/25-26/0960</v>
      </c>
      <c r="B2136" s="45">
        <v>45871</v>
      </c>
      <c r="C2136" s="25">
        <v>194670</v>
      </c>
      <c r="D2136" s="25">
        <f t="shared" si="168"/>
        <v>25010.3</v>
      </c>
      <c r="E2136" s="25">
        <f>_xlfn.XLOOKUP(C2136,MasterSheet!H:H,MasterSheet!E:E)</f>
        <v>25010.3</v>
      </c>
      <c r="F2136" s="26">
        <f>SUMIFS(MasterSheet!J:J, MasterSheet!B:B, A2136, MasterSheet!D:D, B2136, MasterSheet!H:H, C2136)</f>
        <v>1</v>
      </c>
      <c r="G2136" s="26">
        <f t="shared" si="170"/>
        <v>25010.3</v>
      </c>
      <c r="H2136" s="30">
        <f>SUMIFS(MasterSheet!K:K, MasterSheet!B:B, A2136, MasterSheet!D:D, B2136, MasterSheet!H:H, C2136)</f>
        <v>1</v>
      </c>
      <c r="I2136" s="30">
        <f t="shared" si="171"/>
        <v>25010.3</v>
      </c>
      <c r="J2136" s="32">
        <f>SUMIFS(MasterSheet!L:L, MasterSheet!B:B, A2136, MasterSheet!D:D, B2136, MasterSheet!H:H, C2136)</f>
        <v>0</v>
      </c>
      <c r="K2136" s="32">
        <f t="shared" si="172"/>
        <v>0</v>
      </c>
      <c r="L2136" s="25" t="str">
        <f>VLOOKUP(C2136,MasterSheet!H:U,14,)</f>
        <v>Mp Bio</v>
      </c>
      <c r="M2136" s="25" t="str">
        <f>VLOOKUP(L2136,'Currency Sheet'!A:C,3,)</f>
        <v>INR</v>
      </c>
      <c r="N2136" s="25">
        <f t="shared" si="169"/>
        <v>1</v>
      </c>
    </row>
    <row r="2137" spans="1:14" x14ac:dyDescent="0.25">
      <c r="A2137" s="25" t="str">
        <v>MP/LS/25-26/0960</v>
      </c>
      <c r="B2137" s="45">
        <v>45871</v>
      </c>
      <c r="C2137" s="25">
        <v>103028</v>
      </c>
      <c r="D2137" s="25">
        <f t="shared" si="168"/>
        <v>13094.400000000001</v>
      </c>
      <c r="E2137" s="25">
        <f>_xlfn.XLOOKUP(C2137,MasterSheet!H:H,MasterSheet!E:E)</f>
        <v>148.80000000000001</v>
      </c>
      <c r="F2137" s="26">
        <f>SUMIFS(MasterSheet!J:J, MasterSheet!B:B, A2137, MasterSheet!D:D, B2137, MasterSheet!H:H, C2137)</f>
        <v>1</v>
      </c>
      <c r="G2137" s="26">
        <f t="shared" si="170"/>
        <v>13094.400000000001</v>
      </c>
      <c r="H2137" s="30">
        <f>SUMIFS(MasterSheet!K:K, MasterSheet!B:B, A2137, MasterSheet!D:D, B2137, MasterSheet!H:H, C2137)</f>
        <v>1</v>
      </c>
      <c r="I2137" s="30">
        <f t="shared" si="171"/>
        <v>13094.400000000001</v>
      </c>
      <c r="J2137" s="32">
        <f>SUMIFS(MasterSheet!L:L, MasterSheet!B:B, A2137, MasterSheet!D:D, B2137, MasterSheet!H:H, C2137)</f>
        <v>0</v>
      </c>
      <c r="K2137" s="32">
        <f t="shared" si="172"/>
        <v>0</v>
      </c>
      <c r="L2137" s="25" t="str">
        <f>VLOOKUP(C2137,MasterSheet!H:U,14,)</f>
        <v>BioLegend</v>
      </c>
      <c r="M2137" s="25" t="str">
        <f>VLOOKUP(L2137,'Currency Sheet'!A:C,3,)</f>
        <v>DOLLAR</v>
      </c>
      <c r="N2137" s="25">
        <f t="shared" si="169"/>
        <v>88</v>
      </c>
    </row>
    <row r="2138" spans="1:14" x14ac:dyDescent="0.25">
      <c r="A2138" s="25" t="str">
        <v>MP/L2526/206</v>
      </c>
      <c r="B2138" s="45">
        <v>45871</v>
      </c>
      <c r="C2138" s="25">
        <v>116913050</v>
      </c>
      <c r="D2138" s="25">
        <f t="shared" si="168"/>
        <v>3637.5</v>
      </c>
      <c r="E2138" s="25">
        <f>_xlfn.XLOOKUP(C2138,MasterSheet!H:H,MasterSheet!E:E)</f>
        <v>3637.5</v>
      </c>
      <c r="F2138" s="26">
        <f>SUMIFS(MasterSheet!J:J, MasterSheet!B:B, A2138, MasterSheet!D:D, B2138, MasterSheet!H:H, C2138)</f>
        <v>1</v>
      </c>
      <c r="G2138" s="26">
        <f t="shared" si="170"/>
        <v>3637.5</v>
      </c>
      <c r="H2138" s="30">
        <f>SUMIFS(MasterSheet!K:K, MasterSheet!B:B, A2138, MasterSheet!D:D, B2138, MasterSheet!H:H, C2138)</f>
        <v>1</v>
      </c>
      <c r="I2138" s="30">
        <f t="shared" si="171"/>
        <v>3637.5</v>
      </c>
      <c r="J2138" s="32">
        <f>SUMIFS(MasterSheet!L:L, MasterSheet!B:B, A2138, MasterSheet!D:D, B2138, MasterSheet!H:H, C2138)</f>
        <v>0</v>
      </c>
      <c r="K2138" s="32">
        <f t="shared" si="172"/>
        <v>0</v>
      </c>
      <c r="L2138" s="25" t="str">
        <f>VLOOKUP(C2138,MasterSheet!H:U,14,)</f>
        <v>Mp Bio</v>
      </c>
      <c r="M2138" s="25" t="str">
        <f>VLOOKUP(L2138,'Currency Sheet'!A:C,3,)</f>
        <v>INR</v>
      </c>
      <c r="N2138" s="25">
        <f t="shared" si="169"/>
        <v>1</v>
      </c>
    </row>
    <row r="2139" spans="1:14" x14ac:dyDescent="0.25">
      <c r="A2139" s="25" t="str">
        <v>MP/L2526/206</v>
      </c>
      <c r="B2139" s="45">
        <v>45871</v>
      </c>
      <c r="C2139" s="25" t="str">
        <v>04800803</v>
      </c>
      <c r="D2139" s="25">
        <f t="shared" si="168"/>
        <v>13825</v>
      </c>
      <c r="E2139" s="25">
        <f>_xlfn.XLOOKUP(C2139,MasterSheet!H:H,MasterSheet!E:E)</f>
        <v>13825</v>
      </c>
      <c r="F2139" s="26">
        <f>SUMIFS(MasterSheet!J:J, MasterSheet!B:B, A2139, MasterSheet!D:D, B2139, MasterSheet!H:H, C2139)</f>
        <v>1</v>
      </c>
      <c r="G2139" s="26">
        <f t="shared" si="170"/>
        <v>13825</v>
      </c>
      <c r="H2139" s="30">
        <f>SUMIFS(MasterSheet!K:K, MasterSheet!B:B, A2139, MasterSheet!D:D, B2139, MasterSheet!H:H, C2139)</f>
        <v>1</v>
      </c>
      <c r="I2139" s="30">
        <f t="shared" si="171"/>
        <v>13825</v>
      </c>
      <c r="J2139" s="32">
        <f>SUMIFS(MasterSheet!L:L, MasterSheet!B:B, A2139, MasterSheet!D:D, B2139, MasterSheet!H:H, C2139)</f>
        <v>0</v>
      </c>
      <c r="K2139" s="32">
        <f t="shared" si="172"/>
        <v>0</v>
      </c>
      <c r="L2139" s="25" t="str">
        <f>VLOOKUP(C2139,MasterSheet!H:U,14,)</f>
        <v>Mp Bio</v>
      </c>
      <c r="M2139" s="25" t="str">
        <f>VLOOKUP(L2139,'Currency Sheet'!A:C,3,)</f>
        <v>INR</v>
      </c>
      <c r="N2139" s="25">
        <f t="shared" si="169"/>
        <v>1</v>
      </c>
    </row>
    <row r="2140" spans="1:14" x14ac:dyDescent="0.25">
      <c r="A2140" s="25" t="str">
        <v>MP/LS/25-26/0959</v>
      </c>
      <c r="B2140" s="45">
        <v>45871</v>
      </c>
      <c r="C2140" s="25" t="str">
        <v>04802536</v>
      </c>
      <c r="D2140" s="25">
        <f t="shared" si="168"/>
        <v>4494</v>
      </c>
      <c r="E2140" s="25">
        <f>_xlfn.XLOOKUP(C2140,MasterSheet!H:H,MasterSheet!E:E)</f>
        <v>4494</v>
      </c>
      <c r="F2140" s="26">
        <f>SUMIFS(MasterSheet!J:J, MasterSheet!B:B, A2140, MasterSheet!D:D, B2140, MasterSheet!H:H, C2140)</f>
        <v>1</v>
      </c>
      <c r="G2140" s="26">
        <f t="shared" si="170"/>
        <v>4494</v>
      </c>
      <c r="H2140" s="30">
        <f>SUMIFS(MasterSheet!K:K, MasterSheet!B:B, A2140, MasterSheet!D:D, B2140, MasterSheet!H:H, C2140)</f>
        <v>1</v>
      </c>
      <c r="I2140" s="30">
        <f t="shared" si="171"/>
        <v>4494</v>
      </c>
      <c r="J2140" s="32">
        <f>SUMIFS(MasterSheet!L:L, MasterSheet!B:B, A2140, MasterSheet!D:D, B2140, MasterSheet!H:H, C2140)</f>
        <v>0</v>
      </c>
      <c r="K2140" s="32">
        <f t="shared" si="172"/>
        <v>0</v>
      </c>
      <c r="L2140" s="25" t="str">
        <f>VLOOKUP(C2140,MasterSheet!H:U,14,)</f>
        <v>Mp Bio</v>
      </c>
      <c r="M2140" s="25" t="str">
        <f>VLOOKUP(L2140,'Currency Sheet'!A:C,3,)</f>
        <v>INR</v>
      </c>
      <c r="N2140" s="25">
        <f t="shared" si="169"/>
        <v>1</v>
      </c>
    </row>
    <row r="2141" spans="1:14" x14ac:dyDescent="0.25">
      <c r="A2141" s="25" t="str">
        <v>MP/L2526/223</v>
      </c>
      <c r="B2141" s="45">
        <v>45883</v>
      </c>
      <c r="C2141" s="25" t="str">
        <v>04800803</v>
      </c>
      <c r="D2141" s="25">
        <f t="shared" si="168"/>
        <v>13825</v>
      </c>
      <c r="E2141" s="25">
        <f>_xlfn.XLOOKUP(C2141,MasterSheet!H:H,MasterSheet!E:E)</f>
        <v>13825</v>
      </c>
      <c r="F2141" s="26">
        <f>SUMIFS(MasterSheet!J:J, MasterSheet!B:B, A2141, MasterSheet!D:D, B2141, MasterSheet!H:H, C2141)</f>
        <v>2</v>
      </c>
      <c r="G2141" s="26">
        <f t="shared" si="170"/>
        <v>27650</v>
      </c>
      <c r="H2141" s="30">
        <f>SUMIFS(MasterSheet!K:K, MasterSheet!B:B, A2141, MasterSheet!D:D, B2141, MasterSheet!H:H, C2141)</f>
        <v>2</v>
      </c>
      <c r="I2141" s="30">
        <f t="shared" si="171"/>
        <v>27650</v>
      </c>
      <c r="J2141" s="32">
        <f>SUMIFS(MasterSheet!L:L, MasterSheet!B:B, A2141, MasterSheet!D:D, B2141, MasterSheet!H:H, C2141)</f>
        <v>0</v>
      </c>
      <c r="K2141" s="32">
        <f t="shared" si="172"/>
        <v>0</v>
      </c>
      <c r="L2141" s="25" t="str">
        <f>VLOOKUP(C2141,MasterSheet!H:U,14,)</f>
        <v>Mp Bio</v>
      </c>
      <c r="M2141" s="25" t="str">
        <f>VLOOKUP(L2141,'Currency Sheet'!A:C,3,)</f>
        <v>INR</v>
      </c>
      <c r="N2141" s="25">
        <f t="shared" si="169"/>
        <v>1</v>
      </c>
    </row>
    <row r="2142" spans="1:14" x14ac:dyDescent="0.25">
      <c r="A2142" s="25" t="str">
        <v>MP/L2526/223</v>
      </c>
      <c r="B2142" s="45">
        <v>45883</v>
      </c>
      <c r="C2142" s="25">
        <v>116913100</v>
      </c>
      <c r="D2142" s="25">
        <f t="shared" si="168"/>
        <v>6675</v>
      </c>
      <c r="E2142" s="25">
        <f>_xlfn.XLOOKUP(C2142,MasterSheet!H:H,MasterSheet!E:E)</f>
        <v>6675</v>
      </c>
      <c r="F2142" s="26">
        <f>SUMIFS(MasterSheet!J:J, MasterSheet!B:B, A2142, MasterSheet!D:D, B2142, MasterSheet!H:H, C2142)</f>
        <v>1</v>
      </c>
      <c r="G2142" s="26">
        <f t="shared" si="170"/>
        <v>6675</v>
      </c>
      <c r="H2142" s="30">
        <f>SUMIFS(MasterSheet!K:K, MasterSheet!B:B, A2142, MasterSheet!D:D, B2142, MasterSheet!H:H, C2142)</f>
        <v>1</v>
      </c>
      <c r="I2142" s="30">
        <f t="shared" si="171"/>
        <v>6675</v>
      </c>
      <c r="J2142" s="32">
        <f>SUMIFS(MasterSheet!L:L, MasterSheet!B:B, A2142, MasterSheet!D:D, B2142, MasterSheet!H:H, C2142)</f>
        <v>0</v>
      </c>
      <c r="K2142" s="32">
        <f t="shared" si="172"/>
        <v>0</v>
      </c>
      <c r="L2142" s="25" t="str">
        <f>VLOOKUP(C2142,MasterSheet!H:U,14,)</f>
        <v>Mp Bio</v>
      </c>
      <c r="M2142" s="25" t="str">
        <f>VLOOKUP(L2142,'Currency Sheet'!A:C,3,)</f>
        <v>INR</v>
      </c>
      <c r="N2142" s="25">
        <f t="shared" si="169"/>
        <v>1</v>
      </c>
    </row>
    <row r="2143" spans="1:14" x14ac:dyDescent="0.25">
      <c r="A2143" s="25" t="str">
        <v>MP/LS/25-26/1015</v>
      </c>
      <c r="B2143" s="45">
        <v>45883</v>
      </c>
      <c r="C2143" s="25">
        <v>114025022</v>
      </c>
      <c r="D2143" s="25">
        <f t="shared" si="168"/>
        <v>6457.19</v>
      </c>
      <c r="E2143" s="25">
        <f>_xlfn.XLOOKUP(C2143,MasterSheet!H:H,MasterSheet!E:E)</f>
        <v>6457.19</v>
      </c>
      <c r="F2143" s="26">
        <f>SUMIFS(MasterSheet!J:J, MasterSheet!B:B, A2143, MasterSheet!D:D, B2143, MasterSheet!H:H, C2143)</f>
        <v>1</v>
      </c>
      <c r="G2143" s="26">
        <f t="shared" si="170"/>
        <v>6457.19</v>
      </c>
      <c r="H2143" s="30">
        <f>SUMIFS(MasterSheet!K:K, MasterSheet!B:B, A2143, MasterSheet!D:D, B2143, MasterSheet!H:H, C2143)</f>
        <v>1</v>
      </c>
      <c r="I2143" s="30">
        <f t="shared" si="171"/>
        <v>6457.19</v>
      </c>
      <c r="J2143" s="32">
        <f>SUMIFS(MasterSheet!L:L, MasterSheet!B:B, A2143, MasterSheet!D:D, B2143, MasterSheet!H:H, C2143)</f>
        <v>0</v>
      </c>
      <c r="K2143" s="32">
        <f t="shared" si="172"/>
        <v>0</v>
      </c>
      <c r="L2143" s="25" t="str">
        <f>VLOOKUP(C2143,MasterSheet!H:U,14,)</f>
        <v>Mp Bio</v>
      </c>
      <c r="M2143" s="25" t="str">
        <f>VLOOKUP(L2143,'Currency Sheet'!A:C,3,)</f>
        <v>INR</v>
      </c>
      <c r="N2143" s="25">
        <f t="shared" si="169"/>
        <v>1</v>
      </c>
    </row>
    <row r="2144" spans="1:14" x14ac:dyDescent="0.25">
      <c r="A2144" s="25" t="str">
        <v>MP/LS/25-26/1015</v>
      </c>
      <c r="B2144" s="45">
        <v>45883</v>
      </c>
      <c r="C2144" s="25" t="str">
        <v>0210064710</v>
      </c>
      <c r="D2144" s="25">
        <f t="shared" si="168"/>
        <v>4491.2299999999996</v>
      </c>
      <c r="E2144" s="25">
        <f>_xlfn.XLOOKUP(C2144,MasterSheet!H:H,MasterSheet!E:E)</f>
        <v>4491.2299999999996</v>
      </c>
      <c r="F2144" s="26">
        <f>SUMIFS(MasterSheet!J:J, MasterSheet!B:B, A2144, MasterSheet!D:D, B2144, MasterSheet!H:H, C2144)</f>
        <v>1</v>
      </c>
      <c r="G2144" s="26">
        <f t="shared" si="170"/>
        <v>4491.2299999999996</v>
      </c>
      <c r="H2144" s="30">
        <f>SUMIFS(MasterSheet!K:K, MasterSheet!B:B, A2144, MasterSheet!D:D, B2144, MasterSheet!H:H, C2144)</f>
        <v>0</v>
      </c>
      <c r="I2144" s="30">
        <f t="shared" si="171"/>
        <v>0</v>
      </c>
      <c r="J2144" s="32">
        <f>SUMIFS(MasterSheet!L:L, MasterSheet!B:B, A2144, MasterSheet!D:D, B2144, MasterSheet!H:H, C2144)</f>
        <v>1</v>
      </c>
      <c r="K2144" s="32">
        <f t="shared" si="172"/>
        <v>4491.2299999999996</v>
      </c>
      <c r="L2144" s="25" t="str">
        <f>VLOOKUP(C2144,MasterSheet!H:U,14,)</f>
        <v>Mp Bio</v>
      </c>
      <c r="M2144" s="25" t="str">
        <f>VLOOKUP(L2144,'Currency Sheet'!A:C,3,)</f>
        <v>INR</v>
      </c>
      <c r="N2144" s="25">
        <f t="shared" si="169"/>
        <v>1</v>
      </c>
    </row>
    <row r="2145" spans="1:14" x14ac:dyDescent="0.25">
      <c r="A2145" s="25" t="str">
        <v>MP/LS/25-26/1034</v>
      </c>
      <c r="B2145" s="45">
        <v>45887</v>
      </c>
      <c r="C2145" s="25">
        <v>850494</v>
      </c>
      <c r="D2145" s="25">
        <f t="shared" si="168"/>
        <v>2800</v>
      </c>
      <c r="E2145" s="25">
        <f>_xlfn.XLOOKUP(C2145,MasterSheet!H:H,MasterSheet!E:E)</f>
        <v>2800</v>
      </c>
      <c r="F2145" s="26">
        <f>SUMIFS(MasterSheet!J:J, MasterSheet!B:B, A2145, MasterSheet!D:D, B2145, MasterSheet!H:H, C2145)</f>
        <v>2</v>
      </c>
      <c r="G2145" s="26">
        <f t="shared" si="170"/>
        <v>5600</v>
      </c>
      <c r="H2145" s="30">
        <f>SUMIFS(MasterSheet!K:K, MasterSheet!B:B, A2145, MasterSheet!D:D, B2145, MasterSheet!H:H, C2145)</f>
        <v>1</v>
      </c>
      <c r="I2145" s="30">
        <f t="shared" si="171"/>
        <v>2800</v>
      </c>
      <c r="J2145" s="32">
        <f>SUMIFS(MasterSheet!L:L, MasterSheet!B:B, A2145, MasterSheet!D:D, B2145, MasterSheet!H:H, C2145)</f>
        <v>1</v>
      </c>
      <c r="K2145" s="32">
        <f t="shared" si="172"/>
        <v>2800</v>
      </c>
      <c r="L2145" s="25" t="str">
        <f>VLOOKUP(C2145,MasterSheet!H:U,14,)</f>
        <v>Mp Bio</v>
      </c>
      <c r="M2145" s="25" t="str">
        <f>VLOOKUP(L2145,'Currency Sheet'!A:C,3,)</f>
        <v>INR</v>
      </c>
      <c r="N2145" s="25">
        <f t="shared" si="169"/>
        <v>1</v>
      </c>
    </row>
    <row r="2146" spans="1:14" x14ac:dyDescent="0.25">
      <c r="A2146" s="25" t="str">
        <v>MP/LS/25-26/1034</v>
      </c>
      <c r="B2146" s="45">
        <v>45887</v>
      </c>
      <c r="C2146" s="25">
        <v>16006980</v>
      </c>
      <c r="D2146" s="25">
        <f t="shared" si="168"/>
        <v>16767</v>
      </c>
      <c r="E2146" s="25">
        <f>_xlfn.XLOOKUP(C2146,MasterSheet!H:H,MasterSheet!E:E)</f>
        <v>16767</v>
      </c>
      <c r="F2146" s="26">
        <f>SUMIFS(MasterSheet!J:J, MasterSheet!B:B, A2146, MasterSheet!D:D, B2146, MasterSheet!H:H, C2146)</f>
        <v>1</v>
      </c>
      <c r="G2146" s="26">
        <f t="shared" si="170"/>
        <v>16767</v>
      </c>
      <c r="H2146" s="30">
        <f>SUMIFS(MasterSheet!K:K, MasterSheet!B:B, A2146, MasterSheet!D:D, B2146, MasterSheet!H:H, C2146)</f>
        <v>0</v>
      </c>
      <c r="I2146" s="30">
        <f t="shared" si="171"/>
        <v>0</v>
      </c>
      <c r="J2146" s="32">
        <f>SUMIFS(MasterSheet!L:L, MasterSheet!B:B, A2146, MasterSheet!D:D, B2146, MasterSheet!H:H, C2146)</f>
        <v>1</v>
      </c>
      <c r="K2146" s="32">
        <f t="shared" si="172"/>
        <v>16767</v>
      </c>
      <c r="L2146" s="25" t="str">
        <f>VLOOKUP(C2146,MasterSheet!H:U,14,)</f>
        <v>Mp Bio</v>
      </c>
      <c r="M2146" s="25" t="str">
        <f>VLOOKUP(L2146,'Currency Sheet'!A:C,3,)</f>
        <v>INR</v>
      </c>
      <c r="N2146" s="25">
        <f t="shared" si="169"/>
        <v>1</v>
      </c>
    </row>
    <row r="2147" spans="1:14" x14ac:dyDescent="0.25">
      <c r="A2147" s="25" t="str">
        <v>MP/LS/25-26/1109</v>
      </c>
      <c r="B2147" s="45">
        <v>45892</v>
      </c>
      <c r="C2147" s="25">
        <v>102797</v>
      </c>
      <c r="D2147" s="25">
        <f t="shared" si="168"/>
        <v>1577.8</v>
      </c>
      <c r="E2147" s="25">
        <f>_xlfn.XLOOKUP(C2147,MasterSheet!H:H,MasterSheet!E:E)</f>
        <v>1577.8</v>
      </c>
      <c r="F2147" s="26">
        <f>SUMIFS(MasterSheet!J:J, MasterSheet!B:B, A2147, MasterSheet!D:D, B2147, MasterSheet!H:H, C2147)</f>
        <v>1</v>
      </c>
      <c r="G2147" s="26">
        <f t="shared" si="170"/>
        <v>1577.8</v>
      </c>
      <c r="H2147" s="30">
        <f>SUMIFS(MasterSheet!K:K, MasterSheet!B:B, A2147, MasterSheet!D:D, B2147, MasterSheet!H:H, C2147)</f>
        <v>1</v>
      </c>
      <c r="I2147" s="30">
        <f t="shared" si="171"/>
        <v>1577.8</v>
      </c>
      <c r="J2147" s="32">
        <f>SUMIFS(MasterSheet!L:L, MasterSheet!B:B, A2147, MasterSheet!D:D, B2147, MasterSheet!H:H, C2147)</f>
        <v>0</v>
      </c>
      <c r="K2147" s="32">
        <f t="shared" si="172"/>
        <v>0</v>
      </c>
      <c r="L2147" s="25" t="str">
        <f>VLOOKUP(C2147,MasterSheet!H:U,14,)</f>
        <v>Mp Bio</v>
      </c>
      <c r="M2147" s="25" t="str">
        <f>VLOOKUP(L2147,'Currency Sheet'!A:C,3,)</f>
        <v>INR</v>
      </c>
      <c r="N2147" s="25">
        <f t="shared" si="169"/>
        <v>1</v>
      </c>
    </row>
    <row r="2148" spans="1:14" x14ac:dyDescent="0.25">
      <c r="A2148" s="25" t="str">
        <v>MP/LS/25-26/1109</v>
      </c>
      <c r="B2148" s="45">
        <v>45892</v>
      </c>
      <c r="C2148" s="25">
        <v>152624</v>
      </c>
      <c r="D2148" s="25">
        <f t="shared" si="168"/>
        <v>6268.5</v>
      </c>
      <c r="E2148" s="25">
        <f>_xlfn.XLOOKUP(C2148,MasterSheet!H:H,MasterSheet!E:E)</f>
        <v>6268.5</v>
      </c>
      <c r="F2148" s="26">
        <f>SUMIFS(MasterSheet!J:J, MasterSheet!B:B, A2148, MasterSheet!D:D, B2148, MasterSheet!H:H, C2148)</f>
        <v>1</v>
      </c>
      <c r="G2148" s="26">
        <f t="shared" si="170"/>
        <v>6268.5</v>
      </c>
      <c r="H2148" s="30">
        <f>SUMIFS(MasterSheet!K:K, MasterSheet!B:B, A2148, MasterSheet!D:D, B2148, MasterSheet!H:H, C2148)</f>
        <v>0</v>
      </c>
      <c r="I2148" s="30">
        <f t="shared" si="171"/>
        <v>0</v>
      </c>
      <c r="J2148" s="32">
        <f>SUMIFS(MasterSheet!L:L, MasterSheet!B:B, A2148, MasterSheet!D:D, B2148, MasterSheet!H:H, C2148)</f>
        <v>1</v>
      </c>
      <c r="K2148" s="32">
        <f t="shared" si="172"/>
        <v>6268.5</v>
      </c>
      <c r="L2148" s="25" t="str">
        <f>VLOOKUP(C2148,MasterSheet!H:U,14,)</f>
        <v>Mp Bio</v>
      </c>
      <c r="M2148" s="25" t="str">
        <f>VLOOKUP(L2148,'Currency Sheet'!A:C,3,)</f>
        <v>INR</v>
      </c>
      <c r="N2148" s="25">
        <f t="shared" si="169"/>
        <v>1</v>
      </c>
    </row>
    <row r="2149" spans="1:14" x14ac:dyDescent="0.25">
      <c r="A2149" s="25" t="str">
        <v>2025-26/969MFG</v>
      </c>
      <c r="B2149" s="45">
        <v>45896</v>
      </c>
      <c r="C2149" s="25" t="str">
        <v>0602100031730</v>
      </c>
      <c r="D2149" s="25">
        <f t="shared" si="168"/>
        <v>9030.4</v>
      </c>
      <c r="E2149" s="25">
        <f>_xlfn.XLOOKUP(C2149,MasterSheet!H:H,MasterSheet!E:E)</f>
        <v>9030.4</v>
      </c>
      <c r="F2149" s="26">
        <f>SUMIFS(MasterSheet!J:J, MasterSheet!B:B, A2149, MasterSheet!D:D, B2149, MasterSheet!H:H, C2149)</f>
        <v>1</v>
      </c>
      <c r="G2149" s="26">
        <f t="shared" si="170"/>
        <v>9030.4</v>
      </c>
      <c r="H2149" s="30">
        <f>SUMIFS(MasterSheet!K:K, MasterSheet!B:B, A2149, MasterSheet!D:D, B2149, MasterSheet!H:H, C2149)</f>
        <v>0</v>
      </c>
      <c r="I2149" s="30">
        <f t="shared" si="171"/>
        <v>0</v>
      </c>
      <c r="J2149" s="32">
        <f>SUMIFS(MasterSheet!L:L, MasterSheet!B:B, A2149, MasterSheet!D:D, B2149, MasterSheet!H:H, C2149)</f>
        <v>1</v>
      </c>
      <c r="K2149" s="32">
        <f t="shared" si="172"/>
        <v>9030.4</v>
      </c>
      <c r="L2149" s="25" t="str">
        <f>VLOOKUP(C2149,MasterSheet!H:U,14,)</f>
        <v>Genei Lab</v>
      </c>
      <c r="M2149" s="25" t="str">
        <f>VLOOKUP(L2149,'Currency Sheet'!A:C,3,)</f>
        <v>INR</v>
      </c>
      <c r="N2149" s="25">
        <f t="shared" si="169"/>
        <v>1</v>
      </c>
    </row>
    <row r="2150" spans="1:14" x14ac:dyDescent="0.25">
      <c r="A2150" s="25" t="str">
        <v>EED118440</v>
      </c>
      <c r="B2150" s="45">
        <v>45897</v>
      </c>
      <c r="C2150" s="25">
        <v>100422</v>
      </c>
      <c r="D2150" s="25">
        <f t="shared" si="168"/>
        <v>13244</v>
      </c>
      <c r="E2150" s="25">
        <f>_xlfn.XLOOKUP(C2150,MasterSheet!H:H,MasterSheet!E:E)</f>
        <v>150.5</v>
      </c>
      <c r="F2150" s="26">
        <f>SUMIFS(MasterSheet!J:J, MasterSheet!B:B, A2150, MasterSheet!D:D, B2150, MasterSheet!H:H, C2150)</f>
        <v>2</v>
      </c>
      <c r="G2150" s="26">
        <f t="shared" si="170"/>
        <v>26488</v>
      </c>
      <c r="H2150" s="30">
        <f>SUMIFS(MasterSheet!K:K, MasterSheet!B:B, A2150, MasterSheet!D:D, B2150, MasterSheet!H:H, C2150)</f>
        <v>2</v>
      </c>
      <c r="I2150" s="30">
        <f t="shared" si="171"/>
        <v>26488</v>
      </c>
      <c r="J2150" s="32">
        <f>SUMIFS(MasterSheet!L:L, MasterSheet!B:B, A2150, MasterSheet!D:D, B2150, MasterSheet!H:H, C2150)</f>
        <v>0</v>
      </c>
      <c r="K2150" s="32">
        <f t="shared" si="172"/>
        <v>0</v>
      </c>
      <c r="L2150" s="25" t="str">
        <f>VLOOKUP(C2150,MasterSheet!H:U,14,)</f>
        <v>BioLegend</v>
      </c>
      <c r="M2150" s="25" t="str">
        <f>VLOOKUP(L2150,'Currency Sheet'!A:C,3,)</f>
        <v>DOLLAR</v>
      </c>
      <c r="N2150" s="25">
        <f t="shared" si="169"/>
        <v>88</v>
      </c>
    </row>
    <row r="2151" spans="1:14" x14ac:dyDescent="0.25">
      <c r="A2151" s="25" t="str">
        <v>EED118440</v>
      </c>
      <c r="B2151" s="45">
        <v>45897</v>
      </c>
      <c r="C2151" s="25">
        <v>100433</v>
      </c>
      <c r="D2151" s="25">
        <f t="shared" si="168"/>
        <v>7268.7999999999993</v>
      </c>
      <c r="E2151" s="25">
        <f>_xlfn.XLOOKUP(C2151,MasterSheet!H:H,MasterSheet!E:E)</f>
        <v>82.6</v>
      </c>
      <c r="F2151" s="26">
        <f>SUMIFS(MasterSheet!J:J, MasterSheet!B:B, A2151, MasterSheet!D:D, B2151, MasterSheet!H:H, C2151)</f>
        <v>2</v>
      </c>
      <c r="G2151" s="26">
        <f t="shared" si="170"/>
        <v>14537.599999999999</v>
      </c>
      <c r="H2151" s="30">
        <f>SUMIFS(MasterSheet!K:K, MasterSheet!B:B, A2151, MasterSheet!D:D, B2151, MasterSheet!H:H, C2151)</f>
        <v>2</v>
      </c>
      <c r="I2151" s="30">
        <f t="shared" si="171"/>
        <v>14537.599999999999</v>
      </c>
      <c r="J2151" s="32">
        <f>SUMIFS(MasterSheet!L:L, MasterSheet!B:B, A2151, MasterSheet!D:D, B2151, MasterSheet!H:H, C2151)</f>
        <v>0</v>
      </c>
      <c r="K2151" s="32">
        <f t="shared" si="172"/>
        <v>0</v>
      </c>
      <c r="L2151" s="25" t="str">
        <f>VLOOKUP(C2151,MasterSheet!H:U,14,)</f>
        <v>BioLegend</v>
      </c>
      <c r="M2151" s="25" t="str">
        <f>VLOOKUP(L2151,'Currency Sheet'!A:C,3,)</f>
        <v>DOLLAR</v>
      </c>
      <c r="N2151" s="25">
        <f t="shared" si="169"/>
        <v>88</v>
      </c>
    </row>
    <row r="2152" spans="1:14" x14ac:dyDescent="0.25">
      <c r="A2152" s="25" t="str">
        <v>EED118440</v>
      </c>
      <c r="B2152" s="45">
        <v>45897</v>
      </c>
      <c r="C2152" s="25">
        <v>100526</v>
      </c>
      <c r="D2152" s="25">
        <f t="shared" si="168"/>
        <v>12196.8</v>
      </c>
      <c r="E2152" s="25">
        <f>_xlfn.XLOOKUP(C2152,MasterSheet!H:H,MasterSheet!E:E)</f>
        <v>138.6</v>
      </c>
      <c r="F2152" s="26">
        <f>SUMIFS(MasterSheet!J:J, MasterSheet!B:B, A2152, MasterSheet!D:D, B2152, MasterSheet!H:H, C2152)</f>
        <v>1</v>
      </c>
      <c r="G2152" s="26">
        <f t="shared" si="170"/>
        <v>12196.8</v>
      </c>
      <c r="H2152" s="30">
        <f>SUMIFS(MasterSheet!K:K, MasterSheet!B:B, A2152, MasterSheet!D:D, B2152, MasterSheet!H:H, C2152)</f>
        <v>1</v>
      </c>
      <c r="I2152" s="30">
        <f t="shared" si="171"/>
        <v>12196.8</v>
      </c>
      <c r="J2152" s="32">
        <f>SUMIFS(MasterSheet!L:L, MasterSheet!B:B, A2152, MasterSheet!D:D, B2152, MasterSheet!H:H, C2152)</f>
        <v>0</v>
      </c>
      <c r="K2152" s="32">
        <f t="shared" si="172"/>
        <v>0</v>
      </c>
      <c r="L2152" s="25" t="str">
        <f>VLOOKUP(C2152,MasterSheet!H:U,14,)</f>
        <v>BioLegend</v>
      </c>
      <c r="M2152" s="25" t="str">
        <f>VLOOKUP(L2152,'Currency Sheet'!A:C,3,)</f>
        <v>DOLLAR</v>
      </c>
      <c r="N2152" s="25">
        <f t="shared" si="169"/>
        <v>88</v>
      </c>
    </row>
    <row r="2153" spans="1:14" x14ac:dyDescent="0.25">
      <c r="A2153" s="25" t="str">
        <v>EED118440</v>
      </c>
      <c r="B2153" s="45">
        <v>45897</v>
      </c>
      <c r="C2153" s="25">
        <v>100706</v>
      </c>
      <c r="D2153" s="25">
        <f t="shared" si="168"/>
        <v>6098.4</v>
      </c>
      <c r="E2153" s="25">
        <f>_xlfn.XLOOKUP(C2153,MasterSheet!H:H,MasterSheet!E:E)</f>
        <v>69.3</v>
      </c>
      <c r="F2153" s="26">
        <f>SUMIFS(MasterSheet!J:J, MasterSheet!B:B, A2153, MasterSheet!D:D, B2153, MasterSheet!H:H, C2153)</f>
        <v>1</v>
      </c>
      <c r="G2153" s="26">
        <f t="shared" si="170"/>
        <v>6098.4</v>
      </c>
      <c r="H2153" s="30">
        <f>SUMIFS(MasterSheet!K:K, MasterSheet!B:B, A2153, MasterSheet!D:D, B2153, MasterSheet!H:H, C2153)</f>
        <v>1</v>
      </c>
      <c r="I2153" s="30">
        <f t="shared" si="171"/>
        <v>6098.4</v>
      </c>
      <c r="J2153" s="32">
        <f>SUMIFS(MasterSheet!L:L, MasterSheet!B:B, A2153, MasterSheet!D:D, B2153, MasterSheet!H:H, C2153)</f>
        <v>0</v>
      </c>
      <c r="K2153" s="32">
        <f t="shared" si="172"/>
        <v>0</v>
      </c>
      <c r="L2153" s="25" t="str">
        <f>VLOOKUP(C2153,MasterSheet!H:U,14,)</f>
        <v>BioLegend</v>
      </c>
      <c r="M2153" s="25" t="str">
        <f>VLOOKUP(L2153,'Currency Sheet'!A:C,3,)</f>
        <v>DOLLAR</v>
      </c>
      <c r="N2153" s="25">
        <f t="shared" si="169"/>
        <v>88</v>
      </c>
    </row>
    <row r="2154" spans="1:14" x14ac:dyDescent="0.25">
      <c r="A2154" s="25" t="str">
        <v>EED118440</v>
      </c>
      <c r="B2154" s="45">
        <v>45897</v>
      </c>
      <c r="C2154" s="25">
        <v>100733</v>
      </c>
      <c r="D2154" s="25">
        <f t="shared" si="168"/>
        <v>4593.6000000000004</v>
      </c>
      <c r="E2154" s="25">
        <f>_xlfn.XLOOKUP(C2154,MasterSheet!H:H,MasterSheet!E:E)</f>
        <v>52.2</v>
      </c>
      <c r="F2154" s="26">
        <f>SUMIFS(MasterSheet!J:J, MasterSheet!B:B, A2154, MasterSheet!D:D, B2154, MasterSheet!H:H, C2154)</f>
        <v>2</v>
      </c>
      <c r="G2154" s="26">
        <f t="shared" si="170"/>
        <v>9187.2000000000007</v>
      </c>
      <c r="H2154" s="30">
        <f>SUMIFS(MasterSheet!K:K, MasterSheet!B:B, A2154, MasterSheet!D:D, B2154, MasterSheet!H:H, C2154)</f>
        <v>2</v>
      </c>
      <c r="I2154" s="30">
        <f t="shared" si="171"/>
        <v>9187.2000000000007</v>
      </c>
      <c r="J2154" s="32">
        <f>SUMIFS(MasterSheet!L:L, MasterSheet!B:B, A2154, MasterSheet!D:D, B2154, MasterSheet!H:H, C2154)</f>
        <v>0</v>
      </c>
      <c r="K2154" s="32">
        <f t="shared" si="172"/>
        <v>0</v>
      </c>
      <c r="L2154" s="25" t="str">
        <f>VLOOKUP(C2154,MasterSheet!H:U,14,)</f>
        <v>BioLegend</v>
      </c>
      <c r="M2154" s="25" t="str">
        <f>VLOOKUP(L2154,'Currency Sheet'!A:C,3,)</f>
        <v>DOLLAR</v>
      </c>
      <c r="N2154" s="25">
        <f t="shared" si="169"/>
        <v>88</v>
      </c>
    </row>
    <row r="2155" spans="1:14" x14ac:dyDescent="0.25">
      <c r="A2155" s="25" t="str">
        <v>EED118440</v>
      </c>
      <c r="B2155" s="45">
        <v>45897</v>
      </c>
      <c r="C2155" s="25">
        <v>101226</v>
      </c>
      <c r="D2155" s="25">
        <f t="shared" si="168"/>
        <v>12355.2</v>
      </c>
      <c r="E2155" s="25">
        <f>_xlfn.XLOOKUP(C2155,MasterSheet!H:H,MasterSheet!E:E)</f>
        <v>140.4</v>
      </c>
      <c r="F2155" s="26">
        <f>SUMIFS(MasterSheet!J:J, MasterSheet!B:B, A2155, MasterSheet!D:D, B2155, MasterSheet!H:H, C2155)</f>
        <v>2</v>
      </c>
      <c r="G2155" s="26">
        <f t="shared" si="170"/>
        <v>24710.400000000001</v>
      </c>
      <c r="H2155" s="30">
        <f>SUMIFS(MasterSheet!K:K, MasterSheet!B:B, A2155, MasterSheet!D:D, B2155, MasterSheet!H:H, C2155)</f>
        <v>2</v>
      </c>
      <c r="I2155" s="30">
        <f t="shared" si="171"/>
        <v>24710.400000000001</v>
      </c>
      <c r="J2155" s="32">
        <f>SUMIFS(MasterSheet!L:L, MasterSheet!B:B, A2155, MasterSheet!D:D, B2155, MasterSheet!H:H, C2155)</f>
        <v>0</v>
      </c>
      <c r="K2155" s="32">
        <f t="shared" si="172"/>
        <v>0</v>
      </c>
      <c r="L2155" s="25" t="str">
        <f>VLOOKUP(C2155,MasterSheet!H:U,14,)</f>
        <v>BioLegend</v>
      </c>
      <c r="M2155" s="25" t="str">
        <f>VLOOKUP(L2155,'Currency Sheet'!A:C,3,)</f>
        <v>DOLLAR</v>
      </c>
      <c r="N2155" s="25">
        <f t="shared" si="169"/>
        <v>88</v>
      </c>
    </row>
    <row r="2156" spans="1:14" x14ac:dyDescent="0.25">
      <c r="A2156" s="25" t="str">
        <v>EED118440</v>
      </c>
      <c r="B2156" s="45">
        <v>45897</v>
      </c>
      <c r="C2156" s="25">
        <v>101227</v>
      </c>
      <c r="D2156" s="25">
        <f t="shared" si="168"/>
        <v>4752</v>
      </c>
      <c r="E2156" s="25">
        <f>_xlfn.XLOOKUP(C2156,MasterSheet!H:H,MasterSheet!E:E)</f>
        <v>54</v>
      </c>
      <c r="F2156" s="26">
        <f>SUMIFS(MasterSheet!J:J, MasterSheet!B:B, A2156, MasterSheet!D:D, B2156, MasterSheet!H:H, C2156)</f>
        <v>1</v>
      </c>
      <c r="G2156" s="26">
        <f t="shared" si="170"/>
        <v>4752</v>
      </c>
      <c r="H2156" s="30">
        <f>SUMIFS(MasterSheet!K:K, MasterSheet!B:B, A2156, MasterSheet!D:D, B2156, MasterSheet!H:H, C2156)</f>
        <v>1</v>
      </c>
      <c r="I2156" s="30">
        <f t="shared" si="171"/>
        <v>4752</v>
      </c>
      <c r="J2156" s="32">
        <f>SUMIFS(MasterSheet!L:L, MasterSheet!B:B, A2156, MasterSheet!D:D, B2156, MasterSheet!H:H, C2156)</f>
        <v>0</v>
      </c>
      <c r="K2156" s="32">
        <f t="shared" si="172"/>
        <v>0</v>
      </c>
      <c r="L2156" s="25" t="str">
        <f>VLOOKUP(C2156,MasterSheet!H:U,14,)</f>
        <v>BioLegend</v>
      </c>
      <c r="M2156" s="25" t="str">
        <f>VLOOKUP(L2156,'Currency Sheet'!A:C,3,)</f>
        <v>DOLLAR</v>
      </c>
      <c r="N2156" s="25">
        <f t="shared" si="169"/>
        <v>88</v>
      </c>
    </row>
    <row r="2157" spans="1:14" x14ac:dyDescent="0.25">
      <c r="A2157" s="25" t="str">
        <v>EED118440</v>
      </c>
      <c r="B2157" s="45">
        <v>45897</v>
      </c>
      <c r="C2157" s="25">
        <v>101320</v>
      </c>
      <c r="D2157" s="25">
        <f t="shared" si="168"/>
        <v>14106.400000000001</v>
      </c>
      <c r="E2157" s="25">
        <f>_xlfn.XLOOKUP(C2157,MasterSheet!H:H,MasterSheet!E:E)</f>
        <v>160.30000000000001</v>
      </c>
      <c r="F2157" s="26">
        <f>SUMIFS(MasterSheet!J:J, MasterSheet!B:B, A2157, MasterSheet!D:D, B2157, MasterSheet!H:H, C2157)</f>
        <v>1</v>
      </c>
      <c r="G2157" s="26">
        <f t="shared" si="170"/>
        <v>14106.400000000001</v>
      </c>
      <c r="H2157" s="30">
        <f>SUMIFS(MasterSheet!K:K, MasterSheet!B:B, A2157, MasterSheet!D:D, B2157, MasterSheet!H:H, C2157)</f>
        <v>1</v>
      </c>
      <c r="I2157" s="30">
        <f t="shared" si="171"/>
        <v>14106.400000000001</v>
      </c>
      <c r="J2157" s="32">
        <f>SUMIFS(MasterSheet!L:L, MasterSheet!B:B, A2157, MasterSheet!D:D, B2157, MasterSheet!H:H, C2157)</f>
        <v>0</v>
      </c>
      <c r="K2157" s="32">
        <f t="shared" si="172"/>
        <v>0</v>
      </c>
      <c r="L2157" s="25" t="str">
        <f>VLOOKUP(C2157,MasterSheet!H:U,14,)</f>
        <v>BioLegend</v>
      </c>
      <c r="M2157" s="25" t="str">
        <f>VLOOKUP(L2157,'Currency Sheet'!A:C,3,)</f>
        <v>DOLLAR</v>
      </c>
      <c r="N2157" s="25">
        <f t="shared" si="169"/>
        <v>88</v>
      </c>
    </row>
    <row r="2158" spans="1:14" x14ac:dyDescent="0.25">
      <c r="A2158" s="25" t="str">
        <v>EED118440</v>
      </c>
      <c r="B2158" s="45">
        <v>45897</v>
      </c>
      <c r="C2158" s="25">
        <v>101903</v>
      </c>
      <c r="D2158" s="25">
        <f t="shared" si="168"/>
        <v>5297.6</v>
      </c>
      <c r="E2158" s="25">
        <f>_xlfn.XLOOKUP(C2158,MasterSheet!H:H,MasterSheet!E:E)</f>
        <v>60.2</v>
      </c>
      <c r="F2158" s="26">
        <f>SUMIFS(MasterSheet!J:J, MasterSheet!B:B, A2158, MasterSheet!D:D, B2158, MasterSheet!H:H, C2158)</f>
        <v>1</v>
      </c>
      <c r="G2158" s="26">
        <f t="shared" si="170"/>
        <v>5297.6</v>
      </c>
      <c r="H2158" s="30">
        <f>SUMIFS(MasterSheet!K:K, MasterSheet!B:B, A2158, MasterSheet!D:D, B2158, MasterSheet!H:H, C2158)</f>
        <v>1</v>
      </c>
      <c r="I2158" s="30">
        <f t="shared" si="171"/>
        <v>5297.6</v>
      </c>
      <c r="J2158" s="32">
        <f>SUMIFS(MasterSheet!L:L, MasterSheet!B:B, A2158, MasterSheet!D:D, B2158, MasterSheet!H:H, C2158)</f>
        <v>0</v>
      </c>
      <c r="K2158" s="32">
        <f t="shared" si="172"/>
        <v>0</v>
      </c>
      <c r="L2158" s="25" t="str">
        <f>VLOOKUP(C2158,MasterSheet!H:U,14,)</f>
        <v>BioLegend</v>
      </c>
      <c r="M2158" s="25" t="str">
        <f>VLOOKUP(L2158,'Currency Sheet'!A:C,3,)</f>
        <v>DOLLAR</v>
      </c>
      <c r="N2158" s="25">
        <f t="shared" si="169"/>
        <v>88</v>
      </c>
    </row>
    <row r="2159" spans="1:14" x14ac:dyDescent="0.25">
      <c r="A2159" s="25" t="str">
        <v>EED118440</v>
      </c>
      <c r="B2159" s="45">
        <v>45897</v>
      </c>
      <c r="C2159" s="25">
        <v>102012</v>
      </c>
      <c r="D2159" s="25">
        <f t="shared" si="168"/>
        <v>8923.2000000000007</v>
      </c>
      <c r="E2159" s="25">
        <f>_xlfn.XLOOKUP(C2159,MasterSheet!H:H,MasterSheet!E:E)</f>
        <v>101.4</v>
      </c>
      <c r="F2159" s="26">
        <f>SUMIFS(MasterSheet!J:J, MasterSheet!B:B, A2159, MasterSheet!D:D, B2159, MasterSheet!H:H, C2159)</f>
        <v>1</v>
      </c>
      <c r="G2159" s="26">
        <f t="shared" si="170"/>
        <v>8923.2000000000007</v>
      </c>
      <c r="H2159" s="30">
        <f>SUMIFS(MasterSheet!K:K, MasterSheet!B:B, A2159, MasterSheet!D:D, B2159, MasterSheet!H:H, C2159)</f>
        <v>1</v>
      </c>
      <c r="I2159" s="30">
        <f t="shared" si="171"/>
        <v>8923.2000000000007</v>
      </c>
      <c r="J2159" s="32">
        <f>SUMIFS(MasterSheet!L:L, MasterSheet!B:B, A2159, MasterSheet!D:D, B2159, MasterSheet!H:H, C2159)</f>
        <v>0</v>
      </c>
      <c r="K2159" s="32">
        <f t="shared" si="172"/>
        <v>0</v>
      </c>
      <c r="L2159" s="25" t="str">
        <f>VLOOKUP(C2159,MasterSheet!H:U,14,)</f>
        <v>BioLegend</v>
      </c>
      <c r="M2159" s="25" t="str">
        <f>VLOOKUP(L2159,'Currency Sheet'!A:C,3,)</f>
        <v>DOLLAR</v>
      </c>
      <c r="N2159" s="25">
        <f t="shared" si="169"/>
        <v>88</v>
      </c>
    </row>
    <row r="2160" spans="1:14" x14ac:dyDescent="0.25">
      <c r="A2160" s="25" t="str">
        <v>EED118440</v>
      </c>
      <c r="B2160" s="45">
        <v>45897</v>
      </c>
      <c r="C2160" s="25">
        <v>102714</v>
      </c>
      <c r="D2160" s="25">
        <f t="shared" si="168"/>
        <v>14106.400000000001</v>
      </c>
      <c r="E2160" s="25">
        <f>_xlfn.XLOOKUP(C2160,MasterSheet!H:H,MasterSheet!E:E)</f>
        <v>160.30000000000001</v>
      </c>
      <c r="F2160" s="26">
        <f>SUMIFS(MasterSheet!J:J, MasterSheet!B:B, A2160, MasterSheet!D:D, B2160, MasterSheet!H:H, C2160)</f>
        <v>1</v>
      </c>
      <c r="G2160" s="26">
        <f t="shared" si="170"/>
        <v>14106.400000000001</v>
      </c>
      <c r="H2160" s="30">
        <f>SUMIFS(MasterSheet!K:K, MasterSheet!B:B, A2160, MasterSheet!D:D, B2160, MasterSheet!H:H, C2160)</f>
        <v>1</v>
      </c>
      <c r="I2160" s="30">
        <f t="shared" si="171"/>
        <v>14106.400000000001</v>
      </c>
      <c r="J2160" s="32">
        <f>SUMIFS(MasterSheet!L:L, MasterSheet!B:B, A2160, MasterSheet!D:D, B2160, MasterSheet!H:H, C2160)</f>
        <v>0</v>
      </c>
      <c r="K2160" s="32">
        <f t="shared" si="172"/>
        <v>0</v>
      </c>
      <c r="L2160" s="25" t="str">
        <f>VLOOKUP(C2160,MasterSheet!H:U,14,)</f>
        <v>BioLegend</v>
      </c>
      <c r="M2160" s="25" t="str">
        <f>VLOOKUP(L2160,'Currency Sheet'!A:C,3,)</f>
        <v>DOLLAR</v>
      </c>
      <c r="N2160" s="25">
        <f t="shared" si="169"/>
        <v>88</v>
      </c>
    </row>
    <row r="2161" spans="1:14" x14ac:dyDescent="0.25">
      <c r="A2161" s="25" t="str">
        <v>EED118440</v>
      </c>
      <c r="B2161" s="45">
        <v>45897</v>
      </c>
      <c r="C2161" s="25">
        <v>103021</v>
      </c>
      <c r="D2161" s="25">
        <f t="shared" si="168"/>
        <v>2587.1999999999998</v>
      </c>
      <c r="E2161" s="25">
        <f>_xlfn.XLOOKUP(C2161,MasterSheet!H:H,MasterSheet!E:E)</f>
        <v>29.4</v>
      </c>
      <c r="F2161" s="26">
        <f>SUMIFS(MasterSheet!J:J, MasterSheet!B:B, A2161, MasterSheet!D:D, B2161, MasterSheet!H:H, C2161)</f>
        <v>1</v>
      </c>
      <c r="G2161" s="26">
        <f t="shared" si="170"/>
        <v>2587.1999999999998</v>
      </c>
      <c r="H2161" s="30">
        <f>SUMIFS(MasterSheet!K:K, MasterSheet!B:B, A2161, MasterSheet!D:D, B2161, MasterSheet!H:H, C2161)</f>
        <v>1</v>
      </c>
      <c r="I2161" s="30">
        <f t="shared" si="171"/>
        <v>2587.1999999999998</v>
      </c>
      <c r="J2161" s="32">
        <f>SUMIFS(MasterSheet!L:L, MasterSheet!B:B, A2161, MasterSheet!D:D, B2161, MasterSheet!H:H, C2161)</f>
        <v>0</v>
      </c>
      <c r="K2161" s="32">
        <f t="shared" si="172"/>
        <v>0</v>
      </c>
      <c r="L2161" s="25" t="str">
        <f>VLOOKUP(C2161,MasterSheet!H:U,14,)</f>
        <v>BioLegend</v>
      </c>
      <c r="M2161" s="25" t="str">
        <f>VLOOKUP(L2161,'Currency Sheet'!A:C,3,)</f>
        <v>DOLLAR</v>
      </c>
      <c r="N2161" s="25">
        <f t="shared" si="169"/>
        <v>88</v>
      </c>
    </row>
    <row r="2162" spans="1:14" x14ac:dyDescent="0.25">
      <c r="A2162" s="25" t="str">
        <v>EED118440</v>
      </c>
      <c r="B2162" s="45">
        <v>45897</v>
      </c>
      <c r="C2162" s="25">
        <v>103105</v>
      </c>
      <c r="D2162" s="25">
        <f t="shared" si="168"/>
        <v>2710.4</v>
      </c>
      <c r="E2162" s="25">
        <f>_xlfn.XLOOKUP(C2162,MasterSheet!H:H,MasterSheet!E:E)</f>
        <v>30.8</v>
      </c>
      <c r="F2162" s="26">
        <f>SUMIFS(MasterSheet!J:J, MasterSheet!B:B, A2162, MasterSheet!D:D, B2162, MasterSheet!H:H, C2162)</f>
        <v>1</v>
      </c>
      <c r="G2162" s="26">
        <f t="shared" si="170"/>
        <v>2710.4</v>
      </c>
      <c r="H2162" s="30">
        <f>SUMIFS(MasterSheet!K:K, MasterSheet!B:B, A2162, MasterSheet!D:D, B2162, MasterSheet!H:H, C2162)</f>
        <v>1</v>
      </c>
      <c r="I2162" s="30">
        <f t="shared" si="171"/>
        <v>2710.4</v>
      </c>
      <c r="J2162" s="32">
        <f>SUMIFS(MasterSheet!L:L, MasterSheet!B:B, A2162, MasterSheet!D:D, B2162, MasterSheet!H:H, C2162)</f>
        <v>0</v>
      </c>
      <c r="K2162" s="32">
        <f t="shared" si="172"/>
        <v>0</v>
      </c>
      <c r="L2162" s="25" t="str">
        <f>VLOOKUP(C2162,MasterSheet!H:U,14,)</f>
        <v>BioLegend</v>
      </c>
      <c r="M2162" s="25" t="str">
        <f>VLOOKUP(L2162,'Currency Sheet'!A:C,3,)</f>
        <v>DOLLAR</v>
      </c>
      <c r="N2162" s="25">
        <f t="shared" si="169"/>
        <v>88</v>
      </c>
    </row>
    <row r="2163" spans="1:14" x14ac:dyDescent="0.25">
      <c r="A2163" s="25" t="str">
        <v>EED118440</v>
      </c>
      <c r="B2163" s="45">
        <v>45897</v>
      </c>
      <c r="C2163" s="25">
        <v>103108</v>
      </c>
      <c r="D2163" s="25">
        <f t="shared" si="168"/>
        <v>6468</v>
      </c>
      <c r="E2163" s="25">
        <f>_xlfn.XLOOKUP(C2163,MasterSheet!H:H,MasterSheet!E:E)</f>
        <v>73.5</v>
      </c>
      <c r="F2163" s="26">
        <f>SUMIFS(MasterSheet!J:J, MasterSheet!B:B, A2163, MasterSheet!D:D, B2163, MasterSheet!H:H, C2163)</f>
        <v>1</v>
      </c>
      <c r="G2163" s="26">
        <f t="shared" si="170"/>
        <v>6468</v>
      </c>
      <c r="H2163" s="30">
        <f>SUMIFS(MasterSheet!K:K, MasterSheet!B:B, A2163, MasterSheet!D:D, B2163, MasterSheet!H:H, C2163)</f>
        <v>1</v>
      </c>
      <c r="I2163" s="30">
        <f t="shared" si="171"/>
        <v>6468</v>
      </c>
      <c r="J2163" s="32">
        <f>SUMIFS(MasterSheet!L:L, MasterSheet!B:B, A2163, MasterSheet!D:D, B2163, MasterSheet!H:H, C2163)</f>
        <v>0</v>
      </c>
      <c r="K2163" s="32">
        <f t="shared" si="172"/>
        <v>0</v>
      </c>
      <c r="L2163" s="25" t="str">
        <f>VLOOKUP(C2163,MasterSheet!H:U,14,)</f>
        <v>BioLegend</v>
      </c>
      <c r="M2163" s="25" t="str">
        <f>VLOOKUP(L2163,'Currency Sheet'!A:C,3,)</f>
        <v>DOLLAR</v>
      </c>
      <c r="N2163" s="25">
        <f t="shared" si="169"/>
        <v>88</v>
      </c>
    </row>
    <row r="2164" spans="1:14" x14ac:dyDescent="0.25">
      <c r="A2164" s="25" t="str">
        <v>EED118440</v>
      </c>
      <c r="B2164" s="45">
        <v>45897</v>
      </c>
      <c r="C2164" s="25">
        <v>103132</v>
      </c>
      <c r="D2164" s="25">
        <f t="shared" si="168"/>
        <v>13613.599999999999</v>
      </c>
      <c r="E2164" s="25">
        <f>_xlfn.XLOOKUP(C2164,MasterSheet!H:H,MasterSheet!E:E)</f>
        <v>154.69999999999999</v>
      </c>
      <c r="F2164" s="26">
        <f>SUMIFS(MasterSheet!J:J, MasterSheet!B:B, A2164, MasterSheet!D:D, B2164, MasterSheet!H:H, C2164)</f>
        <v>2</v>
      </c>
      <c r="G2164" s="26">
        <f t="shared" si="170"/>
        <v>27227.199999999997</v>
      </c>
      <c r="H2164" s="30">
        <f>SUMIFS(MasterSheet!K:K, MasterSheet!B:B, A2164, MasterSheet!D:D, B2164, MasterSheet!H:H, C2164)</f>
        <v>2</v>
      </c>
      <c r="I2164" s="30">
        <f t="shared" si="171"/>
        <v>27227.199999999997</v>
      </c>
      <c r="J2164" s="32">
        <f>SUMIFS(MasterSheet!L:L, MasterSheet!B:B, A2164, MasterSheet!D:D, B2164, MasterSheet!H:H, C2164)</f>
        <v>0</v>
      </c>
      <c r="K2164" s="32">
        <f t="shared" si="172"/>
        <v>0</v>
      </c>
      <c r="L2164" s="25" t="str">
        <f>VLOOKUP(C2164,MasterSheet!H:U,14,)</f>
        <v>BioLegend</v>
      </c>
      <c r="M2164" s="25" t="str">
        <f>VLOOKUP(L2164,'Currency Sheet'!A:C,3,)</f>
        <v>DOLLAR</v>
      </c>
      <c r="N2164" s="25">
        <f t="shared" si="169"/>
        <v>88</v>
      </c>
    </row>
    <row r="2165" spans="1:14" x14ac:dyDescent="0.25">
      <c r="A2165" s="25" t="str">
        <v>EED118440</v>
      </c>
      <c r="B2165" s="45">
        <v>45897</v>
      </c>
      <c r="C2165" s="25">
        <v>104407</v>
      </c>
      <c r="D2165" s="25">
        <f t="shared" si="168"/>
        <v>6776</v>
      </c>
      <c r="E2165" s="25">
        <f>_xlfn.XLOOKUP(C2165,MasterSheet!H:H,MasterSheet!E:E)</f>
        <v>77</v>
      </c>
      <c r="F2165" s="26">
        <f>SUMIFS(MasterSheet!J:J, MasterSheet!B:B, A2165, MasterSheet!D:D, B2165, MasterSheet!H:H, C2165)</f>
        <v>1</v>
      </c>
      <c r="G2165" s="26">
        <f t="shared" si="170"/>
        <v>6776</v>
      </c>
      <c r="H2165" s="30">
        <f>SUMIFS(MasterSheet!K:K, MasterSheet!B:B, A2165, MasterSheet!D:D, B2165, MasterSheet!H:H, C2165)</f>
        <v>1</v>
      </c>
      <c r="I2165" s="30">
        <f t="shared" si="171"/>
        <v>6776</v>
      </c>
      <c r="J2165" s="32">
        <f>SUMIFS(MasterSheet!L:L, MasterSheet!B:B, A2165, MasterSheet!D:D, B2165, MasterSheet!H:H, C2165)</f>
        <v>0</v>
      </c>
      <c r="K2165" s="32">
        <f t="shared" si="172"/>
        <v>0</v>
      </c>
      <c r="L2165" s="25" t="str">
        <f>VLOOKUP(C2165,MasterSheet!H:U,14,)</f>
        <v>BioLegend</v>
      </c>
      <c r="M2165" s="25" t="str">
        <f>VLOOKUP(L2165,'Currency Sheet'!A:C,3,)</f>
        <v>DOLLAR</v>
      </c>
      <c r="N2165" s="25">
        <f t="shared" si="169"/>
        <v>88</v>
      </c>
    </row>
    <row r="2166" spans="1:14" x14ac:dyDescent="0.25">
      <c r="A2166" s="25" t="str">
        <v>EED118440</v>
      </c>
      <c r="B2166" s="45">
        <v>45897</v>
      </c>
      <c r="C2166" s="25">
        <v>104734</v>
      </c>
      <c r="D2166" s="25">
        <f t="shared" si="168"/>
        <v>17987.2</v>
      </c>
      <c r="E2166" s="25">
        <f>_xlfn.XLOOKUP(C2166,MasterSheet!H:H,MasterSheet!E:E)</f>
        <v>204.4</v>
      </c>
      <c r="F2166" s="26">
        <f>SUMIFS(MasterSheet!J:J, MasterSheet!B:B, A2166, MasterSheet!D:D, B2166, MasterSheet!H:H, C2166)</f>
        <v>1</v>
      </c>
      <c r="G2166" s="26">
        <f t="shared" si="170"/>
        <v>17987.2</v>
      </c>
      <c r="H2166" s="30">
        <f>SUMIFS(MasterSheet!K:K, MasterSheet!B:B, A2166, MasterSheet!D:D, B2166, MasterSheet!H:H, C2166)</f>
        <v>1</v>
      </c>
      <c r="I2166" s="30">
        <f t="shared" si="171"/>
        <v>17987.2</v>
      </c>
      <c r="J2166" s="32">
        <f>SUMIFS(MasterSheet!L:L, MasterSheet!B:B, A2166, MasterSheet!D:D, B2166, MasterSheet!H:H, C2166)</f>
        <v>0</v>
      </c>
      <c r="K2166" s="32">
        <f t="shared" si="172"/>
        <v>0</v>
      </c>
      <c r="L2166" s="25" t="str">
        <f>VLOOKUP(C2166,MasterSheet!H:U,14,)</f>
        <v>BioLegend</v>
      </c>
      <c r="M2166" s="25" t="str">
        <f>VLOOKUP(L2166,'Currency Sheet'!A:C,3,)</f>
        <v>DOLLAR</v>
      </c>
      <c r="N2166" s="25">
        <f t="shared" si="169"/>
        <v>88</v>
      </c>
    </row>
    <row r="2167" spans="1:14" x14ac:dyDescent="0.25">
      <c r="A2167" s="25" t="str">
        <v>EED118440</v>
      </c>
      <c r="B2167" s="45">
        <v>45897</v>
      </c>
      <c r="C2167" s="25">
        <v>105125</v>
      </c>
      <c r="D2167" s="25">
        <f t="shared" si="168"/>
        <v>19602</v>
      </c>
      <c r="E2167" s="25">
        <f>_xlfn.XLOOKUP(C2167,MasterSheet!H:H,MasterSheet!E:E)</f>
        <v>222.75</v>
      </c>
      <c r="F2167" s="26">
        <f>SUMIFS(MasterSheet!J:J, MasterSheet!B:B, A2167, MasterSheet!D:D, B2167, MasterSheet!H:H, C2167)</f>
        <v>1</v>
      </c>
      <c r="G2167" s="26">
        <f t="shared" si="170"/>
        <v>19602</v>
      </c>
      <c r="H2167" s="30">
        <f>SUMIFS(MasterSheet!K:K, MasterSheet!B:B, A2167, MasterSheet!D:D, B2167, MasterSheet!H:H, C2167)</f>
        <v>1</v>
      </c>
      <c r="I2167" s="30">
        <f t="shared" si="171"/>
        <v>19602</v>
      </c>
      <c r="J2167" s="32">
        <f>SUMIFS(MasterSheet!L:L, MasterSheet!B:B, A2167, MasterSheet!D:D, B2167, MasterSheet!H:H, C2167)</f>
        <v>0</v>
      </c>
      <c r="K2167" s="32">
        <f t="shared" si="172"/>
        <v>0</v>
      </c>
      <c r="L2167" s="25" t="str">
        <f>VLOOKUP(C2167,MasterSheet!H:U,14,)</f>
        <v>BioLegend</v>
      </c>
      <c r="M2167" s="25" t="str">
        <f>VLOOKUP(L2167,'Currency Sheet'!A:C,3,)</f>
        <v>DOLLAR</v>
      </c>
      <c r="N2167" s="25">
        <f t="shared" si="169"/>
        <v>88</v>
      </c>
    </row>
    <row r="2168" spans="1:14" x14ac:dyDescent="0.25">
      <c r="A2168" s="25" t="str">
        <v>EED118440</v>
      </c>
      <c r="B2168" s="45">
        <v>45897</v>
      </c>
      <c r="C2168" s="25">
        <v>106306</v>
      </c>
      <c r="D2168" s="25">
        <f t="shared" si="168"/>
        <v>19687.36</v>
      </c>
      <c r="E2168" s="25">
        <f>_xlfn.XLOOKUP(C2168,MasterSheet!H:H,MasterSheet!E:E)</f>
        <v>223.72</v>
      </c>
      <c r="F2168" s="26">
        <f>SUMIFS(MasterSheet!J:J, MasterSheet!B:B, A2168, MasterSheet!D:D, B2168, MasterSheet!H:H, C2168)</f>
        <v>1</v>
      </c>
      <c r="G2168" s="26">
        <f t="shared" si="170"/>
        <v>19687.36</v>
      </c>
      <c r="H2168" s="30">
        <f>SUMIFS(MasterSheet!K:K, MasterSheet!B:B, A2168, MasterSheet!D:D, B2168, MasterSheet!H:H, C2168)</f>
        <v>1</v>
      </c>
      <c r="I2168" s="30">
        <f t="shared" si="171"/>
        <v>19687.36</v>
      </c>
      <c r="J2168" s="32">
        <f>SUMIFS(MasterSheet!L:L, MasterSheet!B:B, A2168, MasterSheet!D:D, B2168, MasterSheet!H:H, C2168)</f>
        <v>0</v>
      </c>
      <c r="K2168" s="32">
        <f t="shared" si="172"/>
        <v>0</v>
      </c>
      <c r="L2168" s="25" t="str">
        <f>VLOOKUP(C2168,MasterSheet!H:U,14,)</f>
        <v>BioLegend</v>
      </c>
      <c r="M2168" s="25" t="str">
        <f>VLOOKUP(L2168,'Currency Sheet'!A:C,3,)</f>
        <v>DOLLAR</v>
      </c>
      <c r="N2168" s="25">
        <f t="shared" si="169"/>
        <v>88</v>
      </c>
    </row>
    <row r="2169" spans="1:14" x14ac:dyDescent="0.25">
      <c r="A2169" s="25" t="str">
        <v>EED118440</v>
      </c>
      <c r="B2169" s="45">
        <v>45897</v>
      </c>
      <c r="C2169" s="25">
        <v>107627</v>
      </c>
      <c r="D2169" s="25">
        <f t="shared" si="168"/>
        <v>5790.4</v>
      </c>
      <c r="E2169" s="25">
        <f>_xlfn.XLOOKUP(C2169,MasterSheet!H:H,MasterSheet!E:E)</f>
        <v>65.8</v>
      </c>
      <c r="F2169" s="26">
        <f>SUMIFS(MasterSheet!J:J, MasterSheet!B:B, A2169, MasterSheet!D:D, B2169, MasterSheet!H:H, C2169)</f>
        <v>1</v>
      </c>
      <c r="G2169" s="26">
        <f t="shared" si="170"/>
        <v>5790.4</v>
      </c>
      <c r="H2169" s="30">
        <f>SUMIFS(MasterSheet!K:K, MasterSheet!B:B, A2169, MasterSheet!D:D, B2169, MasterSheet!H:H, C2169)</f>
        <v>1</v>
      </c>
      <c r="I2169" s="30">
        <f t="shared" si="171"/>
        <v>5790.4</v>
      </c>
      <c r="J2169" s="32">
        <f>SUMIFS(MasterSheet!L:L, MasterSheet!B:B, A2169, MasterSheet!D:D, B2169, MasterSheet!H:H, C2169)</f>
        <v>0</v>
      </c>
      <c r="K2169" s="32">
        <f t="shared" si="172"/>
        <v>0</v>
      </c>
      <c r="L2169" s="25" t="str">
        <f>VLOOKUP(C2169,MasterSheet!H:U,14,)</f>
        <v>BioLegend</v>
      </c>
      <c r="M2169" s="25" t="str">
        <f>VLOOKUP(L2169,'Currency Sheet'!A:C,3,)</f>
        <v>DOLLAR</v>
      </c>
      <c r="N2169" s="25">
        <f t="shared" si="169"/>
        <v>88</v>
      </c>
    </row>
    <row r="2170" spans="1:14" x14ac:dyDescent="0.25">
      <c r="A2170" s="25" t="str">
        <v>EED118440</v>
      </c>
      <c r="B2170" s="45">
        <v>45897</v>
      </c>
      <c r="C2170" s="25">
        <v>108417</v>
      </c>
      <c r="D2170" s="25">
        <f t="shared" si="168"/>
        <v>14106.400000000001</v>
      </c>
      <c r="E2170" s="25">
        <f>_xlfn.XLOOKUP(C2170,MasterSheet!H:H,MasterSheet!E:E)</f>
        <v>160.30000000000001</v>
      </c>
      <c r="F2170" s="26">
        <f>SUMIFS(MasterSheet!J:J, MasterSheet!B:B, A2170, MasterSheet!D:D, B2170, MasterSheet!H:H, C2170)</f>
        <v>1</v>
      </c>
      <c r="G2170" s="26">
        <f t="shared" si="170"/>
        <v>14106.400000000001</v>
      </c>
      <c r="H2170" s="30">
        <f>SUMIFS(MasterSheet!K:K, MasterSheet!B:B, A2170, MasterSheet!D:D, B2170, MasterSheet!H:H, C2170)</f>
        <v>1</v>
      </c>
      <c r="I2170" s="30">
        <f t="shared" si="171"/>
        <v>14106.400000000001</v>
      </c>
      <c r="J2170" s="32">
        <f>SUMIFS(MasterSheet!L:L, MasterSheet!B:B, A2170, MasterSheet!D:D, B2170, MasterSheet!H:H, C2170)</f>
        <v>0</v>
      </c>
      <c r="K2170" s="32">
        <f t="shared" si="172"/>
        <v>0</v>
      </c>
      <c r="L2170" s="25" t="str">
        <f>VLOOKUP(C2170,MasterSheet!H:U,14,)</f>
        <v>BioLegend</v>
      </c>
      <c r="M2170" s="25" t="str">
        <f>VLOOKUP(L2170,'Currency Sheet'!A:C,3,)</f>
        <v>DOLLAR</v>
      </c>
      <c r="N2170" s="25">
        <f t="shared" si="169"/>
        <v>88</v>
      </c>
    </row>
    <row r="2171" spans="1:14" x14ac:dyDescent="0.25">
      <c r="A2171" s="25" t="str">
        <v>EED118440</v>
      </c>
      <c r="B2171" s="45">
        <v>45897</v>
      </c>
      <c r="C2171" s="25">
        <v>117339</v>
      </c>
      <c r="D2171" s="25">
        <f t="shared" si="168"/>
        <v>19272</v>
      </c>
      <c r="E2171" s="25">
        <f>_xlfn.XLOOKUP(C2171,MasterSheet!H:H,MasterSheet!E:E)</f>
        <v>219</v>
      </c>
      <c r="F2171" s="26">
        <f>SUMIFS(MasterSheet!J:J, MasterSheet!B:B, A2171, MasterSheet!D:D, B2171, MasterSheet!H:H, C2171)</f>
        <v>1</v>
      </c>
      <c r="G2171" s="26">
        <f t="shared" si="170"/>
        <v>19272</v>
      </c>
      <c r="H2171" s="30">
        <f>SUMIFS(MasterSheet!K:K, MasterSheet!B:B, A2171, MasterSheet!D:D, B2171, MasterSheet!H:H, C2171)</f>
        <v>1</v>
      </c>
      <c r="I2171" s="30">
        <f t="shared" si="171"/>
        <v>19272</v>
      </c>
      <c r="J2171" s="32">
        <f>SUMIFS(MasterSheet!L:L, MasterSheet!B:B, A2171, MasterSheet!D:D, B2171, MasterSheet!H:H, C2171)</f>
        <v>0</v>
      </c>
      <c r="K2171" s="32">
        <f t="shared" si="172"/>
        <v>0</v>
      </c>
      <c r="L2171" s="25" t="str">
        <f>VLOOKUP(C2171,MasterSheet!H:U,14,)</f>
        <v>BioLegend</v>
      </c>
      <c r="M2171" s="25" t="str">
        <f>VLOOKUP(L2171,'Currency Sheet'!A:C,3,)</f>
        <v>DOLLAR</v>
      </c>
      <c r="N2171" s="25">
        <f t="shared" si="169"/>
        <v>88</v>
      </c>
    </row>
    <row r="2172" spans="1:14" x14ac:dyDescent="0.25">
      <c r="A2172" s="25" t="str">
        <v>EED118440</v>
      </c>
      <c r="B2172" s="45">
        <v>45897</v>
      </c>
      <c r="C2172" s="25">
        <v>123137</v>
      </c>
      <c r="D2172" s="25">
        <f t="shared" si="168"/>
        <v>16698</v>
      </c>
      <c r="E2172" s="25">
        <f>_xlfn.XLOOKUP(C2172,MasterSheet!H:H,MasterSheet!E:E)</f>
        <v>189.75</v>
      </c>
      <c r="F2172" s="26">
        <f>SUMIFS(MasterSheet!J:J, MasterSheet!B:B, A2172, MasterSheet!D:D, B2172, MasterSheet!H:H, C2172)</f>
        <v>1</v>
      </c>
      <c r="G2172" s="26">
        <f t="shared" si="170"/>
        <v>16698</v>
      </c>
      <c r="H2172" s="30">
        <f>SUMIFS(MasterSheet!K:K, MasterSheet!B:B, A2172, MasterSheet!D:D, B2172, MasterSheet!H:H, C2172)</f>
        <v>1</v>
      </c>
      <c r="I2172" s="30">
        <f t="shared" si="171"/>
        <v>16698</v>
      </c>
      <c r="J2172" s="32">
        <f>SUMIFS(MasterSheet!L:L, MasterSheet!B:B, A2172, MasterSheet!D:D, B2172, MasterSheet!H:H, C2172)</f>
        <v>0</v>
      </c>
      <c r="K2172" s="32">
        <f t="shared" si="172"/>
        <v>0</v>
      </c>
      <c r="L2172" s="25" t="str">
        <f>VLOOKUP(C2172,MasterSheet!H:U,14,)</f>
        <v>BioLegend</v>
      </c>
      <c r="M2172" s="25" t="str">
        <f>VLOOKUP(L2172,'Currency Sheet'!A:C,3,)</f>
        <v>DOLLAR</v>
      </c>
      <c r="N2172" s="25">
        <f t="shared" si="169"/>
        <v>88</v>
      </c>
    </row>
    <row r="2173" spans="1:14" x14ac:dyDescent="0.25">
      <c r="A2173" s="25" t="str">
        <v>EED118440</v>
      </c>
      <c r="B2173" s="45">
        <v>45897</v>
      </c>
      <c r="C2173" s="25">
        <v>126410</v>
      </c>
      <c r="D2173" s="25">
        <f t="shared" si="168"/>
        <v>22792</v>
      </c>
      <c r="E2173" s="25">
        <f>_xlfn.XLOOKUP(C2173,MasterSheet!H:H,MasterSheet!E:E)</f>
        <v>259</v>
      </c>
      <c r="F2173" s="26">
        <f>SUMIFS(MasterSheet!J:J, MasterSheet!B:B, A2173, MasterSheet!D:D, B2173, MasterSheet!H:H, C2173)</f>
        <v>1</v>
      </c>
      <c r="G2173" s="26">
        <f t="shared" si="170"/>
        <v>22792</v>
      </c>
      <c r="H2173" s="30">
        <f>SUMIFS(MasterSheet!K:K, MasterSheet!B:B, A2173, MasterSheet!D:D, B2173, MasterSheet!H:H, C2173)</f>
        <v>1</v>
      </c>
      <c r="I2173" s="30">
        <f t="shared" si="171"/>
        <v>22792</v>
      </c>
      <c r="J2173" s="32">
        <f>SUMIFS(MasterSheet!L:L, MasterSheet!B:B, A2173, MasterSheet!D:D, B2173, MasterSheet!H:H, C2173)</f>
        <v>0</v>
      </c>
      <c r="K2173" s="32">
        <f t="shared" si="172"/>
        <v>0</v>
      </c>
      <c r="L2173" s="25" t="str">
        <f>VLOOKUP(C2173,MasterSheet!H:U,14,)</f>
        <v>BioLegend</v>
      </c>
      <c r="M2173" s="25" t="str">
        <f>VLOOKUP(L2173,'Currency Sheet'!A:C,3,)</f>
        <v>DOLLAR</v>
      </c>
      <c r="N2173" s="25">
        <f t="shared" si="169"/>
        <v>88</v>
      </c>
    </row>
    <row r="2174" spans="1:14" x14ac:dyDescent="0.25">
      <c r="A2174" s="25" t="str">
        <v>EED118440</v>
      </c>
      <c r="B2174" s="45">
        <v>45897</v>
      </c>
      <c r="C2174" s="25">
        <v>127616</v>
      </c>
      <c r="D2174" s="25">
        <f t="shared" si="168"/>
        <v>20764.48</v>
      </c>
      <c r="E2174" s="25">
        <f>_xlfn.XLOOKUP(C2174,MasterSheet!H:H,MasterSheet!E:E)</f>
        <v>235.96</v>
      </c>
      <c r="F2174" s="26">
        <f>SUMIFS(MasterSheet!J:J, MasterSheet!B:B, A2174, MasterSheet!D:D, B2174, MasterSheet!H:H, C2174)</f>
        <v>1</v>
      </c>
      <c r="G2174" s="26">
        <f t="shared" si="170"/>
        <v>20764.48</v>
      </c>
      <c r="H2174" s="30">
        <f>SUMIFS(MasterSheet!K:K, MasterSheet!B:B, A2174, MasterSheet!D:D, B2174, MasterSheet!H:H, C2174)</f>
        <v>1</v>
      </c>
      <c r="I2174" s="30">
        <f t="shared" si="171"/>
        <v>20764.48</v>
      </c>
      <c r="J2174" s="32">
        <f>SUMIFS(MasterSheet!L:L, MasterSheet!B:B, A2174, MasterSheet!D:D, B2174, MasterSheet!H:H, C2174)</f>
        <v>0</v>
      </c>
      <c r="K2174" s="32">
        <f t="shared" si="172"/>
        <v>0</v>
      </c>
      <c r="L2174" s="25" t="str">
        <f>VLOOKUP(C2174,MasterSheet!H:U,14,)</f>
        <v>BioLegend</v>
      </c>
      <c r="M2174" s="25" t="str">
        <f>VLOOKUP(L2174,'Currency Sheet'!A:C,3,)</f>
        <v>DOLLAR</v>
      </c>
      <c r="N2174" s="25">
        <f t="shared" si="169"/>
        <v>88</v>
      </c>
    </row>
    <row r="2175" spans="1:14" x14ac:dyDescent="0.25">
      <c r="A2175" s="25" t="str">
        <v>EED118440</v>
      </c>
      <c r="B2175" s="45">
        <v>45897</v>
      </c>
      <c r="C2175" s="25">
        <v>127633</v>
      </c>
      <c r="D2175" s="25">
        <f t="shared" si="168"/>
        <v>19602</v>
      </c>
      <c r="E2175" s="25">
        <f>_xlfn.XLOOKUP(C2175,MasterSheet!H:H,MasterSheet!E:E)</f>
        <v>222.75</v>
      </c>
      <c r="F2175" s="26">
        <f>SUMIFS(MasterSheet!J:J, MasterSheet!B:B, A2175, MasterSheet!D:D, B2175, MasterSheet!H:H, C2175)</f>
        <v>1</v>
      </c>
      <c r="G2175" s="26">
        <f t="shared" si="170"/>
        <v>19602</v>
      </c>
      <c r="H2175" s="30">
        <f>SUMIFS(MasterSheet!K:K, MasterSheet!B:B, A2175, MasterSheet!D:D, B2175, MasterSheet!H:H, C2175)</f>
        <v>1</v>
      </c>
      <c r="I2175" s="30">
        <f t="shared" si="171"/>
        <v>19602</v>
      </c>
      <c r="J2175" s="32">
        <f>SUMIFS(MasterSheet!L:L, MasterSheet!B:B, A2175, MasterSheet!D:D, B2175, MasterSheet!H:H, C2175)</f>
        <v>0</v>
      </c>
      <c r="K2175" s="32">
        <f t="shared" si="172"/>
        <v>0</v>
      </c>
      <c r="L2175" s="25" t="str">
        <f>VLOOKUP(C2175,MasterSheet!H:U,14,)</f>
        <v>BioLegend</v>
      </c>
      <c r="M2175" s="25" t="str">
        <f>VLOOKUP(L2175,'Currency Sheet'!A:C,3,)</f>
        <v>DOLLAR</v>
      </c>
      <c r="N2175" s="25">
        <f t="shared" si="169"/>
        <v>88</v>
      </c>
    </row>
    <row r="2176" spans="1:14" x14ac:dyDescent="0.25">
      <c r="A2176" s="25" t="str">
        <v>EED118440</v>
      </c>
      <c r="B2176" s="45">
        <v>45897</v>
      </c>
      <c r="C2176" s="25">
        <v>134008</v>
      </c>
      <c r="D2176" s="25">
        <f t="shared" si="168"/>
        <v>17413.439999999999</v>
      </c>
      <c r="E2176" s="25">
        <f>_xlfn.XLOOKUP(C2176,MasterSheet!H:H,MasterSheet!E:E)</f>
        <v>197.88</v>
      </c>
      <c r="F2176" s="26">
        <f>SUMIFS(MasterSheet!J:J, MasterSheet!B:B, A2176, MasterSheet!D:D, B2176, MasterSheet!H:H, C2176)</f>
        <v>1</v>
      </c>
      <c r="G2176" s="26">
        <f t="shared" si="170"/>
        <v>17413.439999999999</v>
      </c>
      <c r="H2176" s="30">
        <f>SUMIFS(MasterSheet!K:K, MasterSheet!B:B, A2176, MasterSheet!D:D, B2176, MasterSheet!H:H, C2176)</f>
        <v>1</v>
      </c>
      <c r="I2176" s="30">
        <f t="shared" si="171"/>
        <v>17413.439999999999</v>
      </c>
      <c r="J2176" s="32">
        <f>SUMIFS(MasterSheet!L:L, MasterSheet!B:B, A2176, MasterSheet!D:D, B2176, MasterSheet!H:H, C2176)</f>
        <v>0</v>
      </c>
      <c r="K2176" s="32">
        <f t="shared" si="172"/>
        <v>0</v>
      </c>
      <c r="L2176" s="25" t="str">
        <f>VLOOKUP(C2176,MasterSheet!H:U,14,)</f>
        <v>BioLegend</v>
      </c>
      <c r="M2176" s="25" t="str">
        <f>VLOOKUP(L2176,'Currency Sheet'!A:C,3,)</f>
        <v>DOLLAR</v>
      </c>
      <c r="N2176" s="25">
        <f t="shared" si="169"/>
        <v>88</v>
      </c>
    </row>
    <row r="2177" spans="1:14" x14ac:dyDescent="0.25">
      <c r="A2177" s="25" t="str">
        <v>EED118440</v>
      </c>
      <c r="B2177" s="45">
        <v>45897</v>
      </c>
      <c r="C2177" s="25">
        <v>135007</v>
      </c>
      <c r="D2177" s="25">
        <f t="shared" si="168"/>
        <v>5790.4</v>
      </c>
      <c r="E2177" s="25">
        <f>_xlfn.XLOOKUP(C2177,MasterSheet!H:H,MasterSheet!E:E)</f>
        <v>65.8</v>
      </c>
      <c r="F2177" s="26">
        <f>SUMIFS(MasterSheet!J:J, MasterSheet!B:B, A2177, MasterSheet!D:D, B2177, MasterSheet!H:H, C2177)</f>
        <v>1</v>
      </c>
      <c r="G2177" s="26">
        <f t="shared" si="170"/>
        <v>5790.4</v>
      </c>
      <c r="H2177" s="30">
        <f>SUMIFS(MasterSheet!K:K, MasterSheet!B:B, A2177, MasterSheet!D:D, B2177, MasterSheet!H:H, C2177)</f>
        <v>1</v>
      </c>
      <c r="I2177" s="30">
        <f t="shared" si="171"/>
        <v>5790.4</v>
      </c>
      <c r="J2177" s="32">
        <f>SUMIFS(MasterSheet!L:L, MasterSheet!B:B, A2177, MasterSheet!D:D, B2177, MasterSheet!H:H, C2177)</f>
        <v>0</v>
      </c>
      <c r="K2177" s="32">
        <f t="shared" si="172"/>
        <v>0</v>
      </c>
      <c r="L2177" s="25" t="str">
        <f>VLOOKUP(C2177,MasterSheet!H:U,14,)</f>
        <v>BioLegend</v>
      </c>
      <c r="M2177" s="25" t="str">
        <f>VLOOKUP(L2177,'Currency Sheet'!A:C,3,)</f>
        <v>DOLLAR</v>
      </c>
      <c r="N2177" s="25">
        <f t="shared" si="169"/>
        <v>88</v>
      </c>
    </row>
    <row r="2178" spans="1:14" x14ac:dyDescent="0.25">
      <c r="A2178" s="25" t="str">
        <v>EED118440</v>
      </c>
      <c r="B2178" s="45">
        <v>45897</v>
      </c>
      <c r="C2178" s="25">
        <v>135205</v>
      </c>
      <c r="D2178" s="25">
        <f t="shared" si="168"/>
        <v>7330.4</v>
      </c>
      <c r="E2178" s="25">
        <f>_xlfn.XLOOKUP(C2178,MasterSheet!H:H,MasterSheet!E:E)</f>
        <v>83.3</v>
      </c>
      <c r="F2178" s="26">
        <f>SUMIFS(MasterSheet!J:J, MasterSheet!B:B, A2178, MasterSheet!D:D, B2178, MasterSheet!H:H, C2178)</f>
        <v>1</v>
      </c>
      <c r="G2178" s="26">
        <f t="shared" si="170"/>
        <v>7330.4</v>
      </c>
      <c r="H2178" s="30">
        <f>SUMIFS(MasterSheet!K:K, MasterSheet!B:B, A2178, MasterSheet!D:D, B2178, MasterSheet!H:H, C2178)</f>
        <v>1</v>
      </c>
      <c r="I2178" s="30">
        <f t="shared" si="171"/>
        <v>7330.4</v>
      </c>
      <c r="J2178" s="32">
        <f>SUMIFS(MasterSheet!L:L, MasterSheet!B:B, A2178, MasterSheet!D:D, B2178, MasterSheet!H:H, C2178)</f>
        <v>0</v>
      </c>
      <c r="K2178" s="32">
        <f t="shared" si="172"/>
        <v>0</v>
      </c>
      <c r="L2178" s="25" t="str">
        <f>VLOOKUP(C2178,MasterSheet!H:U,14,)</f>
        <v>BioLegend</v>
      </c>
      <c r="M2178" s="25" t="str">
        <f>VLOOKUP(L2178,'Currency Sheet'!A:C,3,)</f>
        <v>DOLLAR</v>
      </c>
      <c r="N2178" s="25">
        <f t="shared" si="169"/>
        <v>88</v>
      </c>
    </row>
    <row r="2179" spans="1:14" x14ac:dyDescent="0.25">
      <c r="A2179" s="25" t="str">
        <v>EED118440</v>
      </c>
      <c r="B2179" s="45">
        <v>45897</v>
      </c>
      <c r="C2179" s="25">
        <v>135224</v>
      </c>
      <c r="D2179" s="25">
        <f t="shared" ref="D2179:D2242" si="173">E2179*N2179</f>
        <v>20764.48</v>
      </c>
      <c r="E2179" s="25">
        <f>_xlfn.XLOOKUP(C2179,MasterSheet!H:H,MasterSheet!E:E)</f>
        <v>235.96</v>
      </c>
      <c r="F2179" s="26">
        <f>SUMIFS(MasterSheet!J:J, MasterSheet!B:B, A2179, MasterSheet!D:D, B2179, MasterSheet!H:H, C2179)</f>
        <v>1</v>
      </c>
      <c r="G2179" s="26">
        <f t="shared" si="170"/>
        <v>20764.48</v>
      </c>
      <c r="H2179" s="30">
        <f>SUMIFS(MasterSheet!K:K, MasterSheet!B:B, A2179, MasterSheet!D:D, B2179, MasterSheet!H:H, C2179)</f>
        <v>1</v>
      </c>
      <c r="I2179" s="30">
        <f t="shared" si="171"/>
        <v>20764.48</v>
      </c>
      <c r="J2179" s="32">
        <f>SUMIFS(MasterSheet!L:L, MasterSheet!B:B, A2179, MasterSheet!D:D, B2179, MasterSheet!H:H, C2179)</f>
        <v>0</v>
      </c>
      <c r="K2179" s="32">
        <f t="shared" si="172"/>
        <v>0</v>
      </c>
      <c r="L2179" s="25" t="str">
        <f>VLOOKUP(C2179,MasterSheet!H:U,14,)</f>
        <v>BioLegend</v>
      </c>
      <c r="M2179" s="25" t="str">
        <f>VLOOKUP(L2179,'Currency Sheet'!A:C,3,)</f>
        <v>DOLLAR</v>
      </c>
      <c r="N2179" s="25">
        <f t="shared" ref="N2179:N2242" si="174">IF(M2179="DOLLAR",88,1)</f>
        <v>88</v>
      </c>
    </row>
    <row r="2180" spans="1:14" x14ac:dyDescent="0.25">
      <c r="A2180" s="25" t="str">
        <v>EED118440</v>
      </c>
      <c r="B2180" s="45">
        <v>45897</v>
      </c>
      <c r="C2180" s="25">
        <v>156603</v>
      </c>
      <c r="D2180" s="25">
        <f t="shared" si="173"/>
        <v>4004</v>
      </c>
      <c r="E2180" s="25">
        <f>_xlfn.XLOOKUP(C2180,MasterSheet!H:H,MasterSheet!E:E)</f>
        <v>45.5</v>
      </c>
      <c r="F2180" s="26">
        <f>SUMIFS(MasterSheet!J:J, MasterSheet!B:B, A2180, MasterSheet!D:D, B2180, MasterSheet!H:H, C2180)</f>
        <v>1</v>
      </c>
      <c r="G2180" s="26">
        <f t="shared" si="170"/>
        <v>4004</v>
      </c>
      <c r="H2180" s="30">
        <f>SUMIFS(MasterSheet!K:K, MasterSheet!B:B, A2180, MasterSheet!D:D, B2180, MasterSheet!H:H, C2180)</f>
        <v>1</v>
      </c>
      <c r="I2180" s="30">
        <f t="shared" si="171"/>
        <v>4004</v>
      </c>
      <c r="J2180" s="32">
        <f>SUMIFS(MasterSheet!L:L, MasterSheet!B:B, A2180, MasterSheet!D:D, B2180, MasterSheet!H:H, C2180)</f>
        <v>0</v>
      </c>
      <c r="K2180" s="32">
        <f t="shared" si="172"/>
        <v>0</v>
      </c>
      <c r="L2180" s="25" t="str">
        <f>VLOOKUP(C2180,MasterSheet!H:U,14,)</f>
        <v>BioLegend</v>
      </c>
      <c r="M2180" s="25" t="str">
        <f>VLOOKUP(L2180,'Currency Sheet'!A:C,3,)</f>
        <v>DOLLAR</v>
      </c>
      <c r="N2180" s="25">
        <f t="shared" si="174"/>
        <v>88</v>
      </c>
    </row>
    <row r="2181" spans="1:14" x14ac:dyDescent="0.25">
      <c r="A2181" s="25" t="str">
        <v>EED118440</v>
      </c>
      <c r="B2181" s="45">
        <v>45897</v>
      </c>
      <c r="C2181" s="25">
        <v>157306</v>
      </c>
      <c r="D2181" s="25">
        <f t="shared" si="173"/>
        <v>9215.36</v>
      </c>
      <c r="E2181" s="25">
        <f>_xlfn.XLOOKUP(C2181,MasterSheet!H:H,MasterSheet!E:E)</f>
        <v>104.72</v>
      </c>
      <c r="F2181" s="26">
        <f>SUMIFS(MasterSheet!J:J, MasterSheet!B:B, A2181, MasterSheet!D:D, B2181, MasterSheet!H:H, C2181)</f>
        <v>2</v>
      </c>
      <c r="G2181" s="26">
        <f t="shared" si="170"/>
        <v>18430.72</v>
      </c>
      <c r="H2181" s="30">
        <f>SUMIFS(MasterSheet!K:K, MasterSheet!B:B, A2181, MasterSheet!D:D, B2181, MasterSheet!H:H, C2181)</f>
        <v>2</v>
      </c>
      <c r="I2181" s="30">
        <f t="shared" si="171"/>
        <v>18430.72</v>
      </c>
      <c r="J2181" s="32">
        <f>SUMIFS(MasterSheet!L:L, MasterSheet!B:B, A2181, MasterSheet!D:D, B2181, MasterSheet!H:H, C2181)</f>
        <v>0</v>
      </c>
      <c r="K2181" s="32">
        <f t="shared" si="172"/>
        <v>0</v>
      </c>
      <c r="L2181" s="25" t="str">
        <f>VLOOKUP(C2181,MasterSheet!H:U,14,)</f>
        <v>BioLegend</v>
      </c>
      <c r="M2181" s="25" t="str">
        <f>VLOOKUP(L2181,'Currency Sheet'!A:C,3,)</f>
        <v>DOLLAR</v>
      </c>
      <c r="N2181" s="25">
        <f t="shared" si="174"/>
        <v>88</v>
      </c>
    </row>
    <row r="2182" spans="1:14" x14ac:dyDescent="0.25">
      <c r="A2182" s="25" t="str">
        <v>EED118440</v>
      </c>
      <c r="B2182" s="45">
        <v>45897</v>
      </c>
      <c r="C2182" s="25">
        <v>161220</v>
      </c>
      <c r="D2182" s="25">
        <f t="shared" si="173"/>
        <v>19096</v>
      </c>
      <c r="E2182" s="25">
        <f>_xlfn.XLOOKUP(C2182,MasterSheet!H:H,MasterSheet!E:E)</f>
        <v>217</v>
      </c>
      <c r="F2182" s="26">
        <f>SUMIFS(MasterSheet!J:J, MasterSheet!B:B, A2182, MasterSheet!D:D, B2182, MasterSheet!H:H, C2182)</f>
        <v>1</v>
      </c>
      <c r="G2182" s="26">
        <f t="shared" si="170"/>
        <v>19096</v>
      </c>
      <c r="H2182" s="30">
        <f>SUMIFS(MasterSheet!K:K, MasterSheet!B:B, A2182, MasterSheet!D:D, B2182, MasterSheet!H:H, C2182)</f>
        <v>1</v>
      </c>
      <c r="I2182" s="30">
        <f t="shared" si="171"/>
        <v>19096</v>
      </c>
      <c r="J2182" s="32">
        <f>SUMIFS(MasterSheet!L:L, MasterSheet!B:B, A2182, MasterSheet!D:D, B2182, MasterSheet!H:H, C2182)</f>
        <v>0</v>
      </c>
      <c r="K2182" s="32">
        <f t="shared" si="172"/>
        <v>0</v>
      </c>
      <c r="L2182" s="25" t="str">
        <f>VLOOKUP(C2182,MasterSheet!H:U,14,)</f>
        <v>BioLegend</v>
      </c>
      <c r="M2182" s="25" t="str">
        <f>VLOOKUP(L2182,'Currency Sheet'!A:C,3,)</f>
        <v>DOLLAR</v>
      </c>
      <c r="N2182" s="25">
        <f t="shared" si="174"/>
        <v>88</v>
      </c>
    </row>
    <row r="2183" spans="1:14" x14ac:dyDescent="0.25">
      <c r="A2183" s="25" t="str">
        <v>EED118440</v>
      </c>
      <c r="B2183" s="45">
        <v>45897</v>
      </c>
      <c r="C2183" s="25">
        <v>300420</v>
      </c>
      <c r="D2183" s="25">
        <f t="shared" si="173"/>
        <v>17124.8</v>
      </c>
      <c r="E2183" s="25">
        <f>_xlfn.XLOOKUP(C2183,MasterSheet!H:H,MasterSheet!E:E)</f>
        <v>194.6</v>
      </c>
      <c r="F2183" s="26">
        <f>SUMIFS(MasterSheet!J:J, MasterSheet!B:B, A2183, MasterSheet!D:D, B2183, MasterSheet!H:H, C2183)</f>
        <v>1</v>
      </c>
      <c r="G2183" s="26">
        <f t="shared" si="170"/>
        <v>17124.8</v>
      </c>
      <c r="H2183" s="30">
        <f>SUMIFS(MasterSheet!K:K, MasterSheet!B:B, A2183, MasterSheet!D:D, B2183, MasterSheet!H:H, C2183)</f>
        <v>1</v>
      </c>
      <c r="I2183" s="30">
        <f t="shared" si="171"/>
        <v>17124.8</v>
      </c>
      <c r="J2183" s="32">
        <f>SUMIFS(MasterSheet!L:L, MasterSheet!B:B, A2183, MasterSheet!D:D, B2183, MasterSheet!H:H, C2183)</f>
        <v>0</v>
      </c>
      <c r="K2183" s="32">
        <f t="shared" si="172"/>
        <v>0</v>
      </c>
      <c r="L2183" s="25" t="str">
        <f>VLOOKUP(C2183,MasterSheet!H:U,14,)</f>
        <v>BioLegend</v>
      </c>
      <c r="M2183" s="25" t="str">
        <f>VLOOKUP(L2183,'Currency Sheet'!A:C,3,)</f>
        <v>DOLLAR</v>
      </c>
      <c r="N2183" s="25">
        <f t="shared" si="174"/>
        <v>88</v>
      </c>
    </row>
    <row r="2184" spans="1:14" x14ac:dyDescent="0.25">
      <c r="A2184" s="25" t="str">
        <v>EED118440</v>
      </c>
      <c r="B2184" s="45">
        <v>45897</v>
      </c>
      <c r="C2184" s="25">
        <v>300440</v>
      </c>
      <c r="D2184" s="25">
        <f t="shared" si="173"/>
        <v>10771.2</v>
      </c>
      <c r="E2184" s="25">
        <f>_xlfn.XLOOKUP(C2184,MasterSheet!H:H,MasterSheet!E:E)</f>
        <v>122.4</v>
      </c>
      <c r="F2184" s="26">
        <f>SUMIFS(MasterSheet!J:J, MasterSheet!B:B, A2184, MasterSheet!D:D, B2184, MasterSheet!H:H, C2184)</f>
        <v>1</v>
      </c>
      <c r="G2184" s="26">
        <f t="shared" si="170"/>
        <v>10771.2</v>
      </c>
      <c r="H2184" s="30">
        <f>SUMIFS(MasterSheet!K:K, MasterSheet!B:B, A2184, MasterSheet!D:D, B2184, MasterSheet!H:H, C2184)</f>
        <v>1</v>
      </c>
      <c r="I2184" s="30">
        <f t="shared" si="171"/>
        <v>10771.2</v>
      </c>
      <c r="J2184" s="32">
        <f>SUMIFS(MasterSheet!L:L, MasterSheet!B:B, A2184, MasterSheet!D:D, B2184, MasterSheet!H:H, C2184)</f>
        <v>0</v>
      </c>
      <c r="K2184" s="32">
        <f t="shared" si="172"/>
        <v>0</v>
      </c>
      <c r="L2184" s="25" t="str">
        <f>VLOOKUP(C2184,MasterSheet!H:U,14,)</f>
        <v>BioLegend</v>
      </c>
      <c r="M2184" s="25" t="str">
        <f>VLOOKUP(L2184,'Currency Sheet'!A:C,3,)</f>
        <v>DOLLAR</v>
      </c>
      <c r="N2184" s="25">
        <f t="shared" si="174"/>
        <v>88</v>
      </c>
    </row>
    <row r="2185" spans="1:14" x14ac:dyDescent="0.25">
      <c r="A2185" s="25" t="str">
        <v>EED118440</v>
      </c>
      <c r="B2185" s="45">
        <v>45897</v>
      </c>
      <c r="C2185" s="25">
        <v>300518</v>
      </c>
      <c r="D2185" s="25">
        <f t="shared" si="173"/>
        <v>17473.28</v>
      </c>
      <c r="E2185" s="25">
        <f>_xlfn.XLOOKUP(C2185,MasterSheet!H:H,MasterSheet!E:E)</f>
        <v>198.56</v>
      </c>
      <c r="F2185" s="26">
        <f>SUMIFS(MasterSheet!J:J, MasterSheet!B:B, A2185, MasterSheet!D:D, B2185, MasterSheet!H:H, C2185)</f>
        <v>1</v>
      </c>
      <c r="G2185" s="26">
        <f t="shared" si="170"/>
        <v>17473.28</v>
      </c>
      <c r="H2185" s="30">
        <f>SUMIFS(MasterSheet!K:K, MasterSheet!B:B, A2185, MasterSheet!D:D, B2185, MasterSheet!H:H, C2185)</f>
        <v>1</v>
      </c>
      <c r="I2185" s="30">
        <f t="shared" si="171"/>
        <v>17473.28</v>
      </c>
      <c r="J2185" s="32">
        <f>SUMIFS(MasterSheet!L:L, MasterSheet!B:B, A2185, MasterSheet!D:D, B2185, MasterSheet!H:H, C2185)</f>
        <v>0</v>
      </c>
      <c r="K2185" s="32">
        <f t="shared" si="172"/>
        <v>0</v>
      </c>
      <c r="L2185" s="25" t="str">
        <f>VLOOKUP(C2185,MasterSheet!H:U,14,)</f>
        <v>BioLegend</v>
      </c>
      <c r="M2185" s="25" t="str">
        <f>VLOOKUP(L2185,'Currency Sheet'!A:C,3,)</f>
        <v>DOLLAR</v>
      </c>
      <c r="N2185" s="25">
        <f t="shared" si="174"/>
        <v>88</v>
      </c>
    </row>
    <row r="2186" spans="1:14" x14ac:dyDescent="0.25">
      <c r="A2186" s="25" t="str">
        <v>EED118440</v>
      </c>
      <c r="B2186" s="45">
        <v>45897</v>
      </c>
      <c r="C2186" s="25">
        <v>301006</v>
      </c>
      <c r="D2186" s="25">
        <f t="shared" si="173"/>
        <v>2992</v>
      </c>
      <c r="E2186" s="25">
        <f>_xlfn.XLOOKUP(C2186,MasterSheet!H:H,MasterSheet!E:E)</f>
        <v>34</v>
      </c>
      <c r="F2186" s="26">
        <f>SUMIFS(MasterSheet!J:J, MasterSheet!B:B, A2186, MasterSheet!D:D, B2186, MasterSheet!H:H, C2186)</f>
        <v>1</v>
      </c>
      <c r="G2186" s="26">
        <f t="shared" si="170"/>
        <v>2992</v>
      </c>
      <c r="H2186" s="30">
        <f>SUMIFS(MasterSheet!K:K, MasterSheet!B:B, A2186, MasterSheet!D:D, B2186, MasterSheet!H:H, C2186)</f>
        <v>1</v>
      </c>
      <c r="I2186" s="30">
        <f t="shared" si="171"/>
        <v>2992</v>
      </c>
      <c r="J2186" s="32">
        <f>SUMIFS(MasterSheet!L:L, MasterSheet!B:B, A2186, MasterSheet!D:D, B2186, MasterSheet!H:H, C2186)</f>
        <v>0</v>
      </c>
      <c r="K2186" s="32">
        <f t="shared" si="172"/>
        <v>0</v>
      </c>
      <c r="L2186" s="25" t="str">
        <f>VLOOKUP(C2186,MasterSheet!H:U,14,)</f>
        <v>BioLegend</v>
      </c>
      <c r="M2186" s="25" t="str">
        <f>VLOOKUP(L2186,'Currency Sheet'!A:C,3,)</f>
        <v>DOLLAR</v>
      </c>
      <c r="N2186" s="25">
        <f t="shared" si="174"/>
        <v>88</v>
      </c>
    </row>
    <row r="2187" spans="1:14" x14ac:dyDescent="0.25">
      <c r="A2187" s="25" t="str">
        <v>EED118440</v>
      </c>
      <c r="B2187" s="45">
        <v>45897</v>
      </c>
      <c r="C2187" s="25">
        <v>301306</v>
      </c>
      <c r="D2187" s="25">
        <f t="shared" si="173"/>
        <v>6776</v>
      </c>
      <c r="E2187" s="25">
        <f>_xlfn.XLOOKUP(C2187,MasterSheet!H:H,MasterSheet!E:E)</f>
        <v>77</v>
      </c>
      <c r="F2187" s="26">
        <f>SUMIFS(MasterSheet!J:J, MasterSheet!B:B, A2187, MasterSheet!D:D, B2187, MasterSheet!H:H, C2187)</f>
        <v>1</v>
      </c>
      <c r="G2187" s="26">
        <f t="shared" si="170"/>
        <v>6776</v>
      </c>
      <c r="H2187" s="30">
        <f>SUMIFS(MasterSheet!K:K, MasterSheet!B:B, A2187, MasterSheet!D:D, B2187, MasterSheet!H:H, C2187)</f>
        <v>1</v>
      </c>
      <c r="I2187" s="30">
        <f t="shared" si="171"/>
        <v>6776</v>
      </c>
      <c r="J2187" s="32">
        <f>SUMIFS(MasterSheet!L:L, MasterSheet!B:B, A2187, MasterSheet!D:D, B2187, MasterSheet!H:H, C2187)</f>
        <v>0</v>
      </c>
      <c r="K2187" s="32">
        <f t="shared" si="172"/>
        <v>0</v>
      </c>
      <c r="L2187" s="25" t="str">
        <f>VLOOKUP(C2187,MasterSheet!H:U,14,)</f>
        <v>BioLegend</v>
      </c>
      <c r="M2187" s="25" t="str">
        <f>VLOOKUP(L2187,'Currency Sheet'!A:C,3,)</f>
        <v>DOLLAR</v>
      </c>
      <c r="N2187" s="25">
        <f t="shared" si="174"/>
        <v>88</v>
      </c>
    </row>
    <row r="2188" spans="1:14" x14ac:dyDescent="0.25">
      <c r="A2188" s="25" t="str">
        <v>EED118440</v>
      </c>
      <c r="B2188" s="45">
        <v>45897</v>
      </c>
      <c r="C2188" s="25">
        <v>301833</v>
      </c>
      <c r="D2188" s="25">
        <f t="shared" si="173"/>
        <v>15642</v>
      </c>
      <c r="E2188" s="25">
        <f>_xlfn.XLOOKUP(C2188,MasterSheet!H:H,MasterSheet!E:E)</f>
        <v>177.75</v>
      </c>
      <c r="F2188" s="26">
        <f>SUMIFS(MasterSheet!J:J, MasterSheet!B:B, A2188, MasterSheet!D:D, B2188, MasterSheet!H:H, C2188)</f>
        <v>2</v>
      </c>
      <c r="G2188" s="26">
        <f t="shared" si="170"/>
        <v>31284</v>
      </c>
      <c r="H2188" s="30">
        <f>SUMIFS(MasterSheet!K:K, MasterSheet!B:B, A2188, MasterSheet!D:D, B2188, MasterSheet!H:H, C2188)</f>
        <v>2</v>
      </c>
      <c r="I2188" s="30">
        <f t="shared" si="171"/>
        <v>31284</v>
      </c>
      <c r="J2188" s="32">
        <f>SUMIFS(MasterSheet!L:L, MasterSheet!B:B, A2188, MasterSheet!D:D, B2188, MasterSheet!H:H, C2188)</f>
        <v>0</v>
      </c>
      <c r="K2188" s="32">
        <f t="shared" si="172"/>
        <v>0</v>
      </c>
      <c r="L2188" s="25" t="str">
        <f>VLOOKUP(C2188,MasterSheet!H:U,14,)</f>
        <v>BioLegend</v>
      </c>
      <c r="M2188" s="25" t="str">
        <f>VLOOKUP(L2188,'Currency Sheet'!A:C,3,)</f>
        <v>DOLLAR</v>
      </c>
      <c r="N2188" s="25">
        <f t="shared" si="174"/>
        <v>88</v>
      </c>
    </row>
    <row r="2189" spans="1:14" x14ac:dyDescent="0.25">
      <c r="A2189" s="25" t="str">
        <v>EED118440</v>
      </c>
      <c r="B2189" s="45">
        <v>45897</v>
      </c>
      <c r="C2189" s="25">
        <v>303428</v>
      </c>
      <c r="D2189" s="25">
        <f t="shared" si="173"/>
        <v>28710</v>
      </c>
      <c r="E2189" s="25">
        <f>_xlfn.XLOOKUP(C2189,MasterSheet!H:H,MasterSheet!E:E)</f>
        <v>326.25</v>
      </c>
      <c r="F2189" s="26">
        <f>SUMIFS(MasterSheet!J:J, MasterSheet!B:B, A2189, MasterSheet!D:D, B2189, MasterSheet!H:H, C2189)</f>
        <v>1</v>
      </c>
      <c r="G2189" s="26">
        <f t="shared" si="170"/>
        <v>28710</v>
      </c>
      <c r="H2189" s="30">
        <f>SUMIFS(MasterSheet!K:K, MasterSheet!B:B, A2189, MasterSheet!D:D, B2189, MasterSheet!H:H, C2189)</f>
        <v>1</v>
      </c>
      <c r="I2189" s="30">
        <f t="shared" si="171"/>
        <v>28710</v>
      </c>
      <c r="J2189" s="32">
        <f>SUMIFS(MasterSheet!L:L, MasterSheet!B:B, A2189, MasterSheet!D:D, B2189, MasterSheet!H:H, C2189)</f>
        <v>0</v>
      </c>
      <c r="K2189" s="32">
        <f t="shared" si="172"/>
        <v>0</v>
      </c>
      <c r="L2189" s="25" t="str">
        <f>VLOOKUP(C2189,MasterSheet!H:U,14,)</f>
        <v>BioLegend</v>
      </c>
      <c r="M2189" s="25" t="str">
        <f>VLOOKUP(L2189,'Currency Sheet'!A:C,3,)</f>
        <v>DOLLAR</v>
      </c>
      <c r="N2189" s="25">
        <f t="shared" si="174"/>
        <v>88</v>
      </c>
    </row>
    <row r="2190" spans="1:14" x14ac:dyDescent="0.25">
      <c r="A2190" s="25" t="str">
        <v>EED118440</v>
      </c>
      <c r="B2190" s="45">
        <v>45897</v>
      </c>
      <c r="C2190" s="25">
        <v>303529</v>
      </c>
      <c r="D2190" s="25">
        <f t="shared" si="173"/>
        <v>13464</v>
      </c>
      <c r="E2190" s="25">
        <f>_xlfn.XLOOKUP(C2190,MasterSheet!H:H,MasterSheet!E:E)</f>
        <v>153</v>
      </c>
      <c r="F2190" s="26">
        <f>SUMIFS(MasterSheet!J:J, MasterSheet!B:B, A2190, MasterSheet!D:D, B2190, MasterSheet!H:H, C2190)</f>
        <v>2</v>
      </c>
      <c r="G2190" s="26">
        <f t="shared" si="170"/>
        <v>26928</v>
      </c>
      <c r="H2190" s="30">
        <f>SUMIFS(MasterSheet!K:K, MasterSheet!B:B, A2190, MasterSheet!D:D, B2190, MasterSheet!H:H, C2190)</f>
        <v>2</v>
      </c>
      <c r="I2190" s="30">
        <f t="shared" si="171"/>
        <v>26928</v>
      </c>
      <c r="J2190" s="32">
        <f>SUMIFS(MasterSheet!L:L, MasterSheet!B:B, A2190, MasterSheet!D:D, B2190, MasterSheet!H:H, C2190)</f>
        <v>0</v>
      </c>
      <c r="K2190" s="32">
        <f t="shared" si="172"/>
        <v>0</v>
      </c>
      <c r="L2190" s="25" t="str">
        <f>VLOOKUP(C2190,MasterSheet!H:U,14,)</f>
        <v>BioLegend</v>
      </c>
      <c r="M2190" s="25" t="str">
        <f>VLOOKUP(L2190,'Currency Sheet'!A:C,3,)</f>
        <v>DOLLAR</v>
      </c>
      <c r="N2190" s="25">
        <f t="shared" si="174"/>
        <v>88</v>
      </c>
    </row>
    <row r="2191" spans="1:14" x14ac:dyDescent="0.25">
      <c r="A2191" s="25" t="str">
        <v>EED118440</v>
      </c>
      <c r="B2191" s="45">
        <v>45897</v>
      </c>
      <c r="C2191" s="25">
        <v>312805</v>
      </c>
      <c r="D2191" s="25">
        <f t="shared" si="173"/>
        <v>7515.2000000000007</v>
      </c>
      <c r="E2191" s="25">
        <f>_xlfn.XLOOKUP(C2191,MasterSheet!H:H,MasterSheet!E:E)</f>
        <v>85.4</v>
      </c>
      <c r="F2191" s="26">
        <f>SUMIFS(MasterSheet!J:J, MasterSheet!B:B, A2191, MasterSheet!D:D, B2191, MasterSheet!H:H, C2191)</f>
        <v>1</v>
      </c>
      <c r="G2191" s="26">
        <f t="shared" si="170"/>
        <v>7515.2000000000007</v>
      </c>
      <c r="H2191" s="30">
        <f>SUMIFS(MasterSheet!K:K, MasterSheet!B:B, A2191, MasterSheet!D:D, B2191, MasterSheet!H:H, C2191)</f>
        <v>1</v>
      </c>
      <c r="I2191" s="30">
        <f t="shared" si="171"/>
        <v>7515.2000000000007</v>
      </c>
      <c r="J2191" s="32">
        <f>SUMIFS(MasterSheet!L:L, MasterSheet!B:B, A2191, MasterSheet!D:D, B2191, MasterSheet!H:H, C2191)</f>
        <v>0</v>
      </c>
      <c r="K2191" s="32">
        <f t="shared" si="172"/>
        <v>0</v>
      </c>
      <c r="L2191" s="25" t="str">
        <f>VLOOKUP(C2191,MasterSheet!H:U,14,)</f>
        <v>BioLegend</v>
      </c>
      <c r="M2191" s="25" t="str">
        <f>VLOOKUP(L2191,'Currency Sheet'!A:C,3,)</f>
        <v>DOLLAR</v>
      </c>
      <c r="N2191" s="25">
        <f t="shared" si="174"/>
        <v>88</v>
      </c>
    </row>
    <row r="2192" spans="1:14" x14ac:dyDescent="0.25">
      <c r="A2192" s="25" t="str">
        <v>EED118440</v>
      </c>
      <c r="B2192" s="45">
        <v>45897</v>
      </c>
      <c r="C2192" s="25">
        <v>321106</v>
      </c>
      <c r="D2192" s="25">
        <f t="shared" si="173"/>
        <v>15831.2</v>
      </c>
      <c r="E2192" s="25">
        <f>_xlfn.XLOOKUP(C2192,MasterSheet!H:H,MasterSheet!E:E)</f>
        <v>179.9</v>
      </c>
      <c r="F2192" s="26">
        <f>SUMIFS(MasterSheet!J:J, MasterSheet!B:B, A2192, MasterSheet!D:D, B2192, MasterSheet!H:H, C2192)</f>
        <v>1</v>
      </c>
      <c r="G2192" s="26">
        <f t="shared" si="170"/>
        <v>15831.2</v>
      </c>
      <c r="H2192" s="30">
        <f>SUMIFS(MasterSheet!K:K, MasterSheet!B:B, A2192, MasterSheet!D:D, B2192, MasterSheet!H:H, C2192)</f>
        <v>1</v>
      </c>
      <c r="I2192" s="30">
        <f t="shared" si="171"/>
        <v>15831.2</v>
      </c>
      <c r="J2192" s="32">
        <f>SUMIFS(MasterSheet!L:L, MasterSheet!B:B, A2192, MasterSheet!D:D, B2192, MasterSheet!H:H, C2192)</f>
        <v>0</v>
      </c>
      <c r="K2192" s="32">
        <f t="shared" si="172"/>
        <v>0</v>
      </c>
      <c r="L2192" s="25" t="str">
        <f>VLOOKUP(C2192,MasterSheet!H:U,14,)</f>
        <v>BioLegend</v>
      </c>
      <c r="M2192" s="25" t="str">
        <f>VLOOKUP(L2192,'Currency Sheet'!A:C,3,)</f>
        <v>DOLLAR</v>
      </c>
      <c r="N2192" s="25">
        <f t="shared" si="174"/>
        <v>88</v>
      </c>
    </row>
    <row r="2193" spans="1:14" x14ac:dyDescent="0.25">
      <c r="A2193" s="25" t="str">
        <v>EED118440</v>
      </c>
      <c r="B2193" s="45">
        <v>45897</v>
      </c>
      <c r="C2193" s="25">
        <v>327020</v>
      </c>
      <c r="D2193" s="25">
        <f t="shared" si="173"/>
        <v>22858.879999999997</v>
      </c>
      <c r="E2193" s="25">
        <f>_xlfn.XLOOKUP(C2193,MasterSheet!H:H,MasterSheet!E:E)</f>
        <v>259.76</v>
      </c>
      <c r="F2193" s="26">
        <f>SUMIFS(MasterSheet!J:J, MasterSheet!B:B, A2193, MasterSheet!D:D, B2193, MasterSheet!H:H, C2193)</f>
        <v>1</v>
      </c>
      <c r="G2193" s="26">
        <f t="shared" si="170"/>
        <v>22858.879999999997</v>
      </c>
      <c r="H2193" s="30">
        <f>SUMIFS(MasterSheet!K:K, MasterSheet!B:B, A2193, MasterSheet!D:D, B2193, MasterSheet!H:H, C2193)</f>
        <v>1</v>
      </c>
      <c r="I2193" s="30">
        <f t="shared" si="171"/>
        <v>22858.879999999997</v>
      </c>
      <c r="J2193" s="32">
        <f>SUMIFS(MasterSheet!L:L, MasterSheet!B:B, A2193, MasterSheet!D:D, B2193, MasterSheet!H:H, C2193)</f>
        <v>0</v>
      </c>
      <c r="K2193" s="32">
        <f t="shared" si="172"/>
        <v>0</v>
      </c>
      <c r="L2193" s="25" t="str">
        <f>VLOOKUP(C2193,MasterSheet!H:U,14,)</f>
        <v>BioLegend</v>
      </c>
      <c r="M2193" s="25" t="str">
        <f>VLOOKUP(L2193,'Currency Sheet'!A:C,3,)</f>
        <v>DOLLAR</v>
      </c>
      <c r="N2193" s="25">
        <f t="shared" si="174"/>
        <v>88</v>
      </c>
    </row>
    <row r="2194" spans="1:14" x14ac:dyDescent="0.25">
      <c r="A2194" s="25" t="str">
        <v>EED118440</v>
      </c>
      <c r="B2194" s="45">
        <v>45897</v>
      </c>
      <c r="C2194" s="25">
        <v>329714</v>
      </c>
      <c r="D2194" s="25">
        <f t="shared" si="173"/>
        <v>24420</v>
      </c>
      <c r="E2194" s="25">
        <f>_xlfn.XLOOKUP(C2194,MasterSheet!H:H,MasterSheet!E:E)</f>
        <v>277.5</v>
      </c>
      <c r="F2194" s="26">
        <f>SUMIFS(MasterSheet!J:J, MasterSheet!B:B, A2194, MasterSheet!D:D, B2194, MasterSheet!H:H, C2194)</f>
        <v>1</v>
      </c>
      <c r="G2194" s="26">
        <f t="shared" si="170"/>
        <v>24420</v>
      </c>
      <c r="H2194" s="30">
        <f>SUMIFS(MasterSheet!K:K, MasterSheet!B:B, A2194, MasterSheet!D:D, B2194, MasterSheet!H:H, C2194)</f>
        <v>1</v>
      </c>
      <c r="I2194" s="30">
        <f t="shared" si="171"/>
        <v>24420</v>
      </c>
      <c r="J2194" s="32">
        <f>SUMIFS(MasterSheet!L:L, MasterSheet!B:B, A2194, MasterSheet!D:D, B2194, MasterSheet!H:H, C2194)</f>
        <v>0</v>
      </c>
      <c r="K2194" s="32">
        <f t="shared" si="172"/>
        <v>0</v>
      </c>
      <c r="L2194" s="25" t="str">
        <f>VLOOKUP(C2194,MasterSheet!H:U,14,)</f>
        <v>BioLegend</v>
      </c>
      <c r="M2194" s="25" t="str">
        <f>VLOOKUP(L2194,'Currency Sheet'!A:C,3,)</f>
        <v>DOLLAR</v>
      </c>
      <c r="N2194" s="25">
        <f t="shared" si="174"/>
        <v>88</v>
      </c>
    </row>
    <row r="2195" spans="1:14" x14ac:dyDescent="0.25">
      <c r="A2195" s="25" t="str">
        <v>EED118440</v>
      </c>
      <c r="B2195" s="45">
        <v>45897</v>
      </c>
      <c r="C2195" s="25">
        <v>331328</v>
      </c>
      <c r="D2195" s="25">
        <f t="shared" si="173"/>
        <v>25687.199999999997</v>
      </c>
      <c r="E2195" s="25">
        <f>_xlfn.XLOOKUP(C2195,MasterSheet!H:H,MasterSheet!E:E)</f>
        <v>291.89999999999998</v>
      </c>
      <c r="F2195" s="26">
        <f>SUMIFS(MasterSheet!J:J, MasterSheet!B:B, A2195, MasterSheet!D:D, B2195, MasterSheet!H:H, C2195)</f>
        <v>1</v>
      </c>
      <c r="G2195" s="26">
        <f t="shared" si="170"/>
        <v>25687.199999999997</v>
      </c>
      <c r="H2195" s="30">
        <f>SUMIFS(MasterSheet!K:K, MasterSheet!B:B, A2195, MasterSheet!D:D, B2195, MasterSheet!H:H, C2195)</f>
        <v>1</v>
      </c>
      <c r="I2195" s="30">
        <f t="shared" si="171"/>
        <v>25687.199999999997</v>
      </c>
      <c r="J2195" s="32">
        <f>SUMIFS(MasterSheet!L:L, MasterSheet!B:B, A2195, MasterSheet!D:D, B2195, MasterSheet!H:H, C2195)</f>
        <v>0</v>
      </c>
      <c r="K2195" s="32">
        <f t="shared" si="172"/>
        <v>0</v>
      </c>
      <c r="L2195" s="25" t="str">
        <f>VLOOKUP(C2195,MasterSheet!H:U,14,)</f>
        <v>BioLegend</v>
      </c>
      <c r="M2195" s="25" t="str">
        <f>VLOOKUP(L2195,'Currency Sheet'!A:C,3,)</f>
        <v>DOLLAR</v>
      </c>
      <c r="N2195" s="25">
        <f t="shared" si="174"/>
        <v>88</v>
      </c>
    </row>
    <row r="2196" spans="1:14" x14ac:dyDescent="0.25">
      <c r="A2196" s="25" t="str">
        <v>EED118440</v>
      </c>
      <c r="B2196" s="45">
        <v>45897</v>
      </c>
      <c r="C2196" s="25">
        <v>333810</v>
      </c>
      <c r="D2196" s="25">
        <f t="shared" si="173"/>
        <v>19712</v>
      </c>
      <c r="E2196" s="25">
        <f>_xlfn.XLOOKUP(C2196,MasterSheet!H:H,MasterSheet!E:E)</f>
        <v>224</v>
      </c>
      <c r="F2196" s="26">
        <f>SUMIFS(MasterSheet!J:J, MasterSheet!B:B, A2196, MasterSheet!D:D, B2196, MasterSheet!H:H, C2196)</f>
        <v>1</v>
      </c>
      <c r="G2196" s="26">
        <f t="shared" si="170"/>
        <v>19712</v>
      </c>
      <c r="H2196" s="30">
        <f>SUMIFS(MasterSheet!K:K, MasterSheet!B:B, A2196, MasterSheet!D:D, B2196, MasterSheet!H:H, C2196)</f>
        <v>1</v>
      </c>
      <c r="I2196" s="30">
        <f t="shared" si="171"/>
        <v>19712</v>
      </c>
      <c r="J2196" s="32">
        <f>SUMIFS(MasterSheet!L:L, MasterSheet!B:B, A2196, MasterSheet!D:D, B2196, MasterSheet!H:H, C2196)</f>
        <v>0</v>
      </c>
      <c r="K2196" s="32">
        <f t="shared" si="172"/>
        <v>0</v>
      </c>
      <c r="L2196" s="25" t="str">
        <f>VLOOKUP(C2196,MasterSheet!H:U,14,)</f>
        <v>BioLegend</v>
      </c>
      <c r="M2196" s="25" t="str">
        <f>VLOOKUP(L2196,'Currency Sheet'!A:C,3,)</f>
        <v>DOLLAR</v>
      </c>
      <c r="N2196" s="25">
        <f t="shared" si="174"/>
        <v>88</v>
      </c>
    </row>
    <row r="2197" spans="1:14" x14ac:dyDescent="0.25">
      <c r="A2197" s="25" t="str">
        <v>EED118440</v>
      </c>
      <c r="B2197" s="45">
        <v>45897</v>
      </c>
      <c r="C2197" s="25">
        <v>344007</v>
      </c>
      <c r="D2197" s="25">
        <f t="shared" si="173"/>
        <v>12540</v>
      </c>
      <c r="E2197" s="25">
        <f>_xlfn.XLOOKUP(C2197,MasterSheet!H:H,MasterSheet!E:E)</f>
        <v>142.5</v>
      </c>
      <c r="F2197" s="26">
        <f>SUMIFS(MasterSheet!J:J, MasterSheet!B:B, A2197, MasterSheet!D:D, B2197, MasterSheet!H:H, C2197)</f>
        <v>2</v>
      </c>
      <c r="G2197" s="26">
        <f t="shared" si="170"/>
        <v>25080</v>
      </c>
      <c r="H2197" s="30">
        <f>SUMIFS(MasterSheet!K:K, MasterSheet!B:B, A2197, MasterSheet!D:D, B2197, MasterSheet!H:H, C2197)</f>
        <v>2</v>
      </c>
      <c r="I2197" s="30">
        <f t="shared" si="171"/>
        <v>25080</v>
      </c>
      <c r="J2197" s="32">
        <f>SUMIFS(MasterSheet!L:L, MasterSheet!B:B, A2197, MasterSheet!D:D, B2197, MasterSheet!H:H, C2197)</f>
        <v>0</v>
      </c>
      <c r="K2197" s="32">
        <f t="shared" si="172"/>
        <v>0</v>
      </c>
      <c r="L2197" s="25" t="str">
        <f>VLOOKUP(C2197,MasterSheet!H:U,14,)</f>
        <v>BioLegend</v>
      </c>
      <c r="M2197" s="25" t="str">
        <f>VLOOKUP(L2197,'Currency Sheet'!A:C,3,)</f>
        <v>DOLLAR</v>
      </c>
      <c r="N2197" s="25">
        <f t="shared" si="174"/>
        <v>88</v>
      </c>
    </row>
    <row r="2198" spans="1:14" x14ac:dyDescent="0.25">
      <c r="A2198" s="25" t="str">
        <v>EED118440</v>
      </c>
      <c r="B2198" s="45">
        <v>45897</v>
      </c>
      <c r="C2198" s="25">
        <v>362533</v>
      </c>
      <c r="D2198" s="25">
        <f t="shared" si="173"/>
        <v>25476</v>
      </c>
      <c r="E2198" s="25">
        <f>_xlfn.XLOOKUP(C2198,MasterSheet!H:H,MasterSheet!E:E)</f>
        <v>289.5</v>
      </c>
      <c r="F2198" s="26">
        <f>SUMIFS(MasterSheet!J:J, MasterSheet!B:B, A2198, MasterSheet!D:D, B2198, MasterSheet!H:H, C2198)</f>
        <v>2</v>
      </c>
      <c r="G2198" s="26">
        <f t="shared" ref="G2198:G2248" si="175">D2198*F2198</f>
        <v>50952</v>
      </c>
      <c r="H2198" s="30">
        <f>SUMIFS(MasterSheet!K:K, MasterSheet!B:B, A2198, MasterSheet!D:D, B2198, MasterSheet!H:H, C2198)</f>
        <v>2</v>
      </c>
      <c r="I2198" s="30">
        <f t="shared" ref="I2198:I2248" si="176">H2198*D2198</f>
        <v>50952</v>
      </c>
      <c r="J2198" s="32">
        <f>SUMIFS(MasterSheet!L:L, MasterSheet!B:B, A2198, MasterSheet!D:D, B2198, MasterSheet!H:H, C2198)</f>
        <v>0</v>
      </c>
      <c r="K2198" s="32">
        <f t="shared" ref="K2198:K2248" si="177">J2198*D2198</f>
        <v>0</v>
      </c>
      <c r="L2198" s="25" t="str">
        <f>VLOOKUP(C2198,MasterSheet!H:U,14,)</f>
        <v>BioLegend</v>
      </c>
      <c r="M2198" s="25" t="str">
        <f>VLOOKUP(L2198,'Currency Sheet'!A:C,3,)</f>
        <v>DOLLAR</v>
      </c>
      <c r="N2198" s="25">
        <f t="shared" si="174"/>
        <v>88</v>
      </c>
    </row>
    <row r="2199" spans="1:14" x14ac:dyDescent="0.25">
      <c r="A2199" s="25" t="str">
        <v>EED118440</v>
      </c>
      <c r="B2199" s="45">
        <v>45897</v>
      </c>
      <c r="C2199" s="25">
        <v>362601</v>
      </c>
      <c r="D2199" s="25">
        <f t="shared" si="173"/>
        <v>5482.4</v>
      </c>
      <c r="E2199" s="25">
        <f>_xlfn.XLOOKUP(C2199,MasterSheet!H:H,MasterSheet!E:E)</f>
        <v>62.3</v>
      </c>
      <c r="F2199" s="26">
        <f>SUMIFS(MasterSheet!J:J, MasterSheet!B:B, A2199, MasterSheet!D:D, B2199, MasterSheet!H:H, C2199)</f>
        <v>1</v>
      </c>
      <c r="G2199" s="26">
        <f t="shared" si="175"/>
        <v>5482.4</v>
      </c>
      <c r="H2199" s="30">
        <f>SUMIFS(MasterSheet!K:K, MasterSheet!B:B, A2199, MasterSheet!D:D, B2199, MasterSheet!H:H, C2199)</f>
        <v>1</v>
      </c>
      <c r="I2199" s="30">
        <f t="shared" si="176"/>
        <v>5482.4</v>
      </c>
      <c r="J2199" s="32">
        <f>SUMIFS(MasterSheet!L:L, MasterSheet!B:B, A2199, MasterSheet!D:D, B2199, MasterSheet!H:H, C2199)</f>
        <v>0</v>
      </c>
      <c r="K2199" s="32">
        <f t="shared" si="177"/>
        <v>0</v>
      </c>
      <c r="L2199" s="25" t="str">
        <f>VLOOKUP(C2199,MasterSheet!H:U,14,)</f>
        <v>BioLegend</v>
      </c>
      <c r="M2199" s="25" t="str">
        <f>VLOOKUP(L2199,'Currency Sheet'!A:C,3,)</f>
        <v>DOLLAR</v>
      </c>
      <c r="N2199" s="25">
        <f t="shared" si="174"/>
        <v>88</v>
      </c>
    </row>
    <row r="2200" spans="1:14" x14ac:dyDescent="0.25">
      <c r="A2200" s="25" t="str">
        <v>EED118440</v>
      </c>
      <c r="B2200" s="45">
        <v>45897</v>
      </c>
      <c r="C2200" s="25">
        <v>367116</v>
      </c>
      <c r="D2200" s="25">
        <f t="shared" si="173"/>
        <v>12689.599999999999</v>
      </c>
      <c r="E2200" s="25">
        <f>_xlfn.XLOOKUP(C2200,MasterSheet!H:H,MasterSheet!E:E)</f>
        <v>144.19999999999999</v>
      </c>
      <c r="F2200" s="26">
        <f>SUMIFS(MasterSheet!J:J, MasterSheet!B:B, A2200, MasterSheet!D:D, B2200, MasterSheet!H:H, C2200)</f>
        <v>1</v>
      </c>
      <c r="G2200" s="26">
        <f t="shared" si="175"/>
        <v>12689.599999999999</v>
      </c>
      <c r="H2200" s="30">
        <f>SUMIFS(MasterSheet!K:K, MasterSheet!B:B, A2200, MasterSheet!D:D, B2200, MasterSheet!H:H, C2200)</f>
        <v>1</v>
      </c>
      <c r="I2200" s="30">
        <f t="shared" si="176"/>
        <v>12689.599999999999</v>
      </c>
      <c r="J2200" s="32">
        <f>SUMIFS(MasterSheet!L:L, MasterSheet!B:B, A2200, MasterSheet!D:D, B2200, MasterSheet!H:H, C2200)</f>
        <v>0</v>
      </c>
      <c r="K2200" s="32">
        <f t="shared" si="177"/>
        <v>0</v>
      </c>
      <c r="L2200" s="25" t="str">
        <f>VLOOKUP(C2200,MasterSheet!H:U,14,)</f>
        <v>BioLegend</v>
      </c>
      <c r="M2200" s="25" t="str">
        <f>VLOOKUP(L2200,'Currency Sheet'!A:C,3,)</f>
        <v>DOLLAR</v>
      </c>
      <c r="N2200" s="25">
        <f t="shared" si="174"/>
        <v>88</v>
      </c>
    </row>
    <row r="2201" spans="1:14" x14ac:dyDescent="0.25">
      <c r="A2201" s="25" t="str">
        <v>EED118440</v>
      </c>
      <c r="B2201" s="45">
        <v>45897</v>
      </c>
      <c r="C2201" s="25">
        <v>368514</v>
      </c>
      <c r="D2201" s="25">
        <f t="shared" si="173"/>
        <v>17233.920000000002</v>
      </c>
      <c r="E2201" s="25">
        <f>_xlfn.XLOOKUP(C2201,MasterSheet!H:H,MasterSheet!E:E)</f>
        <v>195.84</v>
      </c>
      <c r="F2201" s="26">
        <f>SUMIFS(MasterSheet!J:J, MasterSheet!B:B, A2201, MasterSheet!D:D, B2201, MasterSheet!H:H, C2201)</f>
        <v>1</v>
      </c>
      <c r="G2201" s="26">
        <f t="shared" si="175"/>
        <v>17233.920000000002</v>
      </c>
      <c r="H2201" s="30">
        <f>SUMIFS(MasterSheet!K:K, MasterSheet!B:B, A2201, MasterSheet!D:D, B2201, MasterSheet!H:H, C2201)</f>
        <v>1</v>
      </c>
      <c r="I2201" s="30">
        <f t="shared" si="176"/>
        <v>17233.920000000002</v>
      </c>
      <c r="J2201" s="32">
        <f>SUMIFS(MasterSheet!L:L, MasterSheet!B:B, A2201, MasterSheet!D:D, B2201, MasterSheet!H:H, C2201)</f>
        <v>0</v>
      </c>
      <c r="K2201" s="32">
        <f t="shared" si="177"/>
        <v>0</v>
      </c>
      <c r="L2201" s="25" t="str">
        <f>VLOOKUP(C2201,MasterSheet!H:U,14,)</f>
        <v>BioLegend</v>
      </c>
      <c r="M2201" s="25" t="str">
        <f>VLOOKUP(L2201,'Currency Sheet'!A:C,3,)</f>
        <v>DOLLAR</v>
      </c>
      <c r="N2201" s="25">
        <f t="shared" si="174"/>
        <v>88</v>
      </c>
    </row>
    <row r="2202" spans="1:14" x14ac:dyDescent="0.25">
      <c r="A2202" s="25" t="str">
        <v>EED118440</v>
      </c>
      <c r="B2202" s="45">
        <v>45897</v>
      </c>
      <c r="C2202" s="25">
        <v>374204</v>
      </c>
      <c r="D2202" s="25">
        <f t="shared" si="173"/>
        <v>15857.599999999999</v>
      </c>
      <c r="E2202" s="25">
        <f>_xlfn.XLOOKUP(C2202,MasterSheet!H:H,MasterSheet!E:E)</f>
        <v>180.2</v>
      </c>
      <c r="F2202" s="26">
        <f>SUMIFS(MasterSheet!J:J, MasterSheet!B:B, A2202, MasterSheet!D:D, B2202, MasterSheet!H:H, C2202)</f>
        <v>1</v>
      </c>
      <c r="G2202" s="26">
        <f t="shared" si="175"/>
        <v>15857.599999999999</v>
      </c>
      <c r="H2202" s="30">
        <f>SUMIFS(MasterSheet!K:K, MasterSheet!B:B, A2202, MasterSheet!D:D, B2202, MasterSheet!H:H, C2202)</f>
        <v>1</v>
      </c>
      <c r="I2202" s="30">
        <f t="shared" si="176"/>
        <v>15857.599999999999</v>
      </c>
      <c r="J2202" s="32">
        <f>SUMIFS(MasterSheet!L:L, MasterSheet!B:B, A2202, MasterSheet!D:D, B2202, MasterSheet!H:H, C2202)</f>
        <v>0</v>
      </c>
      <c r="K2202" s="32">
        <f t="shared" si="177"/>
        <v>0</v>
      </c>
      <c r="L2202" s="25" t="str">
        <f>VLOOKUP(C2202,MasterSheet!H:U,14,)</f>
        <v>BioLegend</v>
      </c>
      <c r="M2202" s="25" t="str">
        <f>VLOOKUP(L2202,'Currency Sheet'!A:C,3,)</f>
        <v>DOLLAR</v>
      </c>
      <c r="N2202" s="25">
        <f t="shared" si="174"/>
        <v>88</v>
      </c>
    </row>
    <row r="2203" spans="1:14" x14ac:dyDescent="0.25">
      <c r="A2203" s="25" t="str">
        <v>EED118440</v>
      </c>
      <c r="B2203" s="45">
        <v>45897</v>
      </c>
      <c r="C2203" s="25">
        <v>392305</v>
      </c>
      <c r="D2203" s="25">
        <f t="shared" si="173"/>
        <v>8993.6</v>
      </c>
      <c r="E2203" s="25">
        <f>_xlfn.XLOOKUP(C2203,MasterSheet!H:H,MasterSheet!E:E)</f>
        <v>102.2</v>
      </c>
      <c r="F2203" s="26">
        <f>SUMIFS(MasterSheet!J:J, MasterSheet!B:B, A2203, MasterSheet!D:D, B2203, MasterSheet!H:H, C2203)</f>
        <v>1</v>
      </c>
      <c r="G2203" s="26">
        <f t="shared" si="175"/>
        <v>8993.6</v>
      </c>
      <c r="H2203" s="30">
        <f>SUMIFS(MasterSheet!K:K, MasterSheet!B:B, A2203, MasterSheet!D:D, B2203, MasterSheet!H:H, C2203)</f>
        <v>1</v>
      </c>
      <c r="I2203" s="30">
        <f t="shared" si="176"/>
        <v>8993.6</v>
      </c>
      <c r="J2203" s="32">
        <f>SUMIFS(MasterSheet!L:L, MasterSheet!B:B, A2203, MasterSheet!D:D, B2203, MasterSheet!H:H, C2203)</f>
        <v>0</v>
      </c>
      <c r="K2203" s="32">
        <f t="shared" si="177"/>
        <v>0</v>
      </c>
      <c r="L2203" s="25" t="str">
        <f>VLOOKUP(C2203,MasterSheet!H:U,14,)</f>
        <v>BioLegend</v>
      </c>
      <c r="M2203" s="25" t="str">
        <f>VLOOKUP(L2203,'Currency Sheet'!A:C,3,)</f>
        <v>DOLLAR</v>
      </c>
      <c r="N2203" s="25">
        <f t="shared" si="174"/>
        <v>88</v>
      </c>
    </row>
    <row r="2204" spans="1:14" x14ac:dyDescent="0.25">
      <c r="A2204" s="25" t="str">
        <v>EED118440</v>
      </c>
      <c r="B2204" s="45">
        <v>45897</v>
      </c>
      <c r="C2204" s="25">
        <v>396406</v>
      </c>
      <c r="D2204" s="25">
        <f t="shared" si="173"/>
        <v>20046.400000000001</v>
      </c>
      <c r="E2204" s="25">
        <f>_xlfn.XLOOKUP(C2204,MasterSheet!H:H,MasterSheet!E:E)</f>
        <v>227.8</v>
      </c>
      <c r="F2204" s="26">
        <f>SUMIFS(MasterSheet!J:J, MasterSheet!B:B, A2204, MasterSheet!D:D, B2204, MasterSheet!H:H, C2204)</f>
        <v>2</v>
      </c>
      <c r="G2204" s="26">
        <f t="shared" si="175"/>
        <v>40092.800000000003</v>
      </c>
      <c r="H2204" s="30">
        <f>SUMIFS(MasterSheet!K:K, MasterSheet!B:B, A2204, MasterSheet!D:D, B2204, MasterSheet!H:H, C2204)</f>
        <v>2</v>
      </c>
      <c r="I2204" s="30">
        <f t="shared" si="176"/>
        <v>40092.800000000003</v>
      </c>
      <c r="J2204" s="32">
        <f>SUMIFS(MasterSheet!L:L, MasterSheet!B:B, A2204, MasterSheet!D:D, B2204, MasterSheet!H:H, C2204)</f>
        <v>0</v>
      </c>
      <c r="K2204" s="32">
        <f t="shared" si="177"/>
        <v>0</v>
      </c>
      <c r="L2204" s="25" t="str">
        <f>VLOOKUP(C2204,MasterSheet!H:U,14,)</f>
        <v>BioLegend</v>
      </c>
      <c r="M2204" s="25" t="str">
        <f>VLOOKUP(L2204,'Currency Sheet'!A:C,3,)</f>
        <v>DOLLAR</v>
      </c>
      <c r="N2204" s="25">
        <f t="shared" si="174"/>
        <v>88</v>
      </c>
    </row>
    <row r="2205" spans="1:14" x14ac:dyDescent="0.25">
      <c r="A2205" s="25" t="str">
        <v>EED118440</v>
      </c>
      <c r="B2205" s="45">
        <v>45897</v>
      </c>
      <c r="C2205" s="25">
        <v>400212</v>
      </c>
      <c r="D2205" s="25">
        <f t="shared" si="173"/>
        <v>5667.2000000000007</v>
      </c>
      <c r="E2205" s="25">
        <f>_xlfn.XLOOKUP(C2205,MasterSheet!H:H,MasterSheet!E:E)</f>
        <v>64.400000000000006</v>
      </c>
      <c r="F2205" s="26">
        <f>SUMIFS(MasterSheet!J:J, MasterSheet!B:B, A2205, MasterSheet!D:D, B2205, MasterSheet!H:H, C2205)</f>
        <v>1</v>
      </c>
      <c r="G2205" s="26">
        <f t="shared" si="175"/>
        <v>5667.2000000000007</v>
      </c>
      <c r="H2205" s="30">
        <f>SUMIFS(MasterSheet!K:K, MasterSheet!B:B, A2205, MasterSheet!D:D, B2205, MasterSheet!H:H, C2205)</f>
        <v>1</v>
      </c>
      <c r="I2205" s="30">
        <f t="shared" si="176"/>
        <v>5667.2000000000007</v>
      </c>
      <c r="J2205" s="32">
        <f>SUMIFS(MasterSheet!L:L, MasterSheet!B:B, A2205, MasterSheet!D:D, B2205, MasterSheet!H:H, C2205)</f>
        <v>0</v>
      </c>
      <c r="K2205" s="32">
        <f t="shared" si="177"/>
        <v>0</v>
      </c>
      <c r="L2205" s="25" t="str">
        <f>VLOOKUP(C2205,MasterSheet!H:U,14,)</f>
        <v>BioLegend</v>
      </c>
      <c r="M2205" s="25" t="str">
        <f>VLOOKUP(L2205,'Currency Sheet'!A:C,3,)</f>
        <v>DOLLAR</v>
      </c>
      <c r="N2205" s="25">
        <f t="shared" si="174"/>
        <v>88</v>
      </c>
    </row>
    <row r="2206" spans="1:14" x14ac:dyDescent="0.25">
      <c r="A2206" s="25" t="str">
        <v>EED118440</v>
      </c>
      <c r="B2206" s="45">
        <v>45897</v>
      </c>
      <c r="C2206" s="25">
        <v>405201</v>
      </c>
      <c r="D2206" s="25">
        <f t="shared" si="173"/>
        <v>2587.1999999999998</v>
      </c>
      <c r="E2206" s="25">
        <f>_xlfn.XLOOKUP(C2206,MasterSheet!H:H,MasterSheet!E:E)</f>
        <v>29.4</v>
      </c>
      <c r="F2206" s="26">
        <f>SUMIFS(MasterSheet!J:J, MasterSheet!B:B, A2206, MasterSheet!D:D, B2206, MasterSheet!H:H, C2206)</f>
        <v>1</v>
      </c>
      <c r="G2206" s="26">
        <f t="shared" si="175"/>
        <v>2587.1999999999998</v>
      </c>
      <c r="H2206" s="30">
        <f>SUMIFS(MasterSheet!K:K, MasterSheet!B:B, A2206, MasterSheet!D:D, B2206, MasterSheet!H:H, C2206)</f>
        <v>1</v>
      </c>
      <c r="I2206" s="30">
        <f t="shared" si="176"/>
        <v>2587.1999999999998</v>
      </c>
      <c r="J2206" s="32">
        <f>SUMIFS(MasterSheet!L:L, MasterSheet!B:B, A2206, MasterSheet!D:D, B2206, MasterSheet!H:H, C2206)</f>
        <v>0</v>
      </c>
      <c r="K2206" s="32">
        <f t="shared" si="177"/>
        <v>0</v>
      </c>
      <c r="L2206" s="25" t="str">
        <f>VLOOKUP(C2206,MasterSheet!H:U,14,)</f>
        <v>BioLegend</v>
      </c>
      <c r="M2206" s="25" t="str">
        <f>VLOOKUP(L2206,'Currency Sheet'!A:C,3,)</f>
        <v>DOLLAR</v>
      </c>
      <c r="N2206" s="25">
        <f t="shared" si="174"/>
        <v>88</v>
      </c>
    </row>
    <row r="2207" spans="1:14" x14ac:dyDescent="0.25">
      <c r="A2207" s="25" t="str">
        <v>EED118440</v>
      </c>
      <c r="B2207" s="45">
        <v>45897</v>
      </c>
      <c r="C2207" s="25">
        <v>406001</v>
      </c>
      <c r="D2207" s="25">
        <f t="shared" si="173"/>
        <v>6124.7999999999993</v>
      </c>
      <c r="E2207" s="25">
        <f>_xlfn.XLOOKUP(C2207,MasterSheet!H:H,MasterSheet!E:E)</f>
        <v>69.599999999999994</v>
      </c>
      <c r="F2207" s="26">
        <f>SUMIFS(MasterSheet!J:J, MasterSheet!B:B, A2207, MasterSheet!D:D, B2207, MasterSheet!H:H, C2207)</f>
        <v>1</v>
      </c>
      <c r="G2207" s="26">
        <f t="shared" si="175"/>
        <v>6124.7999999999993</v>
      </c>
      <c r="H2207" s="30">
        <f>SUMIFS(MasterSheet!K:K, MasterSheet!B:B, A2207, MasterSheet!D:D, B2207, MasterSheet!H:H, C2207)</f>
        <v>1</v>
      </c>
      <c r="I2207" s="30">
        <f t="shared" si="176"/>
        <v>6124.7999999999993</v>
      </c>
      <c r="J2207" s="32">
        <f>SUMIFS(MasterSheet!L:L, MasterSheet!B:B, A2207, MasterSheet!D:D, B2207, MasterSheet!H:H, C2207)</f>
        <v>0</v>
      </c>
      <c r="K2207" s="32">
        <f t="shared" si="177"/>
        <v>0</v>
      </c>
      <c r="L2207" s="25" t="str">
        <f>VLOOKUP(C2207,MasterSheet!H:U,14,)</f>
        <v>BioLegend</v>
      </c>
      <c r="M2207" s="25" t="str">
        <f>VLOOKUP(L2207,'Currency Sheet'!A:C,3,)</f>
        <v>DOLLAR</v>
      </c>
      <c r="N2207" s="25">
        <f t="shared" si="174"/>
        <v>88</v>
      </c>
    </row>
    <row r="2208" spans="1:14" x14ac:dyDescent="0.25">
      <c r="A2208" s="25" t="str">
        <v>EED118440</v>
      </c>
      <c r="B2208" s="45">
        <v>45897</v>
      </c>
      <c r="C2208" s="25">
        <v>420403</v>
      </c>
      <c r="D2208" s="25">
        <f t="shared" si="173"/>
        <v>1848</v>
      </c>
      <c r="E2208" s="25">
        <f>_xlfn.XLOOKUP(C2208,MasterSheet!H:H,MasterSheet!E:E)</f>
        <v>21</v>
      </c>
      <c r="F2208" s="26">
        <f>SUMIFS(MasterSheet!J:J, MasterSheet!B:B, A2208, MasterSheet!D:D, B2208, MasterSheet!H:H, C2208)</f>
        <v>1</v>
      </c>
      <c r="G2208" s="26">
        <f t="shared" si="175"/>
        <v>1848</v>
      </c>
      <c r="H2208" s="30">
        <f>SUMIFS(MasterSheet!K:K, MasterSheet!B:B, A2208, MasterSheet!D:D, B2208, MasterSheet!H:H, C2208)</f>
        <v>1</v>
      </c>
      <c r="I2208" s="30">
        <f t="shared" si="176"/>
        <v>1848</v>
      </c>
      <c r="J2208" s="32">
        <f>SUMIFS(MasterSheet!L:L, MasterSheet!B:B, A2208, MasterSheet!D:D, B2208, MasterSheet!H:H, C2208)</f>
        <v>0</v>
      </c>
      <c r="K2208" s="32">
        <f t="shared" si="177"/>
        <v>0</v>
      </c>
      <c r="L2208" s="25" t="str">
        <f>VLOOKUP(C2208,MasterSheet!H:U,14,)</f>
        <v>BioLegend</v>
      </c>
      <c r="M2208" s="25" t="str">
        <f>VLOOKUP(L2208,'Currency Sheet'!A:C,3,)</f>
        <v>DOLLAR</v>
      </c>
      <c r="N2208" s="25">
        <f t="shared" si="174"/>
        <v>88</v>
      </c>
    </row>
    <row r="2209" spans="1:14" x14ac:dyDescent="0.25">
      <c r="A2209" s="25" t="str">
        <v>EED118440</v>
      </c>
      <c r="B2209" s="45">
        <v>45897</v>
      </c>
      <c r="C2209" s="25">
        <v>422302</v>
      </c>
      <c r="D2209" s="25">
        <f t="shared" si="173"/>
        <v>14106.400000000001</v>
      </c>
      <c r="E2209" s="25">
        <f>_xlfn.XLOOKUP(C2209,MasterSheet!H:H,MasterSheet!E:E)</f>
        <v>160.30000000000001</v>
      </c>
      <c r="F2209" s="26">
        <f>SUMIFS(MasterSheet!J:J, MasterSheet!B:B, A2209, MasterSheet!D:D, B2209, MasterSheet!H:H, C2209)</f>
        <v>1</v>
      </c>
      <c r="G2209" s="26">
        <f t="shared" si="175"/>
        <v>14106.400000000001</v>
      </c>
      <c r="H2209" s="30">
        <f>SUMIFS(MasterSheet!K:K, MasterSheet!B:B, A2209, MasterSheet!D:D, B2209, MasterSheet!H:H, C2209)</f>
        <v>1</v>
      </c>
      <c r="I2209" s="30">
        <f t="shared" si="176"/>
        <v>14106.400000000001</v>
      </c>
      <c r="J2209" s="32">
        <f>SUMIFS(MasterSheet!L:L, MasterSheet!B:B, A2209, MasterSheet!D:D, B2209, MasterSheet!H:H, C2209)</f>
        <v>0</v>
      </c>
      <c r="K2209" s="32">
        <f t="shared" si="177"/>
        <v>0</v>
      </c>
      <c r="L2209" s="25" t="str">
        <f>VLOOKUP(C2209,MasterSheet!H:U,14,)</f>
        <v>BioLegend</v>
      </c>
      <c r="M2209" s="25" t="str">
        <f>VLOOKUP(L2209,'Currency Sheet'!A:C,3,)</f>
        <v>DOLLAR</v>
      </c>
      <c r="N2209" s="25">
        <f t="shared" si="174"/>
        <v>88</v>
      </c>
    </row>
    <row r="2210" spans="1:14" x14ac:dyDescent="0.25">
      <c r="A2210" s="25" t="str">
        <v>EED118440</v>
      </c>
      <c r="B2210" s="45">
        <v>45897</v>
      </c>
      <c r="C2210" s="25">
        <v>423102</v>
      </c>
      <c r="D2210" s="25">
        <f t="shared" si="173"/>
        <v>20636</v>
      </c>
      <c r="E2210" s="25">
        <f>_xlfn.XLOOKUP(C2210,MasterSheet!H:H,MasterSheet!E:E)</f>
        <v>234.5</v>
      </c>
      <c r="F2210" s="26">
        <f>SUMIFS(MasterSheet!J:J, MasterSheet!B:B, A2210, MasterSheet!D:D, B2210, MasterSheet!H:H, C2210)</f>
        <v>2</v>
      </c>
      <c r="G2210" s="26">
        <f t="shared" si="175"/>
        <v>41272</v>
      </c>
      <c r="H2210" s="30">
        <f>SUMIFS(MasterSheet!K:K, MasterSheet!B:B, A2210, MasterSheet!D:D, B2210, MasterSheet!H:H, C2210)</f>
        <v>2</v>
      </c>
      <c r="I2210" s="30">
        <f t="shared" si="176"/>
        <v>41272</v>
      </c>
      <c r="J2210" s="32">
        <f>SUMIFS(MasterSheet!L:L, MasterSheet!B:B, A2210, MasterSheet!D:D, B2210, MasterSheet!H:H, C2210)</f>
        <v>0</v>
      </c>
      <c r="K2210" s="32">
        <f t="shared" si="177"/>
        <v>0</v>
      </c>
      <c r="L2210" s="25" t="str">
        <f>VLOOKUP(C2210,MasterSheet!H:U,14,)</f>
        <v>BioLegend</v>
      </c>
      <c r="M2210" s="25" t="str">
        <f>VLOOKUP(L2210,'Currency Sheet'!A:C,3,)</f>
        <v>DOLLAR</v>
      </c>
      <c r="N2210" s="25">
        <f t="shared" si="174"/>
        <v>88</v>
      </c>
    </row>
    <row r="2211" spans="1:14" x14ac:dyDescent="0.25">
      <c r="A2211" s="25" t="str">
        <v>EED118440</v>
      </c>
      <c r="B2211" s="45">
        <v>45897</v>
      </c>
      <c r="C2211" s="25">
        <v>423110</v>
      </c>
      <c r="D2211" s="25">
        <f t="shared" si="173"/>
        <v>20636</v>
      </c>
      <c r="E2211" s="25">
        <f>_xlfn.XLOOKUP(C2211,MasterSheet!H:H,MasterSheet!E:E)</f>
        <v>234.5</v>
      </c>
      <c r="F2211" s="26">
        <f>SUMIFS(MasterSheet!J:J, MasterSheet!B:B, A2211, MasterSheet!D:D, B2211, MasterSheet!H:H, C2211)</f>
        <v>1</v>
      </c>
      <c r="G2211" s="26">
        <f t="shared" si="175"/>
        <v>20636</v>
      </c>
      <c r="H2211" s="30">
        <f>SUMIFS(MasterSheet!K:K, MasterSheet!B:B, A2211, MasterSheet!D:D, B2211, MasterSheet!H:H, C2211)</f>
        <v>1</v>
      </c>
      <c r="I2211" s="30">
        <f t="shared" si="176"/>
        <v>20636</v>
      </c>
      <c r="J2211" s="32">
        <f>SUMIFS(MasterSheet!L:L, MasterSheet!B:B, A2211, MasterSheet!D:D, B2211, MasterSheet!H:H, C2211)</f>
        <v>0</v>
      </c>
      <c r="K2211" s="32">
        <f t="shared" si="177"/>
        <v>0</v>
      </c>
      <c r="L2211" s="25" t="str">
        <f>VLOOKUP(C2211,MasterSheet!H:U,14,)</f>
        <v>BioLegend</v>
      </c>
      <c r="M2211" s="25" t="str">
        <f>VLOOKUP(L2211,'Currency Sheet'!A:C,3,)</f>
        <v>DOLLAR</v>
      </c>
      <c r="N2211" s="25">
        <f t="shared" si="174"/>
        <v>88</v>
      </c>
    </row>
    <row r="2212" spans="1:14" x14ac:dyDescent="0.25">
      <c r="A2212" s="25" t="str">
        <v>EED118440</v>
      </c>
      <c r="B2212" s="45">
        <v>45897</v>
      </c>
      <c r="C2212" s="25">
        <v>424902</v>
      </c>
      <c r="D2212" s="25">
        <f t="shared" si="173"/>
        <v>17028</v>
      </c>
      <c r="E2212" s="25">
        <f>_xlfn.XLOOKUP(C2212,MasterSheet!H:H,MasterSheet!E:E)</f>
        <v>193.5</v>
      </c>
      <c r="F2212" s="26">
        <f>SUMIFS(MasterSheet!J:J, MasterSheet!B:B, A2212, MasterSheet!D:D, B2212, MasterSheet!H:H, C2212)</f>
        <v>1</v>
      </c>
      <c r="G2212" s="26">
        <f t="shared" si="175"/>
        <v>17028</v>
      </c>
      <c r="H2212" s="30">
        <f>SUMIFS(MasterSheet!K:K, MasterSheet!B:B, A2212, MasterSheet!D:D, B2212, MasterSheet!H:H, C2212)</f>
        <v>1</v>
      </c>
      <c r="I2212" s="30">
        <f t="shared" si="176"/>
        <v>17028</v>
      </c>
      <c r="J2212" s="32">
        <f>SUMIFS(MasterSheet!L:L, MasterSheet!B:B, A2212, MasterSheet!D:D, B2212, MasterSheet!H:H, C2212)</f>
        <v>0</v>
      </c>
      <c r="K2212" s="32">
        <f t="shared" si="177"/>
        <v>0</v>
      </c>
      <c r="L2212" s="25" t="str">
        <f>VLOOKUP(C2212,MasterSheet!H:U,14,)</f>
        <v>BioLegend</v>
      </c>
      <c r="M2212" s="25" t="str">
        <f>VLOOKUP(L2212,'Currency Sheet'!A:C,3,)</f>
        <v>DOLLAR</v>
      </c>
      <c r="N2212" s="25">
        <f t="shared" si="174"/>
        <v>88</v>
      </c>
    </row>
    <row r="2213" spans="1:14" x14ac:dyDescent="0.25">
      <c r="A2213" s="25" t="str">
        <v>EED118440</v>
      </c>
      <c r="B2213" s="45">
        <v>45897</v>
      </c>
      <c r="C2213" s="25">
        <v>426803</v>
      </c>
      <c r="D2213" s="25">
        <f t="shared" si="173"/>
        <v>14572.8</v>
      </c>
      <c r="E2213" s="25">
        <f>_xlfn.XLOOKUP(C2213,MasterSheet!H:H,MasterSheet!E:E)</f>
        <v>165.6</v>
      </c>
      <c r="F2213" s="26">
        <f>SUMIFS(MasterSheet!J:J, MasterSheet!B:B, A2213, MasterSheet!D:D, B2213, MasterSheet!H:H, C2213)</f>
        <v>5</v>
      </c>
      <c r="G2213" s="26">
        <f t="shared" si="175"/>
        <v>72864</v>
      </c>
      <c r="H2213" s="30">
        <f>SUMIFS(MasterSheet!K:K, MasterSheet!B:B, A2213, MasterSheet!D:D, B2213, MasterSheet!H:H, C2213)</f>
        <v>5</v>
      </c>
      <c r="I2213" s="30">
        <f t="shared" si="176"/>
        <v>72864</v>
      </c>
      <c r="J2213" s="32">
        <f>SUMIFS(MasterSheet!L:L, MasterSheet!B:B, A2213, MasterSheet!D:D, B2213, MasterSheet!H:H, C2213)</f>
        <v>0</v>
      </c>
      <c r="K2213" s="32">
        <f t="shared" si="177"/>
        <v>0</v>
      </c>
      <c r="L2213" s="25" t="str">
        <f>VLOOKUP(C2213,MasterSheet!H:U,14,)</f>
        <v>BioLegend</v>
      </c>
      <c r="M2213" s="25" t="str">
        <f>VLOOKUP(L2213,'Currency Sheet'!A:C,3,)</f>
        <v>DOLLAR</v>
      </c>
      <c r="N2213" s="25">
        <f t="shared" si="174"/>
        <v>88</v>
      </c>
    </row>
    <row r="2214" spans="1:14" x14ac:dyDescent="0.25">
      <c r="A2214" s="25" t="str">
        <v>EED118440</v>
      </c>
      <c r="B2214" s="45">
        <v>45897</v>
      </c>
      <c r="C2214" s="25">
        <v>480005</v>
      </c>
      <c r="D2214" s="25">
        <f t="shared" si="173"/>
        <v>7458</v>
      </c>
      <c r="E2214" s="25">
        <f>_xlfn.XLOOKUP(C2214,MasterSheet!H:H,MasterSheet!E:E)</f>
        <v>84.75</v>
      </c>
      <c r="F2214" s="26">
        <f>SUMIFS(MasterSheet!J:J, MasterSheet!B:B, A2214, MasterSheet!D:D, B2214, MasterSheet!H:H, C2214)</f>
        <v>2</v>
      </c>
      <c r="G2214" s="26">
        <f t="shared" si="175"/>
        <v>14916</v>
      </c>
      <c r="H2214" s="30">
        <f>SUMIFS(MasterSheet!K:K, MasterSheet!B:B, A2214, MasterSheet!D:D, B2214, MasterSheet!H:H, C2214)</f>
        <v>2</v>
      </c>
      <c r="I2214" s="30">
        <f t="shared" si="176"/>
        <v>14916</v>
      </c>
      <c r="J2214" s="32">
        <f>SUMIFS(MasterSheet!L:L, MasterSheet!B:B, A2214, MasterSheet!D:D, B2214, MasterSheet!H:H, C2214)</f>
        <v>0</v>
      </c>
      <c r="K2214" s="32">
        <f t="shared" si="177"/>
        <v>0</v>
      </c>
      <c r="L2214" s="25" t="str">
        <f>VLOOKUP(C2214,MasterSheet!H:U,14,)</f>
        <v>BioLegend</v>
      </c>
      <c r="M2214" s="25" t="str">
        <f>VLOOKUP(L2214,'Currency Sheet'!A:C,3,)</f>
        <v>DOLLAR</v>
      </c>
      <c r="N2214" s="25">
        <f t="shared" si="174"/>
        <v>88</v>
      </c>
    </row>
    <row r="2215" spans="1:14" x14ac:dyDescent="0.25">
      <c r="A2215" s="25" t="str">
        <v>EED118440</v>
      </c>
      <c r="B2215" s="45">
        <v>45897</v>
      </c>
      <c r="C2215" s="25">
        <v>480048</v>
      </c>
      <c r="D2215" s="25">
        <f t="shared" si="173"/>
        <v>56628</v>
      </c>
      <c r="E2215" s="25">
        <f>_xlfn.XLOOKUP(C2215,MasterSheet!H:H,MasterSheet!E:E)</f>
        <v>643.5</v>
      </c>
      <c r="F2215" s="26">
        <f>SUMIFS(MasterSheet!J:J, MasterSheet!B:B, A2215, MasterSheet!D:D, B2215, MasterSheet!H:H, C2215)</f>
        <v>1</v>
      </c>
      <c r="G2215" s="26">
        <f t="shared" si="175"/>
        <v>56628</v>
      </c>
      <c r="H2215" s="30">
        <f>SUMIFS(MasterSheet!K:K, MasterSheet!B:B, A2215, MasterSheet!D:D, B2215, MasterSheet!H:H, C2215)</f>
        <v>1</v>
      </c>
      <c r="I2215" s="30">
        <f t="shared" si="176"/>
        <v>56628</v>
      </c>
      <c r="J2215" s="32">
        <f>SUMIFS(MasterSheet!L:L, MasterSheet!B:B, A2215, MasterSheet!D:D, B2215, MasterSheet!H:H, C2215)</f>
        <v>0</v>
      </c>
      <c r="K2215" s="32">
        <f t="shared" si="177"/>
        <v>0</v>
      </c>
      <c r="L2215" s="25" t="str">
        <f>VLOOKUP(C2215,MasterSheet!H:U,14,)</f>
        <v>BioLegend</v>
      </c>
      <c r="M2215" s="25" t="str">
        <f>VLOOKUP(L2215,'Currency Sheet'!A:C,3,)</f>
        <v>DOLLAR</v>
      </c>
      <c r="N2215" s="25">
        <f t="shared" si="174"/>
        <v>88</v>
      </c>
    </row>
    <row r="2216" spans="1:14" x14ac:dyDescent="0.25">
      <c r="A2216" s="25" t="str">
        <v>EED118440</v>
      </c>
      <c r="B2216" s="45">
        <v>45897</v>
      </c>
      <c r="C2216" s="25">
        <v>502512</v>
      </c>
      <c r="D2216" s="25">
        <f t="shared" si="173"/>
        <v>16994.560000000001</v>
      </c>
      <c r="E2216" s="25">
        <f>_xlfn.XLOOKUP(C2216,MasterSheet!H:H,MasterSheet!E:E)</f>
        <v>193.12</v>
      </c>
      <c r="F2216" s="26">
        <f>SUMIFS(MasterSheet!J:J, MasterSheet!B:B, A2216, MasterSheet!D:D, B2216, MasterSheet!H:H, C2216)</f>
        <v>1</v>
      </c>
      <c r="G2216" s="26">
        <f t="shared" si="175"/>
        <v>16994.560000000001</v>
      </c>
      <c r="H2216" s="30">
        <f>SUMIFS(MasterSheet!K:K, MasterSheet!B:B, A2216, MasterSheet!D:D, B2216, MasterSheet!H:H, C2216)</f>
        <v>1</v>
      </c>
      <c r="I2216" s="30">
        <f t="shared" si="176"/>
        <v>16994.560000000001</v>
      </c>
      <c r="J2216" s="32">
        <f>SUMIFS(MasterSheet!L:L, MasterSheet!B:B, A2216, MasterSheet!D:D, B2216, MasterSheet!H:H, C2216)</f>
        <v>0</v>
      </c>
      <c r="K2216" s="32">
        <f t="shared" si="177"/>
        <v>0</v>
      </c>
      <c r="L2216" s="25" t="str">
        <f>VLOOKUP(C2216,MasterSheet!H:U,14,)</f>
        <v>BioLegend</v>
      </c>
      <c r="M2216" s="25" t="str">
        <f>VLOOKUP(L2216,'Currency Sheet'!A:C,3,)</f>
        <v>DOLLAR</v>
      </c>
      <c r="N2216" s="25">
        <f t="shared" si="174"/>
        <v>88</v>
      </c>
    </row>
    <row r="2217" spans="1:14" x14ac:dyDescent="0.25">
      <c r="A2217" s="25" t="str">
        <v>EED118440</v>
      </c>
      <c r="B2217" s="45">
        <v>45897</v>
      </c>
      <c r="C2217" s="25">
        <v>502926</v>
      </c>
      <c r="D2217" s="25">
        <f t="shared" si="173"/>
        <v>20169.599999999999</v>
      </c>
      <c r="E2217" s="25">
        <f>_xlfn.XLOOKUP(C2217,MasterSheet!H:H,MasterSheet!E:E)</f>
        <v>229.2</v>
      </c>
      <c r="F2217" s="26">
        <f>SUMIFS(MasterSheet!J:J, MasterSheet!B:B, A2217, MasterSheet!D:D, B2217, MasterSheet!H:H, C2217)</f>
        <v>1</v>
      </c>
      <c r="G2217" s="26">
        <f t="shared" si="175"/>
        <v>20169.599999999999</v>
      </c>
      <c r="H2217" s="30">
        <f>SUMIFS(MasterSheet!K:K, MasterSheet!B:B, A2217, MasterSheet!D:D, B2217, MasterSheet!H:H, C2217)</f>
        <v>1</v>
      </c>
      <c r="I2217" s="30">
        <f t="shared" si="176"/>
        <v>20169.599999999999</v>
      </c>
      <c r="J2217" s="32">
        <f>SUMIFS(MasterSheet!L:L, MasterSheet!B:B, A2217, MasterSheet!D:D, B2217, MasterSheet!H:H, C2217)</f>
        <v>0</v>
      </c>
      <c r="K2217" s="32">
        <f t="shared" si="177"/>
        <v>0</v>
      </c>
      <c r="L2217" s="25" t="str">
        <f>VLOOKUP(C2217,MasterSheet!H:U,14,)</f>
        <v>BioLegend</v>
      </c>
      <c r="M2217" s="25" t="str">
        <f>VLOOKUP(L2217,'Currency Sheet'!A:C,3,)</f>
        <v>DOLLAR</v>
      </c>
      <c r="N2217" s="25">
        <f t="shared" si="174"/>
        <v>88</v>
      </c>
    </row>
    <row r="2218" spans="1:14" x14ac:dyDescent="0.25">
      <c r="A2218" s="25" t="str">
        <v>EED118440</v>
      </c>
      <c r="B2218" s="45">
        <v>45897</v>
      </c>
      <c r="C2218" s="25">
        <v>505824</v>
      </c>
      <c r="D2218" s="25">
        <f t="shared" si="173"/>
        <v>25766.400000000001</v>
      </c>
      <c r="E2218" s="25">
        <f>_xlfn.XLOOKUP(C2218,MasterSheet!H:H,MasterSheet!E:E)</f>
        <v>292.8</v>
      </c>
      <c r="F2218" s="26">
        <f>SUMIFS(MasterSheet!J:J, MasterSheet!B:B, A2218, MasterSheet!D:D, B2218, MasterSheet!H:H, C2218)</f>
        <v>2</v>
      </c>
      <c r="G2218" s="26">
        <f t="shared" si="175"/>
        <v>51532.800000000003</v>
      </c>
      <c r="H2218" s="30">
        <f>SUMIFS(MasterSheet!K:K, MasterSheet!B:B, A2218, MasterSheet!D:D, B2218, MasterSheet!H:H, C2218)</f>
        <v>2</v>
      </c>
      <c r="I2218" s="30">
        <f t="shared" si="176"/>
        <v>51532.800000000003</v>
      </c>
      <c r="J2218" s="32">
        <f>SUMIFS(MasterSheet!L:L, MasterSheet!B:B, A2218, MasterSheet!D:D, B2218, MasterSheet!H:H, C2218)</f>
        <v>0</v>
      </c>
      <c r="K2218" s="32">
        <f t="shared" si="177"/>
        <v>0</v>
      </c>
      <c r="L2218" s="25" t="str">
        <f>VLOOKUP(C2218,MasterSheet!H:U,14,)</f>
        <v>BioLegend</v>
      </c>
      <c r="M2218" s="25" t="str">
        <f>VLOOKUP(L2218,'Currency Sheet'!A:C,3,)</f>
        <v>DOLLAR</v>
      </c>
      <c r="N2218" s="25">
        <f t="shared" si="174"/>
        <v>88</v>
      </c>
    </row>
    <row r="2219" spans="1:14" x14ac:dyDescent="0.25">
      <c r="A2219" s="25" t="str">
        <v>EED118440</v>
      </c>
      <c r="B2219" s="45">
        <v>45897</v>
      </c>
      <c r="C2219" s="25">
        <v>506341</v>
      </c>
      <c r="D2219" s="25">
        <f t="shared" si="173"/>
        <v>18876</v>
      </c>
      <c r="E2219" s="25">
        <f>_xlfn.XLOOKUP(C2219,MasterSheet!H:H,MasterSheet!E:E)</f>
        <v>214.5</v>
      </c>
      <c r="F2219" s="26">
        <f>SUMIFS(MasterSheet!J:J, MasterSheet!B:B, A2219, MasterSheet!D:D, B2219, MasterSheet!H:H, C2219)</f>
        <v>2</v>
      </c>
      <c r="G2219" s="26">
        <f t="shared" si="175"/>
        <v>37752</v>
      </c>
      <c r="H2219" s="30">
        <f>SUMIFS(MasterSheet!K:K, MasterSheet!B:B, A2219, MasterSheet!D:D, B2219, MasterSheet!H:H, C2219)</f>
        <v>2</v>
      </c>
      <c r="I2219" s="30">
        <f t="shared" si="176"/>
        <v>37752</v>
      </c>
      <c r="J2219" s="32">
        <f>SUMIFS(MasterSheet!L:L, MasterSheet!B:B, A2219, MasterSheet!D:D, B2219, MasterSheet!H:H, C2219)</f>
        <v>0</v>
      </c>
      <c r="K2219" s="32">
        <f t="shared" si="177"/>
        <v>0</v>
      </c>
      <c r="L2219" s="25" t="str">
        <f>VLOOKUP(C2219,MasterSheet!H:U,14,)</f>
        <v>BioLegend</v>
      </c>
      <c r="M2219" s="25" t="str">
        <f>VLOOKUP(L2219,'Currency Sheet'!A:C,3,)</f>
        <v>DOLLAR</v>
      </c>
      <c r="N2219" s="25">
        <f t="shared" si="174"/>
        <v>88</v>
      </c>
    </row>
    <row r="2220" spans="1:14" x14ac:dyDescent="0.25">
      <c r="A2220" s="25" t="str">
        <v>EED118440</v>
      </c>
      <c r="B2220" s="45">
        <v>45897</v>
      </c>
      <c r="C2220" s="25">
        <v>574804</v>
      </c>
      <c r="D2220" s="25">
        <f t="shared" si="173"/>
        <v>12689.599999999999</v>
      </c>
      <c r="E2220" s="25">
        <f>_xlfn.XLOOKUP(C2220,MasterSheet!H:H,MasterSheet!E:E)</f>
        <v>144.19999999999999</v>
      </c>
      <c r="F2220" s="26">
        <f>SUMIFS(MasterSheet!J:J, MasterSheet!B:B, A2220, MasterSheet!D:D, B2220, MasterSheet!H:H, C2220)</f>
        <v>1</v>
      </c>
      <c r="G2220" s="26">
        <f t="shared" si="175"/>
        <v>12689.599999999999</v>
      </c>
      <c r="H2220" s="30">
        <f>SUMIFS(MasterSheet!K:K, MasterSheet!B:B, A2220, MasterSheet!D:D, B2220, MasterSheet!H:H, C2220)</f>
        <v>1</v>
      </c>
      <c r="I2220" s="30">
        <f t="shared" si="176"/>
        <v>12689.599999999999</v>
      </c>
      <c r="J2220" s="32">
        <f>SUMIFS(MasterSheet!L:L, MasterSheet!B:B, A2220, MasterSheet!D:D, B2220, MasterSheet!H:H, C2220)</f>
        <v>0</v>
      </c>
      <c r="K2220" s="32">
        <f t="shared" si="177"/>
        <v>0</v>
      </c>
      <c r="L2220" s="25" t="str">
        <f>VLOOKUP(C2220,MasterSheet!H:U,14,)</f>
        <v>BioLegend</v>
      </c>
      <c r="M2220" s="25" t="str">
        <f>VLOOKUP(L2220,'Currency Sheet'!A:C,3,)</f>
        <v>DOLLAR</v>
      </c>
      <c r="N2220" s="25">
        <f t="shared" si="174"/>
        <v>88</v>
      </c>
    </row>
    <row r="2221" spans="1:14" x14ac:dyDescent="0.25">
      <c r="A2221" s="25" t="str">
        <v>EED118440</v>
      </c>
      <c r="B2221" s="45">
        <v>45897</v>
      </c>
      <c r="C2221" s="25">
        <v>693504</v>
      </c>
      <c r="D2221" s="25">
        <f t="shared" si="173"/>
        <v>17679.2</v>
      </c>
      <c r="E2221" s="25">
        <f>_xlfn.XLOOKUP(C2221,MasterSheet!H:H,MasterSheet!E:E)</f>
        <v>200.9</v>
      </c>
      <c r="F2221" s="26">
        <f>SUMIFS(MasterSheet!J:J, MasterSheet!B:B, A2221, MasterSheet!D:D, B2221, MasterSheet!H:H, C2221)</f>
        <v>1</v>
      </c>
      <c r="G2221" s="26">
        <f t="shared" si="175"/>
        <v>17679.2</v>
      </c>
      <c r="H2221" s="30">
        <f>SUMIFS(MasterSheet!K:K, MasterSheet!B:B, A2221, MasterSheet!D:D, B2221, MasterSheet!H:H, C2221)</f>
        <v>1</v>
      </c>
      <c r="I2221" s="30">
        <f t="shared" si="176"/>
        <v>17679.2</v>
      </c>
      <c r="J2221" s="32">
        <f>SUMIFS(MasterSheet!L:L, MasterSheet!B:B, A2221, MasterSheet!D:D, B2221, MasterSheet!H:H, C2221)</f>
        <v>0</v>
      </c>
      <c r="K2221" s="32">
        <f t="shared" si="177"/>
        <v>0</v>
      </c>
      <c r="L2221" s="25" t="str">
        <f>VLOOKUP(C2221,MasterSheet!H:U,14,)</f>
        <v>BioLegend</v>
      </c>
      <c r="M2221" s="25" t="str">
        <f>VLOOKUP(L2221,'Currency Sheet'!A:C,3,)</f>
        <v>DOLLAR</v>
      </c>
      <c r="N2221" s="25">
        <f t="shared" si="174"/>
        <v>88</v>
      </c>
    </row>
    <row r="2222" spans="1:14" x14ac:dyDescent="0.25">
      <c r="A2222" s="25" t="str">
        <v>EED118440</v>
      </c>
      <c r="B2222" s="45">
        <v>45897</v>
      </c>
      <c r="C2222" s="25">
        <v>696806</v>
      </c>
      <c r="D2222" s="25">
        <f t="shared" si="173"/>
        <v>24045.120000000003</v>
      </c>
      <c r="E2222" s="25">
        <f>_xlfn.XLOOKUP(C2222,MasterSheet!H:H,MasterSheet!E:E)</f>
        <v>273.24</v>
      </c>
      <c r="F2222" s="26">
        <f>SUMIFS(MasterSheet!J:J, MasterSheet!B:B, A2222, MasterSheet!D:D, B2222, MasterSheet!H:H, C2222)</f>
        <v>2</v>
      </c>
      <c r="G2222" s="26">
        <f t="shared" si="175"/>
        <v>48090.240000000005</v>
      </c>
      <c r="H2222" s="30">
        <f>SUMIFS(MasterSheet!K:K, MasterSheet!B:B, A2222, MasterSheet!D:D, B2222, MasterSheet!H:H, C2222)</f>
        <v>2</v>
      </c>
      <c r="I2222" s="30">
        <f t="shared" si="176"/>
        <v>48090.240000000005</v>
      </c>
      <c r="J2222" s="32">
        <f>SUMIFS(MasterSheet!L:L, MasterSheet!B:B, A2222, MasterSheet!D:D, B2222, MasterSheet!H:H, C2222)</f>
        <v>0</v>
      </c>
      <c r="K2222" s="32">
        <f t="shared" si="177"/>
        <v>0</v>
      </c>
      <c r="L2222" s="25" t="str">
        <f>VLOOKUP(C2222,MasterSheet!H:U,14,)</f>
        <v>BioLegend</v>
      </c>
      <c r="M2222" s="25" t="str">
        <f>VLOOKUP(L2222,'Currency Sheet'!A:C,3,)</f>
        <v>DOLLAR</v>
      </c>
      <c r="N2222" s="25">
        <f t="shared" si="174"/>
        <v>88</v>
      </c>
    </row>
    <row r="2223" spans="1:14" x14ac:dyDescent="0.25">
      <c r="A2223" s="25" t="str">
        <v>EED118440</v>
      </c>
      <c r="B2223" s="45">
        <v>45897</v>
      </c>
      <c r="C2223" s="25">
        <v>791904</v>
      </c>
      <c r="D2223" s="25">
        <f t="shared" si="173"/>
        <v>6702.08</v>
      </c>
      <c r="E2223" s="25">
        <f>_xlfn.XLOOKUP(C2223,MasterSheet!H:H,MasterSheet!E:E)</f>
        <v>76.16</v>
      </c>
      <c r="F2223" s="26">
        <f>SUMIFS(MasterSheet!J:J, MasterSheet!B:B, A2223, MasterSheet!D:D, B2223, MasterSheet!H:H, C2223)</f>
        <v>1</v>
      </c>
      <c r="G2223" s="26">
        <f t="shared" si="175"/>
        <v>6702.08</v>
      </c>
      <c r="H2223" s="30">
        <f>SUMIFS(MasterSheet!K:K, MasterSheet!B:B, A2223, MasterSheet!D:D, B2223, MasterSheet!H:H, C2223)</f>
        <v>1</v>
      </c>
      <c r="I2223" s="30">
        <f t="shared" si="176"/>
        <v>6702.08</v>
      </c>
      <c r="J2223" s="32">
        <f>SUMIFS(MasterSheet!L:L, MasterSheet!B:B, A2223, MasterSheet!D:D, B2223, MasterSheet!H:H, C2223)</f>
        <v>0</v>
      </c>
      <c r="K2223" s="32">
        <f t="shared" si="177"/>
        <v>0</v>
      </c>
      <c r="L2223" s="25" t="str">
        <f>VLOOKUP(C2223,MasterSheet!H:U,14,)</f>
        <v>BioLegend</v>
      </c>
      <c r="M2223" s="25" t="str">
        <f>VLOOKUP(L2223,'Currency Sheet'!A:C,3,)</f>
        <v>DOLLAR</v>
      </c>
      <c r="N2223" s="25">
        <f t="shared" si="174"/>
        <v>88</v>
      </c>
    </row>
    <row r="2224" spans="1:14" x14ac:dyDescent="0.25">
      <c r="A2224" s="25">
        <v>44720</v>
      </c>
      <c r="B2224" s="45">
        <v>45898</v>
      </c>
      <c r="C2224" s="25" t="str">
        <v>3660-1</v>
      </c>
      <c r="D2224" s="25">
        <f t="shared" si="173"/>
        <v>14080</v>
      </c>
      <c r="E2224" s="25">
        <f>_xlfn.XLOOKUP(C2224,MasterSheet!H:H,MasterSheet!E:E)</f>
        <v>160</v>
      </c>
      <c r="F2224" s="26">
        <f>SUMIFS(MasterSheet!J:J, MasterSheet!B:B, A2224, MasterSheet!D:D, B2224, MasterSheet!H:H, C2224)</f>
        <v>4</v>
      </c>
      <c r="G2224" s="26">
        <f t="shared" si="175"/>
        <v>56320</v>
      </c>
      <c r="H2224" s="30">
        <f>SUMIFS(MasterSheet!K:K, MasterSheet!B:B, A2224, MasterSheet!D:D, B2224, MasterSheet!H:H, C2224)</f>
        <v>4</v>
      </c>
      <c r="I2224" s="30">
        <f t="shared" si="176"/>
        <v>56320</v>
      </c>
      <c r="J2224" s="32">
        <f>SUMIFS(MasterSheet!L:L, MasterSheet!B:B, A2224, MasterSheet!D:D, B2224, MasterSheet!H:H, C2224)</f>
        <v>0</v>
      </c>
      <c r="K2224" s="32">
        <f t="shared" si="177"/>
        <v>0</v>
      </c>
      <c r="L2224" s="25" t="str">
        <f>VLOOKUP(C2224,MasterSheet!H:U,14,)</f>
        <v>Mabtech</v>
      </c>
      <c r="M2224" s="25" t="str">
        <f>VLOOKUP(L2224,'Currency Sheet'!A:C,3,)</f>
        <v>DOLLAR</v>
      </c>
      <c r="N2224" s="25">
        <f t="shared" si="174"/>
        <v>88</v>
      </c>
    </row>
    <row r="2225" spans="1:14" x14ac:dyDescent="0.25">
      <c r="A2225" s="25">
        <v>44720</v>
      </c>
      <c r="B2225" s="45">
        <v>45898</v>
      </c>
      <c r="C2225" s="25" t="str">
        <v>3317-1H-6</v>
      </c>
      <c r="D2225" s="25">
        <f t="shared" si="173"/>
        <v>22484</v>
      </c>
      <c r="E2225" s="25">
        <f>_xlfn.XLOOKUP(C2225,MasterSheet!H:H,MasterSheet!E:E)</f>
        <v>255.5</v>
      </c>
      <c r="F2225" s="26">
        <f>SUMIFS(MasterSheet!J:J, MasterSheet!B:B, A2225, MasterSheet!D:D, B2225, MasterSheet!H:H, C2225)</f>
        <v>1</v>
      </c>
      <c r="G2225" s="26">
        <f t="shared" si="175"/>
        <v>22484</v>
      </c>
      <c r="H2225" s="30">
        <f>SUMIFS(MasterSheet!K:K, MasterSheet!B:B, A2225, MasterSheet!D:D, B2225, MasterSheet!H:H, C2225)</f>
        <v>1</v>
      </c>
      <c r="I2225" s="30">
        <f t="shared" si="176"/>
        <v>22484</v>
      </c>
      <c r="J2225" s="32">
        <f>SUMIFS(MasterSheet!L:L, MasterSheet!B:B, A2225, MasterSheet!D:D, B2225, MasterSheet!H:H, C2225)</f>
        <v>0</v>
      </c>
      <c r="K2225" s="32">
        <f t="shared" si="177"/>
        <v>0</v>
      </c>
      <c r="L2225" s="25" t="str">
        <f>VLOOKUP(C2225,MasterSheet!H:U,14,)</f>
        <v>Mabtech</v>
      </c>
      <c r="M2225" s="25" t="str">
        <f>VLOOKUP(L2225,'Currency Sheet'!A:C,3,)</f>
        <v>DOLLAR</v>
      </c>
      <c r="N2225" s="25">
        <f t="shared" si="174"/>
        <v>88</v>
      </c>
    </row>
    <row r="2226" spans="1:14" x14ac:dyDescent="0.25">
      <c r="A2226" s="25">
        <v>178148</v>
      </c>
      <c r="B2226" s="45">
        <v>45901</v>
      </c>
      <c r="C2226" s="25" t="str">
        <v>BE0046</v>
      </c>
      <c r="D2226" s="25">
        <f t="shared" si="173"/>
        <v>7972.7999999999993</v>
      </c>
      <c r="E2226" s="25">
        <f>_xlfn.XLOOKUP(C2226,MasterSheet!H:H,MasterSheet!E:E)</f>
        <v>90.6</v>
      </c>
      <c r="F2226" s="26">
        <f>SUMIFS(MasterSheet!J:J, MasterSheet!B:B, A2226, MasterSheet!D:D, B2226, MasterSheet!H:H, C2226)</f>
        <v>1</v>
      </c>
      <c r="G2226" s="26">
        <f t="shared" si="175"/>
        <v>7972.7999999999993</v>
      </c>
      <c r="H2226" s="30">
        <f>SUMIFS(MasterSheet!K:K, MasterSheet!B:B, A2226, MasterSheet!D:D, B2226, MasterSheet!H:H, C2226)</f>
        <v>1</v>
      </c>
      <c r="I2226" s="30">
        <f t="shared" si="176"/>
        <v>7972.7999999999993</v>
      </c>
      <c r="J2226" s="32">
        <f>SUMIFS(MasterSheet!L:L, MasterSheet!B:B, A2226, MasterSheet!D:D, B2226, MasterSheet!H:H, C2226)</f>
        <v>0</v>
      </c>
      <c r="K2226" s="32">
        <f t="shared" si="177"/>
        <v>0</v>
      </c>
      <c r="L2226" s="25" t="str">
        <f>VLOOKUP(C2226,MasterSheet!H:U,14,)</f>
        <v>BioXcell</v>
      </c>
      <c r="M2226" s="25" t="str">
        <f>VLOOKUP(L2226,'Currency Sheet'!A:C,3,)</f>
        <v>DOLLAR</v>
      </c>
      <c r="N2226" s="25">
        <f t="shared" si="174"/>
        <v>88</v>
      </c>
    </row>
    <row r="2227" spans="1:14" x14ac:dyDescent="0.25">
      <c r="A2227" s="25">
        <v>178148</v>
      </c>
      <c r="B2227" s="45">
        <v>45901</v>
      </c>
      <c r="C2227" s="25" t="str">
        <v>CP147</v>
      </c>
      <c r="D2227" s="25">
        <f t="shared" si="173"/>
        <v>167993.76</v>
      </c>
      <c r="E2227" s="25">
        <f>_xlfn.XLOOKUP(C2227,MasterSheet!H:H,MasterSheet!E:E)</f>
        <v>1909.02</v>
      </c>
      <c r="F2227" s="26">
        <f>SUMIFS(MasterSheet!J:J, MasterSheet!B:B, A2227, MasterSheet!D:D, B2227, MasterSheet!H:H, C2227)</f>
        <v>1</v>
      </c>
      <c r="G2227" s="26">
        <f t="shared" si="175"/>
        <v>167993.76</v>
      </c>
      <c r="H2227" s="30">
        <f>SUMIFS(MasterSheet!K:K, MasterSheet!B:B, A2227, MasterSheet!D:D, B2227, MasterSheet!H:H, C2227)</f>
        <v>1</v>
      </c>
      <c r="I2227" s="30">
        <f t="shared" si="176"/>
        <v>167993.76</v>
      </c>
      <c r="J2227" s="32">
        <f>SUMIFS(MasterSheet!L:L, MasterSheet!B:B, A2227, MasterSheet!D:D, B2227, MasterSheet!H:H, C2227)</f>
        <v>0</v>
      </c>
      <c r="K2227" s="32">
        <f t="shared" si="177"/>
        <v>0</v>
      </c>
      <c r="L2227" s="25" t="str">
        <f>VLOOKUP(C2227,MasterSheet!H:U,14,)</f>
        <v>BioXcell</v>
      </c>
      <c r="M2227" s="25" t="str">
        <f>VLOOKUP(L2227,'Currency Sheet'!A:C,3,)</f>
        <v>DOLLAR</v>
      </c>
      <c r="N2227" s="25">
        <f t="shared" si="174"/>
        <v>88</v>
      </c>
    </row>
    <row r="2228" spans="1:14" x14ac:dyDescent="0.25">
      <c r="A2228" s="25" t="str">
        <v>251519302131</v>
      </c>
      <c r="B2228" s="45">
        <v>45901</v>
      </c>
      <c r="C2228" s="25" t="str">
        <v>VS0122</v>
      </c>
      <c r="D2228" s="25">
        <f t="shared" si="173"/>
        <v>16000</v>
      </c>
      <c r="E2228" s="25">
        <f>_xlfn.XLOOKUP(C2228,MasterSheet!H:H,MasterSheet!E:E)</f>
        <v>16000</v>
      </c>
      <c r="F2228" s="26">
        <f>SUMIFS(MasterSheet!J:J, MasterSheet!B:B, A2228, MasterSheet!D:D, B2228, MasterSheet!H:H, C2228)</f>
        <v>3</v>
      </c>
      <c r="G2228" s="26">
        <f t="shared" si="175"/>
        <v>48000</v>
      </c>
      <c r="H2228" s="30">
        <f>SUMIFS(MasterSheet!K:K, MasterSheet!B:B, A2228, MasterSheet!D:D, B2228, MasterSheet!H:H, C2228)</f>
        <v>3</v>
      </c>
      <c r="I2228" s="30">
        <f t="shared" si="176"/>
        <v>48000</v>
      </c>
      <c r="J2228" s="32">
        <f>SUMIFS(MasterSheet!L:L, MasterSheet!B:B, A2228, MasterSheet!D:D, B2228, MasterSheet!H:H, C2228)</f>
        <v>0</v>
      </c>
      <c r="K2228" s="32">
        <f t="shared" si="177"/>
        <v>0</v>
      </c>
      <c r="L2228" s="25" t="str">
        <f>VLOOKUP(C2228,MasterSheet!H:U,14,)</f>
        <v>Sartorius</v>
      </c>
      <c r="M2228" s="25" t="str">
        <f>VLOOKUP(L2228,'Currency Sheet'!A:C,3,)</f>
        <v>INR</v>
      </c>
      <c r="N2228" s="25">
        <f t="shared" si="174"/>
        <v>1</v>
      </c>
    </row>
    <row r="2229" spans="1:14" x14ac:dyDescent="0.25">
      <c r="A2229" s="25" t="str">
        <v>INV250826-062</v>
      </c>
      <c r="B2229" s="45">
        <v>45902</v>
      </c>
      <c r="C2229" s="25" t="str">
        <v>T17109</v>
      </c>
      <c r="D2229" s="25">
        <f t="shared" si="173"/>
        <v>2059.1999999999998</v>
      </c>
      <c r="E2229" s="25">
        <f>_xlfn.XLOOKUP(C2229,MasterSheet!H:H,MasterSheet!E:E)</f>
        <v>23.4</v>
      </c>
      <c r="F2229" s="26">
        <f>SUMIFS(MasterSheet!J:J, MasterSheet!B:B, A2229, MasterSheet!D:D, B2229, MasterSheet!H:H, C2229)</f>
        <v>1</v>
      </c>
      <c r="G2229" s="26">
        <f t="shared" si="175"/>
        <v>2059.1999999999998</v>
      </c>
      <c r="H2229" s="30">
        <f>SUMIFS(MasterSheet!K:K, MasterSheet!B:B, A2229, MasterSheet!D:D, B2229, MasterSheet!H:H, C2229)</f>
        <v>1</v>
      </c>
      <c r="I2229" s="30">
        <f t="shared" si="176"/>
        <v>2059.1999999999998</v>
      </c>
      <c r="J2229" s="32">
        <f>SUMIFS(MasterSheet!L:L, MasterSheet!B:B, A2229, MasterSheet!D:D, B2229, MasterSheet!H:H, C2229)</f>
        <v>0</v>
      </c>
      <c r="K2229" s="32">
        <f t="shared" si="177"/>
        <v>0</v>
      </c>
      <c r="L2229" s="25" t="str">
        <f>VLOOKUP(C2229,MasterSheet!H:U,14,)</f>
        <v>TargetMol</v>
      </c>
      <c r="M2229" s="25" t="str">
        <f>VLOOKUP(L2229,'Currency Sheet'!A:C,3,)</f>
        <v>DOLLAR</v>
      </c>
      <c r="N2229" s="25">
        <f t="shared" si="174"/>
        <v>88</v>
      </c>
    </row>
    <row r="2230" spans="1:14" x14ac:dyDescent="0.25">
      <c r="A2230" s="25" t="str">
        <v>INV250826-062</v>
      </c>
      <c r="B2230" s="45">
        <v>45902</v>
      </c>
      <c r="C2230" s="25" t="str">
        <v>T1726</v>
      </c>
      <c r="D2230" s="25">
        <f t="shared" si="173"/>
        <v>8606.4</v>
      </c>
      <c r="E2230" s="25">
        <f>_xlfn.XLOOKUP(C2230,MasterSheet!H:H,MasterSheet!E:E)</f>
        <v>97.8</v>
      </c>
      <c r="F2230" s="26">
        <f>SUMIFS(MasterSheet!J:J, MasterSheet!B:B, A2230, MasterSheet!D:D, B2230, MasterSheet!H:H, C2230)</f>
        <v>1</v>
      </c>
      <c r="G2230" s="26">
        <f t="shared" si="175"/>
        <v>8606.4</v>
      </c>
      <c r="H2230" s="30">
        <f>SUMIFS(MasterSheet!K:K, MasterSheet!B:B, A2230, MasterSheet!D:D, B2230, MasterSheet!H:H, C2230)</f>
        <v>1</v>
      </c>
      <c r="I2230" s="30">
        <f t="shared" si="176"/>
        <v>8606.4</v>
      </c>
      <c r="J2230" s="32">
        <f>SUMIFS(MasterSheet!L:L, MasterSheet!B:B, A2230, MasterSheet!D:D, B2230, MasterSheet!H:H, C2230)</f>
        <v>0</v>
      </c>
      <c r="K2230" s="32">
        <f t="shared" si="177"/>
        <v>0</v>
      </c>
      <c r="L2230" s="25" t="str">
        <f>VLOOKUP(C2230,MasterSheet!H:U,14,)</f>
        <v>TargetMol</v>
      </c>
      <c r="M2230" s="25" t="str">
        <f>VLOOKUP(L2230,'Currency Sheet'!A:C,3,)</f>
        <v>DOLLAR</v>
      </c>
      <c r="N2230" s="25">
        <f t="shared" si="174"/>
        <v>88</v>
      </c>
    </row>
    <row r="2231" spans="1:14" x14ac:dyDescent="0.25">
      <c r="A2231" s="25" t="str">
        <v>INV250826-062</v>
      </c>
      <c r="B2231" s="45">
        <v>45902</v>
      </c>
      <c r="C2231" s="25" t="str">
        <v>T3494</v>
      </c>
      <c r="D2231" s="25">
        <f t="shared" si="173"/>
        <v>10190.4</v>
      </c>
      <c r="E2231" s="25">
        <f>_xlfn.XLOOKUP(C2231,MasterSheet!H:H,MasterSheet!E:E)</f>
        <v>115.8</v>
      </c>
      <c r="F2231" s="26">
        <f>SUMIFS(MasterSheet!J:J, MasterSheet!B:B, A2231, MasterSheet!D:D, B2231, MasterSheet!H:H, C2231)</f>
        <v>1</v>
      </c>
      <c r="G2231" s="26">
        <f t="shared" si="175"/>
        <v>10190.4</v>
      </c>
      <c r="H2231" s="30">
        <f>SUMIFS(MasterSheet!K:K, MasterSheet!B:B, A2231, MasterSheet!D:D, B2231, MasterSheet!H:H, C2231)</f>
        <v>1</v>
      </c>
      <c r="I2231" s="30">
        <f t="shared" si="176"/>
        <v>10190.4</v>
      </c>
      <c r="J2231" s="32">
        <f>SUMIFS(MasterSheet!L:L, MasterSheet!B:B, A2231, MasterSheet!D:D, B2231, MasterSheet!H:H, C2231)</f>
        <v>0</v>
      </c>
      <c r="K2231" s="32">
        <f t="shared" si="177"/>
        <v>0</v>
      </c>
      <c r="L2231" s="25" t="str">
        <f>VLOOKUP(C2231,MasterSheet!H:U,14,)</f>
        <v>TargetMol</v>
      </c>
      <c r="M2231" s="25" t="str">
        <f>VLOOKUP(L2231,'Currency Sheet'!A:C,3,)</f>
        <v>DOLLAR</v>
      </c>
      <c r="N2231" s="25">
        <f t="shared" si="174"/>
        <v>88</v>
      </c>
    </row>
    <row r="2232" spans="1:14" x14ac:dyDescent="0.25">
      <c r="A2232" s="25" t="str">
        <v>INV250826-063</v>
      </c>
      <c r="B2232" s="45">
        <v>45902</v>
      </c>
      <c r="C2232" s="25" t="str">
        <v>T19978</v>
      </c>
      <c r="D2232" s="25">
        <f t="shared" si="173"/>
        <v>6758.4</v>
      </c>
      <c r="E2232" s="25">
        <f>_xlfn.XLOOKUP(C2232,MasterSheet!H:H,MasterSheet!E:E)</f>
        <v>76.8</v>
      </c>
      <c r="F2232" s="26">
        <f>SUMIFS(MasterSheet!J:J, MasterSheet!B:B, A2232, MasterSheet!D:D, B2232, MasterSheet!H:H, C2232)</f>
        <v>3</v>
      </c>
      <c r="G2232" s="26">
        <f t="shared" si="175"/>
        <v>20275.199999999997</v>
      </c>
      <c r="H2232" s="30">
        <f>SUMIFS(MasterSheet!K:K, MasterSheet!B:B, A2232, MasterSheet!D:D, B2232, MasterSheet!H:H, C2232)</f>
        <v>3</v>
      </c>
      <c r="I2232" s="30">
        <f t="shared" si="176"/>
        <v>20275.199999999997</v>
      </c>
      <c r="J2232" s="32">
        <f>SUMIFS(MasterSheet!L:L, MasterSheet!B:B, A2232, MasterSheet!D:D, B2232, MasterSheet!H:H, C2232)</f>
        <v>0</v>
      </c>
      <c r="K2232" s="32">
        <f t="shared" si="177"/>
        <v>0</v>
      </c>
      <c r="L2232" s="25" t="str">
        <f>VLOOKUP(C2232,MasterSheet!H:U,14,)</f>
        <v>TargetMol</v>
      </c>
      <c r="M2232" s="25" t="str">
        <f>VLOOKUP(L2232,'Currency Sheet'!A:C,3,)</f>
        <v>DOLLAR</v>
      </c>
      <c r="N2232" s="25">
        <f t="shared" si="174"/>
        <v>88</v>
      </c>
    </row>
    <row r="2233" spans="1:14" x14ac:dyDescent="0.25">
      <c r="A2233" s="25" t="str">
        <v>INV250826-064</v>
      </c>
      <c r="B2233" s="45">
        <v>45902</v>
      </c>
      <c r="C2233" s="25" t="str">
        <v>T203509</v>
      </c>
      <c r="D2233" s="25">
        <f t="shared" si="173"/>
        <v>52316</v>
      </c>
      <c r="E2233" s="25">
        <f>_xlfn.XLOOKUP(C2233,MasterSheet!H:H,MasterSheet!E:E)</f>
        <v>594.5</v>
      </c>
      <c r="F2233" s="26">
        <f>SUMIFS(MasterSheet!J:J, MasterSheet!B:B, A2233, MasterSheet!D:D, B2233, MasterSheet!H:H, C2233)</f>
        <v>1</v>
      </c>
      <c r="G2233" s="26">
        <f t="shared" si="175"/>
        <v>52316</v>
      </c>
      <c r="H2233" s="30">
        <f>SUMIFS(MasterSheet!K:K, MasterSheet!B:B, A2233, MasterSheet!D:D, B2233, MasterSheet!H:H, C2233)</f>
        <v>1</v>
      </c>
      <c r="I2233" s="30">
        <f t="shared" si="176"/>
        <v>52316</v>
      </c>
      <c r="J2233" s="32">
        <f>SUMIFS(MasterSheet!L:L, MasterSheet!B:B, A2233, MasterSheet!D:D, B2233, MasterSheet!H:H, C2233)</f>
        <v>0</v>
      </c>
      <c r="K2233" s="32">
        <f t="shared" si="177"/>
        <v>0</v>
      </c>
      <c r="L2233" s="25" t="str">
        <f>VLOOKUP(C2233,MasterSheet!H:U,14,)</f>
        <v>TargetMol</v>
      </c>
      <c r="M2233" s="25" t="str">
        <f>VLOOKUP(L2233,'Currency Sheet'!A:C,3,)</f>
        <v>DOLLAR</v>
      </c>
      <c r="N2233" s="25">
        <f t="shared" si="174"/>
        <v>88</v>
      </c>
    </row>
    <row r="2234" spans="1:14" x14ac:dyDescent="0.25">
      <c r="A2234" s="25">
        <v>66072</v>
      </c>
      <c r="B2234" s="45">
        <v>45902</v>
      </c>
      <c r="C2234" s="25" t="str">
        <v>M00202S232</v>
      </c>
      <c r="D2234" s="25">
        <f t="shared" si="173"/>
        <v>22792</v>
      </c>
      <c r="E2234" s="25">
        <f>_xlfn.XLOOKUP(C2234,MasterSheet!H:H,MasterSheet!E:E)</f>
        <v>259</v>
      </c>
      <c r="F2234" s="26">
        <f>SUMIFS(MasterSheet!J:J, MasterSheet!B:B, A2234, MasterSheet!D:D, B2234, MasterSheet!H:H, C2234)</f>
        <v>5</v>
      </c>
      <c r="G2234" s="26">
        <f t="shared" si="175"/>
        <v>113960</v>
      </c>
      <c r="H2234" s="30">
        <f>SUMIFS(MasterSheet!K:K, MasterSheet!B:B, A2234, MasterSheet!D:D, B2234, MasterSheet!H:H, C2234)</f>
        <v>5</v>
      </c>
      <c r="I2234" s="30">
        <f t="shared" si="176"/>
        <v>113960</v>
      </c>
      <c r="J2234" s="32">
        <f>SUMIFS(MasterSheet!L:L, MasterSheet!B:B, A2234, MasterSheet!D:D, B2234, MasterSheet!H:H, C2234)</f>
        <v>0</v>
      </c>
      <c r="K2234" s="32">
        <f t="shared" si="177"/>
        <v>0</v>
      </c>
      <c r="L2234" s="25" t="str">
        <f>VLOOKUP(C2234,MasterSheet!H:U,14,)</f>
        <v>Boster</v>
      </c>
      <c r="M2234" s="25" t="str">
        <f>VLOOKUP(L2234,'Currency Sheet'!A:C,3,)</f>
        <v>DOLLAR</v>
      </c>
      <c r="N2234" s="25">
        <f t="shared" si="174"/>
        <v>88</v>
      </c>
    </row>
    <row r="2235" spans="1:14" x14ac:dyDescent="0.25">
      <c r="A2235" s="25" t="str">
        <v>26BGST338403</v>
      </c>
      <c r="B2235" s="45">
        <v>45902</v>
      </c>
      <c r="C2235" s="25" t="str">
        <v>NLM-467-5</v>
      </c>
      <c r="D2235" s="25">
        <f t="shared" si="173"/>
        <v>4666.75</v>
      </c>
      <c r="E2235" s="25">
        <f>_xlfn.XLOOKUP(C2235,MasterSheet!H:H,MasterSheet!E:E)</f>
        <v>4666.75</v>
      </c>
      <c r="F2235" s="26">
        <f>SUMIFS(MasterSheet!J:J, MasterSheet!B:B, A2235, MasterSheet!D:D, B2235, MasterSheet!H:H, C2235)</f>
        <v>1</v>
      </c>
      <c r="G2235" s="26">
        <f t="shared" si="175"/>
        <v>4666.75</v>
      </c>
      <c r="H2235" s="30">
        <f>SUMIFS(MasterSheet!K:K, MasterSheet!B:B, A2235, MasterSheet!D:D, B2235, MasterSheet!H:H, C2235)</f>
        <v>1</v>
      </c>
      <c r="I2235" s="30">
        <f t="shared" si="176"/>
        <v>4666.75</v>
      </c>
      <c r="J2235" s="32">
        <f>SUMIFS(MasterSheet!L:L, MasterSheet!B:B, A2235, MasterSheet!D:D, B2235, MasterSheet!H:H, C2235)</f>
        <v>0</v>
      </c>
      <c r="K2235" s="32">
        <f t="shared" si="177"/>
        <v>0</v>
      </c>
      <c r="L2235" s="25" t="str">
        <f>VLOOKUP(C2235,MasterSheet!H:U,14,)</f>
        <v>CHROMACHEMIE</v>
      </c>
      <c r="M2235" s="25" t="str">
        <f>VLOOKUP(L2235,'Currency Sheet'!A:C,3,)</f>
        <v>INR</v>
      </c>
      <c r="N2235" s="25">
        <f t="shared" si="174"/>
        <v>1</v>
      </c>
    </row>
    <row r="2236" spans="1:14" x14ac:dyDescent="0.25">
      <c r="A2236" s="25" t="str">
        <v>O081825IN3312394G</v>
      </c>
      <c r="B2236" s="45">
        <v>45902</v>
      </c>
      <c r="C2236" s="25" t="str">
        <v>L-168245-00-0005</v>
      </c>
      <c r="D2236" s="25">
        <f t="shared" si="173"/>
        <v>32912</v>
      </c>
      <c r="E2236" s="25">
        <f>_xlfn.XLOOKUP(C2236,MasterSheet!H:H,MasterSheet!E:E)</f>
        <v>374</v>
      </c>
      <c r="F2236" s="26">
        <f>SUMIFS(MasterSheet!J:J, MasterSheet!B:B, A2236, MasterSheet!D:D, B2236, MasterSheet!H:H, C2236)</f>
        <v>1</v>
      </c>
      <c r="G2236" s="26">
        <f t="shared" si="175"/>
        <v>32912</v>
      </c>
      <c r="H2236" s="30">
        <f>SUMIFS(MasterSheet!K:K, MasterSheet!B:B, A2236, MasterSheet!D:D, B2236, MasterSheet!H:H, C2236)</f>
        <v>1</v>
      </c>
      <c r="I2236" s="30">
        <f t="shared" si="176"/>
        <v>32912</v>
      </c>
      <c r="J2236" s="32">
        <f>SUMIFS(MasterSheet!L:L, MasterSheet!B:B, A2236, MasterSheet!D:D, B2236, MasterSheet!H:H, C2236)</f>
        <v>0</v>
      </c>
      <c r="K2236" s="32">
        <f t="shared" si="177"/>
        <v>0</v>
      </c>
      <c r="L2236" s="25" t="str">
        <f>VLOOKUP(C2236,MasterSheet!H:U,14,)</f>
        <v>Dharmacon</v>
      </c>
      <c r="M2236" s="25" t="str">
        <f>VLOOKUP(L2236,'Currency Sheet'!A:C,3,)</f>
        <v>DOLLAR</v>
      </c>
      <c r="N2236" s="25">
        <f t="shared" si="174"/>
        <v>88</v>
      </c>
    </row>
    <row r="2237" spans="1:14" x14ac:dyDescent="0.25">
      <c r="A2237" s="25" t="str">
        <v>O081825IN3312394G</v>
      </c>
      <c r="B2237" s="45">
        <v>45902</v>
      </c>
      <c r="C2237" s="25" t="str">
        <v>D-001810-10-20</v>
      </c>
      <c r="D2237" s="25">
        <f t="shared" si="173"/>
        <v>38808</v>
      </c>
      <c r="E2237" s="25">
        <f>_xlfn.XLOOKUP(C2237,MasterSheet!H:H,MasterSheet!E:E)</f>
        <v>441</v>
      </c>
      <c r="F2237" s="26">
        <f>SUMIFS(MasterSheet!J:J, MasterSheet!B:B, A2237, MasterSheet!D:D, B2237, MasterSheet!H:H, C2237)</f>
        <v>1</v>
      </c>
      <c r="G2237" s="26">
        <f t="shared" si="175"/>
        <v>38808</v>
      </c>
      <c r="H2237" s="30">
        <f>SUMIFS(MasterSheet!K:K, MasterSheet!B:B, A2237, MasterSheet!D:D, B2237, MasterSheet!H:H, C2237)</f>
        <v>1</v>
      </c>
      <c r="I2237" s="30">
        <f t="shared" si="176"/>
        <v>38808</v>
      </c>
      <c r="J2237" s="32">
        <f>SUMIFS(MasterSheet!L:L, MasterSheet!B:B, A2237, MasterSheet!D:D, B2237, MasterSheet!H:H, C2237)</f>
        <v>0</v>
      </c>
      <c r="K2237" s="32">
        <f t="shared" si="177"/>
        <v>0</v>
      </c>
      <c r="L2237" s="25" t="str">
        <f>VLOOKUP(C2237,MasterSheet!H:U,14,)</f>
        <v>Dharmacon</v>
      </c>
      <c r="M2237" s="25" t="str">
        <f>VLOOKUP(L2237,'Currency Sheet'!A:C,3,)</f>
        <v>DOLLAR</v>
      </c>
      <c r="N2237" s="25">
        <f t="shared" si="174"/>
        <v>88</v>
      </c>
    </row>
    <row r="2238" spans="1:14" x14ac:dyDescent="0.25">
      <c r="A2238" s="25" t="str">
        <v>O081825IN3312394G</v>
      </c>
      <c r="B2238" s="45">
        <v>45902</v>
      </c>
      <c r="C2238" s="25" t="str">
        <v>L-006243-03-0005</v>
      </c>
      <c r="D2238" s="25">
        <f t="shared" si="173"/>
        <v>32912</v>
      </c>
      <c r="E2238" s="25">
        <f>_xlfn.XLOOKUP(C2238,MasterSheet!H:H,MasterSheet!E:E)</f>
        <v>374</v>
      </c>
      <c r="F2238" s="26">
        <f>SUMIFS(MasterSheet!J:J, MasterSheet!B:B, A2238, MasterSheet!D:D, B2238, MasterSheet!H:H, C2238)</f>
        <v>1</v>
      </c>
      <c r="G2238" s="26">
        <f t="shared" si="175"/>
        <v>32912</v>
      </c>
      <c r="H2238" s="30">
        <f>SUMIFS(MasterSheet!K:K, MasterSheet!B:B, A2238, MasterSheet!D:D, B2238, MasterSheet!H:H, C2238)</f>
        <v>1</v>
      </c>
      <c r="I2238" s="30">
        <f t="shared" si="176"/>
        <v>32912</v>
      </c>
      <c r="J2238" s="32">
        <f>SUMIFS(MasterSheet!L:L, MasterSheet!B:B, A2238, MasterSheet!D:D, B2238, MasterSheet!H:H, C2238)</f>
        <v>0</v>
      </c>
      <c r="K2238" s="32">
        <f t="shared" si="177"/>
        <v>0</v>
      </c>
      <c r="L2238" s="25" t="str">
        <f>VLOOKUP(C2238,MasterSheet!H:U,14,)</f>
        <v>Dharmacon</v>
      </c>
      <c r="M2238" s="25" t="str">
        <f>VLOOKUP(L2238,'Currency Sheet'!A:C,3,)</f>
        <v>DOLLAR</v>
      </c>
      <c r="N2238" s="25">
        <f t="shared" si="174"/>
        <v>88</v>
      </c>
    </row>
    <row r="2239" spans="1:14" x14ac:dyDescent="0.25">
      <c r="A2239" s="25" t="str">
        <v>O081825IN3312394G</v>
      </c>
      <c r="B2239" s="45">
        <v>45902</v>
      </c>
      <c r="C2239" s="25" t="str">
        <v>CTM- 1172705</v>
      </c>
      <c r="D2239" s="25">
        <f t="shared" si="173"/>
        <v>16858.16</v>
      </c>
      <c r="E2239" s="25">
        <f>_xlfn.XLOOKUP(C2239,MasterSheet!H:H,MasterSheet!E:E)</f>
        <v>191.57</v>
      </c>
      <c r="F2239" s="26">
        <f>SUMIFS(MasterSheet!J:J, MasterSheet!B:B, A2239, MasterSheet!D:D, B2239, MasterSheet!H:H, C2239)</f>
        <v>1</v>
      </c>
      <c r="G2239" s="26">
        <f t="shared" si="175"/>
        <v>16858.16</v>
      </c>
      <c r="H2239" s="30">
        <f>SUMIFS(MasterSheet!K:K, MasterSheet!B:B, A2239, MasterSheet!D:D, B2239, MasterSheet!H:H, C2239)</f>
        <v>1</v>
      </c>
      <c r="I2239" s="30">
        <f t="shared" si="176"/>
        <v>16858.16</v>
      </c>
      <c r="J2239" s="32">
        <f>SUMIFS(MasterSheet!L:L, MasterSheet!B:B, A2239, MasterSheet!D:D, B2239, MasterSheet!H:H, C2239)</f>
        <v>0</v>
      </c>
      <c r="K2239" s="32">
        <f t="shared" si="177"/>
        <v>0</v>
      </c>
      <c r="L2239" s="25" t="str">
        <f>VLOOKUP(C2239,MasterSheet!H:U,14,)</f>
        <v>Dharmacon</v>
      </c>
      <c r="M2239" s="25" t="str">
        <f>VLOOKUP(L2239,'Currency Sheet'!A:C,3,)</f>
        <v>DOLLAR</v>
      </c>
      <c r="N2239" s="25">
        <f t="shared" si="174"/>
        <v>88</v>
      </c>
    </row>
    <row r="2240" spans="1:14" x14ac:dyDescent="0.25">
      <c r="A2240" s="25" t="str">
        <v>O081825IN3312394G</v>
      </c>
      <c r="B2240" s="45">
        <v>45902</v>
      </c>
      <c r="C2240" s="25" t="str">
        <v>CTM- 1172779</v>
      </c>
      <c r="D2240" s="25">
        <f t="shared" si="173"/>
        <v>9280.48</v>
      </c>
      <c r="E2240" s="25">
        <f>_xlfn.XLOOKUP(C2240,MasterSheet!H:H,MasterSheet!E:E)</f>
        <v>105.46</v>
      </c>
      <c r="F2240" s="26">
        <f>SUMIFS(MasterSheet!J:J, MasterSheet!B:B, A2240, MasterSheet!D:D, B2240, MasterSheet!H:H, C2240)</f>
        <v>1</v>
      </c>
      <c r="G2240" s="26">
        <f t="shared" si="175"/>
        <v>9280.48</v>
      </c>
      <c r="H2240" s="30">
        <f>SUMIFS(MasterSheet!K:K, MasterSheet!B:B, A2240, MasterSheet!D:D, B2240, MasterSheet!H:H, C2240)</f>
        <v>1</v>
      </c>
      <c r="I2240" s="30">
        <f t="shared" si="176"/>
        <v>9280.48</v>
      </c>
      <c r="J2240" s="32">
        <f>SUMIFS(MasterSheet!L:L, MasterSheet!B:B, A2240, MasterSheet!D:D, B2240, MasterSheet!H:H, C2240)</f>
        <v>0</v>
      </c>
      <c r="K2240" s="32">
        <f t="shared" si="177"/>
        <v>0</v>
      </c>
      <c r="L2240" s="25" t="str">
        <f>VLOOKUP(C2240,MasterSheet!H:U,14,)</f>
        <v>Dharmacon</v>
      </c>
      <c r="M2240" s="25" t="str">
        <f>VLOOKUP(L2240,'Currency Sheet'!A:C,3,)</f>
        <v>DOLLAR</v>
      </c>
      <c r="N2240" s="25">
        <f t="shared" si="174"/>
        <v>88</v>
      </c>
    </row>
    <row r="2241" spans="1:14" x14ac:dyDescent="0.25">
      <c r="A2241" s="25" t="str">
        <v>O081825IN3312394G</v>
      </c>
      <c r="B2241" s="45">
        <v>45902</v>
      </c>
      <c r="C2241" s="25" t="str">
        <v>CTM- 1172777</v>
      </c>
      <c r="D2241" s="25">
        <f t="shared" si="173"/>
        <v>9280.48</v>
      </c>
      <c r="E2241" s="25">
        <f>_xlfn.XLOOKUP(C2241,MasterSheet!H:H,MasterSheet!E:E)</f>
        <v>105.46</v>
      </c>
      <c r="F2241" s="26">
        <f>SUMIFS(MasterSheet!J:J, MasterSheet!B:B, A2241, MasterSheet!D:D, B2241, MasterSheet!H:H, C2241)</f>
        <v>1</v>
      </c>
      <c r="G2241" s="26">
        <f t="shared" si="175"/>
        <v>9280.48</v>
      </c>
      <c r="H2241" s="30">
        <f>SUMIFS(MasterSheet!K:K, MasterSheet!B:B, A2241, MasterSheet!D:D, B2241, MasterSheet!H:H, C2241)</f>
        <v>1</v>
      </c>
      <c r="I2241" s="30">
        <f t="shared" si="176"/>
        <v>9280.48</v>
      </c>
      <c r="J2241" s="32">
        <f>SUMIFS(MasterSheet!L:L, MasterSheet!B:B, A2241, MasterSheet!D:D, B2241, MasterSheet!H:H, C2241)</f>
        <v>0</v>
      </c>
      <c r="K2241" s="32">
        <f t="shared" si="177"/>
        <v>0</v>
      </c>
      <c r="L2241" s="25" t="str">
        <f>VLOOKUP(C2241,MasterSheet!H:U,14,)</f>
        <v>Dharmacon</v>
      </c>
      <c r="M2241" s="25" t="str">
        <f>VLOOKUP(L2241,'Currency Sheet'!A:C,3,)</f>
        <v>DOLLAR</v>
      </c>
      <c r="N2241" s="25">
        <f t="shared" si="174"/>
        <v>88</v>
      </c>
    </row>
    <row r="2242" spans="1:14" x14ac:dyDescent="0.25">
      <c r="A2242" s="25" t="str">
        <v>O081825IN3312394G</v>
      </c>
      <c r="B2242" s="45">
        <v>45902</v>
      </c>
      <c r="C2242" s="25" t="str">
        <v>L-010533-00-0005</v>
      </c>
      <c r="D2242" s="25">
        <f t="shared" si="173"/>
        <v>32912</v>
      </c>
      <c r="E2242" s="25">
        <f>_xlfn.XLOOKUP(C2242,MasterSheet!H:H,MasterSheet!E:E)</f>
        <v>374</v>
      </c>
      <c r="F2242" s="26">
        <f>SUMIFS(MasterSheet!J:J, MasterSheet!B:B, A2242, MasterSheet!D:D, B2242, MasterSheet!H:H, C2242)</f>
        <v>1</v>
      </c>
      <c r="G2242" s="26">
        <f t="shared" si="175"/>
        <v>32912</v>
      </c>
      <c r="H2242" s="30">
        <f>SUMIFS(MasterSheet!K:K, MasterSheet!B:B, A2242, MasterSheet!D:D, B2242, MasterSheet!H:H, C2242)</f>
        <v>1</v>
      </c>
      <c r="I2242" s="30">
        <f t="shared" si="176"/>
        <v>32912</v>
      </c>
      <c r="J2242" s="32">
        <f>SUMIFS(MasterSheet!L:L, MasterSheet!B:B, A2242, MasterSheet!D:D, B2242, MasterSheet!H:H, C2242)</f>
        <v>0</v>
      </c>
      <c r="K2242" s="32">
        <f t="shared" si="177"/>
        <v>0</v>
      </c>
      <c r="L2242" s="25" t="str">
        <f>VLOOKUP(C2242,MasterSheet!H:U,14,)</f>
        <v>Dharmacon</v>
      </c>
      <c r="M2242" s="25" t="str">
        <f>VLOOKUP(L2242,'Currency Sheet'!A:C,3,)</f>
        <v>DOLLAR</v>
      </c>
      <c r="N2242" s="25">
        <f t="shared" si="174"/>
        <v>88</v>
      </c>
    </row>
    <row r="2243" spans="1:14" x14ac:dyDescent="0.25">
      <c r="A2243" s="25" t="str">
        <v>O081825IN3312394G</v>
      </c>
      <c r="B2243" s="45">
        <v>45902</v>
      </c>
      <c r="C2243" s="25" t="str">
        <v>CTM- 1172776</v>
      </c>
      <c r="D2243" s="25">
        <f t="shared" ref="D2243:D2259" si="178">E2243*N2243</f>
        <v>26659.599999999999</v>
      </c>
      <c r="E2243" s="25">
        <f>_xlfn.XLOOKUP(C2243,MasterSheet!H:H,MasterSheet!E:E)</f>
        <v>302.95</v>
      </c>
      <c r="F2243" s="26">
        <f>SUMIFS(MasterSheet!J:J, MasterSheet!B:B, A2243, MasterSheet!D:D, B2243, MasterSheet!H:H, C2243)</f>
        <v>1</v>
      </c>
      <c r="G2243" s="26">
        <f t="shared" si="175"/>
        <v>26659.599999999999</v>
      </c>
      <c r="H2243" s="30">
        <f>SUMIFS(MasterSheet!K:K, MasterSheet!B:B, A2243, MasterSheet!D:D, B2243, MasterSheet!H:H, C2243)</f>
        <v>1</v>
      </c>
      <c r="I2243" s="30">
        <f t="shared" si="176"/>
        <v>26659.599999999999</v>
      </c>
      <c r="J2243" s="32">
        <f>SUMIFS(MasterSheet!L:L, MasterSheet!B:B, A2243, MasterSheet!D:D, B2243, MasterSheet!H:H, C2243)</f>
        <v>0</v>
      </c>
      <c r="K2243" s="32">
        <f t="shared" si="177"/>
        <v>0</v>
      </c>
      <c r="L2243" s="25" t="str">
        <f>VLOOKUP(C2243,MasterSheet!H:U,14,)</f>
        <v>Dharmacon</v>
      </c>
      <c r="M2243" s="25" t="str">
        <f>VLOOKUP(L2243,'Currency Sheet'!A:C,3,)</f>
        <v>DOLLAR</v>
      </c>
      <c r="N2243" s="25">
        <f t="shared" ref="N2243:N2306" si="179">IF(M2243="DOLLAR",88,1)</f>
        <v>88</v>
      </c>
    </row>
    <row r="2244" spans="1:14" x14ac:dyDescent="0.25">
      <c r="A2244" s="25" t="str">
        <v>O081825IN3312394G</v>
      </c>
      <c r="B2244" s="45">
        <v>45902</v>
      </c>
      <c r="C2244" s="25" t="str">
        <v>CTM- 1172775</v>
      </c>
      <c r="D2244" s="25">
        <f t="shared" si="178"/>
        <v>9280.48</v>
      </c>
      <c r="E2244" s="25">
        <f>_xlfn.XLOOKUP(C2244,MasterSheet!H:H,MasterSheet!E:E)</f>
        <v>105.46</v>
      </c>
      <c r="F2244" s="26">
        <f>SUMIFS(MasterSheet!J:J, MasterSheet!B:B, A2244, MasterSheet!D:D, B2244, MasterSheet!H:H, C2244)</f>
        <v>1</v>
      </c>
      <c r="G2244" s="26">
        <f t="shared" si="175"/>
        <v>9280.48</v>
      </c>
      <c r="H2244" s="30">
        <f>SUMIFS(MasterSheet!K:K, MasterSheet!B:B, A2244, MasterSheet!D:D, B2244, MasterSheet!H:H, C2244)</f>
        <v>1</v>
      </c>
      <c r="I2244" s="30">
        <f t="shared" si="176"/>
        <v>9280.48</v>
      </c>
      <c r="J2244" s="32">
        <f>SUMIFS(MasterSheet!L:L, MasterSheet!B:B, A2244, MasterSheet!D:D, B2244, MasterSheet!H:H, C2244)</f>
        <v>0</v>
      </c>
      <c r="K2244" s="32">
        <f t="shared" si="177"/>
        <v>0</v>
      </c>
      <c r="L2244" s="25" t="str">
        <f>VLOOKUP(C2244,MasterSheet!H:U,14,)</f>
        <v>Dharmacon</v>
      </c>
      <c r="M2244" s="25" t="str">
        <f>VLOOKUP(L2244,'Currency Sheet'!A:C,3,)</f>
        <v>DOLLAR</v>
      </c>
      <c r="N2244" s="25">
        <f t="shared" si="179"/>
        <v>88</v>
      </c>
    </row>
    <row r="2245" spans="1:14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 t="shared" si="178"/>
        <v>70752</v>
      </c>
      <c r="E2245" s="25">
        <f>_xlfn.XLOOKUP(C2245,MasterSheet!H:H,MasterSheet!E:E)</f>
        <v>804</v>
      </c>
      <c r="F2245" s="26">
        <f>SUMIFS(MasterSheet!J:J, MasterSheet!B:B, A2245, MasterSheet!D:D, B2245, MasterSheet!H:H, C2245)</f>
        <v>1</v>
      </c>
      <c r="G2245" s="26">
        <f t="shared" si="175"/>
        <v>70752</v>
      </c>
      <c r="H2245" s="30">
        <f>SUMIFS(MasterSheet!K:K, MasterSheet!B:B, A2245, MasterSheet!D:D, B2245, MasterSheet!H:H, C2245)</f>
        <v>1</v>
      </c>
      <c r="I2245" s="30">
        <f t="shared" si="176"/>
        <v>70752</v>
      </c>
      <c r="J2245" s="32">
        <f>SUMIFS(MasterSheet!L:L, MasterSheet!B:B, A2245, MasterSheet!D:D, B2245, MasterSheet!H:H, C2245)</f>
        <v>0</v>
      </c>
      <c r="K2245" s="32">
        <f t="shared" si="177"/>
        <v>0</v>
      </c>
      <c r="L2245" s="25" t="str">
        <f>VLOOKUP(C2245,MasterSheet!H:U,14,)</f>
        <v>Dharmacon</v>
      </c>
      <c r="M2245" s="25" t="str">
        <f>VLOOKUP(L2245,'Currency Sheet'!A:C,3,)</f>
        <v>DOLLAR</v>
      </c>
      <c r="N2245" s="25">
        <f t="shared" si="179"/>
        <v>88</v>
      </c>
    </row>
    <row r="2246" spans="1:14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 t="shared" si="178"/>
        <v>55000</v>
      </c>
      <c r="E2246" s="25">
        <f>_xlfn.XLOOKUP(C2246,MasterSheet!H:H,MasterSheet!E:E)</f>
        <v>625</v>
      </c>
      <c r="F2246" s="26">
        <f>SUMIFS(MasterSheet!J:J, MasterSheet!B:B, A2246, MasterSheet!D:D, B2246, MasterSheet!H:H, C2246)</f>
        <v>2</v>
      </c>
      <c r="G2246" s="26">
        <f t="shared" si="175"/>
        <v>110000</v>
      </c>
      <c r="H2246" s="30">
        <f>SUMIFS(MasterSheet!K:K, MasterSheet!B:B, A2246, MasterSheet!D:D, B2246, MasterSheet!H:H, C2246)</f>
        <v>2</v>
      </c>
      <c r="I2246" s="30">
        <f t="shared" si="176"/>
        <v>110000</v>
      </c>
      <c r="J2246" s="32">
        <f>SUMIFS(MasterSheet!L:L, MasterSheet!B:B, A2246, MasterSheet!D:D, B2246, MasterSheet!H:H, C2246)</f>
        <v>0</v>
      </c>
      <c r="K2246" s="32">
        <f t="shared" si="177"/>
        <v>0</v>
      </c>
      <c r="L2246" s="25" t="str">
        <f>VLOOKUP(C2246,MasterSheet!H:U,14,)</f>
        <v>Dharmacon</v>
      </c>
      <c r="M2246" s="25" t="str">
        <f>VLOOKUP(L2246,'Currency Sheet'!A:C,3,)</f>
        <v>DOLLAR</v>
      </c>
      <c r="N2246" s="25">
        <f t="shared" si="179"/>
        <v>88</v>
      </c>
    </row>
    <row r="2247" spans="1:14" x14ac:dyDescent="0.25">
      <c r="A2247" s="25" t="str">
        <v>O081825IN3312394G</v>
      </c>
      <c r="B2247" s="45">
        <v>45902</v>
      </c>
      <c r="C2247" s="25" t="str">
        <v>L-005463-01-0005</v>
      </c>
      <c r="D2247" s="25">
        <f t="shared" si="178"/>
        <v>32912</v>
      </c>
      <c r="E2247" s="25">
        <f>_xlfn.XLOOKUP(C2247,MasterSheet!H:H,MasterSheet!E:E)</f>
        <v>374</v>
      </c>
      <c r="F2247" s="26">
        <f>SUMIFS(MasterSheet!J:J, MasterSheet!B:B, A2247, MasterSheet!D:D, B2247, MasterSheet!H:H, C2247)</f>
        <v>1</v>
      </c>
      <c r="G2247" s="26">
        <f t="shared" si="175"/>
        <v>32912</v>
      </c>
      <c r="H2247" s="30">
        <f>SUMIFS(MasterSheet!K:K, MasterSheet!B:B, A2247, MasterSheet!D:D, B2247, MasterSheet!H:H, C2247)</f>
        <v>1</v>
      </c>
      <c r="I2247" s="30">
        <f t="shared" si="176"/>
        <v>32912</v>
      </c>
      <c r="J2247" s="32">
        <f>SUMIFS(MasterSheet!L:L, MasterSheet!B:B, A2247, MasterSheet!D:D, B2247, MasterSheet!H:H, C2247)</f>
        <v>0</v>
      </c>
      <c r="K2247" s="32">
        <f t="shared" si="177"/>
        <v>0</v>
      </c>
      <c r="L2247" s="25" t="str">
        <f>VLOOKUP(C2247,MasterSheet!H:U,14,)</f>
        <v>Dharmacon</v>
      </c>
      <c r="M2247" s="25" t="str">
        <f>VLOOKUP(L2247,'Currency Sheet'!A:C,3,)</f>
        <v>DOLLAR</v>
      </c>
      <c r="N2247" s="25">
        <f t="shared" si="179"/>
        <v>88</v>
      </c>
    </row>
    <row r="2248" spans="1:14" x14ac:dyDescent="0.25">
      <c r="A2248" s="25" t="str">
        <v>O081825IN3312394G</v>
      </c>
      <c r="B2248" s="45">
        <v>45902</v>
      </c>
      <c r="C2248" s="25" t="str">
        <v>L-005462-00-0005</v>
      </c>
      <c r="D2248" s="25">
        <f t="shared" si="178"/>
        <v>32912</v>
      </c>
      <c r="E2248" s="25">
        <f>_xlfn.XLOOKUP(C2248,MasterSheet!H:H,MasterSheet!E:E)</f>
        <v>374</v>
      </c>
      <c r="F2248" s="26">
        <f>SUMIFS(MasterSheet!J:J, MasterSheet!B:B, A2248, MasterSheet!D:D, B2248, MasterSheet!H:H, C2248)</f>
        <v>1</v>
      </c>
      <c r="G2248" s="26">
        <f t="shared" si="175"/>
        <v>32912</v>
      </c>
      <c r="H2248" s="30">
        <f>SUMIFS(MasterSheet!K:K, MasterSheet!B:B, A2248, MasterSheet!D:D, B2248, MasterSheet!H:H, C2248)</f>
        <v>1</v>
      </c>
      <c r="I2248" s="30">
        <f t="shared" si="176"/>
        <v>32912</v>
      </c>
      <c r="J2248" s="32">
        <f>SUMIFS(MasterSheet!L:L, MasterSheet!B:B, A2248, MasterSheet!D:D, B2248, MasterSheet!H:H, C2248)</f>
        <v>0</v>
      </c>
      <c r="K2248" s="32">
        <f t="shared" si="177"/>
        <v>0</v>
      </c>
      <c r="L2248" s="25" t="str">
        <f>VLOOKUP(C2248,MasterSheet!H:U,14,)</f>
        <v>Dharmacon</v>
      </c>
      <c r="M2248" s="25" t="str">
        <f>VLOOKUP(L2248,'Currency Sheet'!A:C,3,)</f>
        <v>DOLLAR</v>
      </c>
      <c r="N2248" s="25">
        <f t="shared" si="179"/>
        <v>88</v>
      </c>
    </row>
    <row r="2249" spans="1:14" x14ac:dyDescent="0.25">
      <c r="A2249" s="25" t="str">
        <v>O081825IN3312394G</v>
      </c>
      <c r="B2249" s="45">
        <v>45902</v>
      </c>
      <c r="C2249" s="25" t="str">
        <v>TLP5917</v>
      </c>
      <c r="D2249" s="25">
        <f t="shared" si="178"/>
        <v>68464</v>
      </c>
      <c r="E2249" s="25">
        <f>_xlfn.XLOOKUP(C2249,MasterSheet!H:H,MasterSheet!E:E)</f>
        <v>778</v>
      </c>
      <c r="F2249" s="26">
        <f>SUMIFS(MasterSheet!J:J, MasterSheet!B:B, A2249, MasterSheet!D:D, B2249, MasterSheet!H:H, C2249)</f>
        <v>2</v>
      </c>
      <c r="G2249" s="26">
        <f t="shared" ref="G2249:G2257" si="180">D2249*F2249</f>
        <v>136928</v>
      </c>
      <c r="H2249" s="30">
        <f>SUMIFS(MasterSheet!K:K, MasterSheet!B:B, A2249, MasterSheet!D:D, B2249, MasterSheet!H:H, C2249)</f>
        <v>2</v>
      </c>
      <c r="I2249" s="30">
        <f t="shared" ref="I2249:I2257" si="181">H2249*D2249</f>
        <v>136928</v>
      </c>
      <c r="J2249" s="32">
        <f>SUMIFS(MasterSheet!L:L, MasterSheet!B:B, A2249, MasterSheet!D:D, B2249, MasterSheet!H:H, C2249)</f>
        <v>0</v>
      </c>
      <c r="K2249" s="32">
        <f t="shared" ref="K2249:K2257" si="182">J2249*D2249</f>
        <v>0</v>
      </c>
      <c r="L2249" s="25" t="str">
        <f>VLOOKUP(C2249,MasterSheet!H:U,14,)</f>
        <v>Dharmacon</v>
      </c>
      <c r="M2249" s="25" t="str">
        <f>VLOOKUP(L2249,'Currency Sheet'!A:C,3,)</f>
        <v>DOLLAR</v>
      </c>
      <c r="N2249" s="25">
        <f t="shared" si="179"/>
        <v>88</v>
      </c>
    </row>
    <row r="2250" spans="1:14" x14ac:dyDescent="0.25">
      <c r="A2250" s="25" t="str">
        <v>O081825IN3312394G</v>
      </c>
      <c r="B2250" s="45">
        <v>45902</v>
      </c>
      <c r="C2250" s="25" t="str">
        <v>TLP5913</v>
      </c>
      <c r="D2250" s="25">
        <f t="shared" si="178"/>
        <v>100496</v>
      </c>
      <c r="E2250" s="25">
        <f>_xlfn.XLOOKUP(C2250,MasterSheet!H:H,MasterSheet!E:E)</f>
        <v>1142</v>
      </c>
      <c r="F2250" s="26">
        <f>SUMIFS(MasterSheet!J:J, MasterSheet!B:B, A2250, MasterSheet!D:D, B2250, MasterSheet!H:H, C2250)</f>
        <v>1</v>
      </c>
      <c r="G2250" s="26">
        <f t="shared" si="180"/>
        <v>100496</v>
      </c>
      <c r="H2250" s="30">
        <f>SUMIFS(MasterSheet!K:K, MasterSheet!B:B, A2250, MasterSheet!D:D, B2250, MasterSheet!H:H, C2250)</f>
        <v>1</v>
      </c>
      <c r="I2250" s="30">
        <f t="shared" si="181"/>
        <v>100496</v>
      </c>
      <c r="J2250" s="32">
        <f>SUMIFS(MasterSheet!L:L, MasterSheet!B:B, A2250, MasterSheet!D:D, B2250, MasterSheet!H:H, C2250)</f>
        <v>0</v>
      </c>
      <c r="K2250" s="32">
        <f t="shared" si="182"/>
        <v>0</v>
      </c>
      <c r="L2250" s="25" t="str">
        <f>VLOOKUP(C2250,MasterSheet!H:U,14,)</f>
        <v>Dharmacon</v>
      </c>
      <c r="M2250" s="25" t="str">
        <f>VLOOKUP(L2250,'Currency Sheet'!A:C,3,)</f>
        <v>DOLLAR</v>
      </c>
      <c r="N2250" s="25">
        <f t="shared" si="179"/>
        <v>88</v>
      </c>
    </row>
    <row r="2251" spans="1:14" x14ac:dyDescent="0.25">
      <c r="A2251" s="25" t="str">
        <v>O081825IN3312394G</v>
      </c>
      <c r="B2251" s="45">
        <v>45902</v>
      </c>
      <c r="C2251" s="25" t="str">
        <v>C-300595-03-0005</v>
      </c>
      <c r="D2251" s="25">
        <f t="shared" si="178"/>
        <v>17688</v>
      </c>
      <c r="E2251" s="25">
        <f>_xlfn.XLOOKUP(C2251,MasterSheet!H:H,MasterSheet!E:E)</f>
        <v>201</v>
      </c>
      <c r="F2251" s="26">
        <f>SUMIFS(MasterSheet!J:J, MasterSheet!B:B, A2251, MasterSheet!D:D, B2251, MasterSheet!H:H, C2251)</f>
        <v>1</v>
      </c>
      <c r="G2251" s="26">
        <f t="shared" si="180"/>
        <v>17688</v>
      </c>
      <c r="H2251" s="30">
        <f>SUMIFS(MasterSheet!K:K, MasterSheet!B:B, A2251, MasterSheet!D:D, B2251, MasterSheet!H:H, C2251)</f>
        <v>1</v>
      </c>
      <c r="I2251" s="30">
        <f t="shared" si="181"/>
        <v>17688</v>
      </c>
      <c r="J2251" s="32">
        <f>SUMIFS(MasterSheet!L:L, MasterSheet!B:B, A2251, MasterSheet!D:D, B2251, MasterSheet!H:H, C2251)</f>
        <v>0</v>
      </c>
      <c r="K2251" s="32">
        <f t="shared" si="182"/>
        <v>0</v>
      </c>
      <c r="L2251" s="25" t="str">
        <f>VLOOKUP(C2251,MasterSheet!H:U,14,)</f>
        <v>Dharmacon</v>
      </c>
      <c r="M2251" s="25" t="str">
        <f>VLOOKUP(L2251,'Currency Sheet'!A:C,3,)</f>
        <v>DOLLAR</v>
      </c>
      <c r="N2251" s="25">
        <f t="shared" si="179"/>
        <v>88</v>
      </c>
    </row>
    <row r="2252" spans="1:14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 t="shared" si="178"/>
        <v>17688</v>
      </c>
      <c r="E2252" s="25">
        <f>_xlfn.XLOOKUP(C2252,MasterSheet!H:H,MasterSheet!E:E)</f>
        <v>201</v>
      </c>
      <c r="F2252" s="26">
        <f>SUMIFS(MasterSheet!J:J, MasterSheet!B:B, A2252, MasterSheet!D:D, B2252, MasterSheet!H:H, C2252)</f>
        <v>1</v>
      </c>
      <c r="G2252" s="26">
        <f t="shared" si="180"/>
        <v>17688</v>
      </c>
      <c r="H2252" s="30">
        <f>SUMIFS(MasterSheet!K:K, MasterSheet!B:B, A2252, MasterSheet!D:D, B2252, MasterSheet!H:H, C2252)</f>
        <v>1</v>
      </c>
      <c r="I2252" s="30">
        <f t="shared" si="181"/>
        <v>17688</v>
      </c>
      <c r="J2252" s="32">
        <f>SUMIFS(MasterSheet!L:L, MasterSheet!B:B, A2252, MasterSheet!D:D, B2252, MasterSheet!H:H, C2252)</f>
        <v>0</v>
      </c>
      <c r="K2252" s="32">
        <f t="shared" si="182"/>
        <v>0</v>
      </c>
      <c r="L2252" s="25" t="str">
        <f>VLOOKUP(C2252,MasterSheet!H:U,14,)</f>
        <v>Dharmacon</v>
      </c>
      <c r="M2252" s="25" t="str">
        <f>VLOOKUP(L2252,'Currency Sheet'!A:C,3,)</f>
        <v>DOLLAR</v>
      </c>
      <c r="N2252" s="25">
        <f t="shared" si="179"/>
        <v>88</v>
      </c>
    </row>
    <row r="2253" spans="1:14" x14ac:dyDescent="0.25">
      <c r="A2253" s="25" t="str">
        <v>O081825IN3312394G</v>
      </c>
      <c r="B2253" s="45">
        <v>45902</v>
      </c>
      <c r="C2253" s="25" t="str">
        <v>CN-001000-01-05</v>
      </c>
      <c r="D2253" s="25">
        <f t="shared" si="178"/>
        <v>17688</v>
      </c>
      <c r="E2253" s="25">
        <f>_xlfn.XLOOKUP(C2253,MasterSheet!H:H,MasterSheet!E:E)</f>
        <v>201</v>
      </c>
      <c r="F2253" s="26">
        <f>SUMIFS(MasterSheet!J:J, MasterSheet!B:B, A2253, MasterSheet!D:D, B2253, MasterSheet!H:H, C2253)</f>
        <v>1</v>
      </c>
      <c r="G2253" s="26">
        <f t="shared" si="180"/>
        <v>17688</v>
      </c>
      <c r="H2253" s="30">
        <f>SUMIFS(MasterSheet!K:K, MasterSheet!B:B, A2253, MasterSheet!D:D, B2253, MasterSheet!H:H, C2253)</f>
        <v>1</v>
      </c>
      <c r="I2253" s="30">
        <f t="shared" si="181"/>
        <v>17688</v>
      </c>
      <c r="J2253" s="32">
        <f>SUMIFS(MasterSheet!L:L, MasterSheet!B:B, A2253, MasterSheet!D:D, B2253, MasterSheet!H:H, C2253)</f>
        <v>0</v>
      </c>
      <c r="K2253" s="32">
        <f t="shared" si="182"/>
        <v>0</v>
      </c>
      <c r="L2253" s="25" t="str">
        <f>VLOOKUP(C2253,MasterSheet!H:U,14,)</f>
        <v>Dharmacon</v>
      </c>
      <c r="M2253" s="25" t="str">
        <f>VLOOKUP(L2253,'Currency Sheet'!A:C,3,)</f>
        <v>DOLLAR</v>
      </c>
      <c r="N2253" s="25">
        <f t="shared" si="179"/>
        <v>88</v>
      </c>
    </row>
    <row r="2254" spans="1:14" x14ac:dyDescent="0.25">
      <c r="A2254" s="25" t="str">
        <v>O081825IN3312394G</v>
      </c>
      <c r="B2254" s="45">
        <v>45902</v>
      </c>
      <c r="C2254" s="25" t="str">
        <v>IN-001005-01-05</v>
      </c>
      <c r="D2254" s="25">
        <f t="shared" si="178"/>
        <v>17688</v>
      </c>
      <c r="E2254" s="25">
        <f>_xlfn.XLOOKUP(C2254,MasterSheet!H:H,MasterSheet!E:E)</f>
        <v>201</v>
      </c>
      <c r="F2254" s="26">
        <f>SUMIFS(MasterSheet!J:J, MasterSheet!B:B, A2254, MasterSheet!D:D, B2254, MasterSheet!H:H, C2254)</f>
        <v>1</v>
      </c>
      <c r="G2254" s="26">
        <f t="shared" si="180"/>
        <v>17688</v>
      </c>
      <c r="H2254" s="30">
        <f>SUMIFS(MasterSheet!K:K, MasterSheet!B:B, A2254, MasterSheet!D:D, B2254, MasterSheet!H:H, C2254)</f>
        <v>1</v>
      </c>
      <c r="I2254" s="30">
        <f t="shared" si="181"/>
        <v>17688</v>
      </c>
      <c r="J2254" s="32">
        <f>SUMIFS(MasterSheet!L:L, MasterSheet!B:B, A2254, MasterSheet!D:D, B2254, MasterSheet!H:H, C2254)</f>
        <v>0</v>
      </c>
      <c r="K2254" s="32">
        <f t="shared" si="182"/>
        <v>0</v>
      </c>
      <c r="L2254" s="25" t="str">
        <f>VLOOKUP(C2254,MasterSheet!H:U,14,)</f>
        <v>Dharmacon</v>
      </c>
      <c r="M2254" s="25" t="str">
        <f>VLOOKUP(L2254,'Currency Sheet'!A:C,3,)</f>
        <v>DOLLAR</v>
      </c>
      <c r="N2254" s="25">
        <f t="shared" si="179"/>
        <v>88</v>
      </c>
    </row>
    <row r="2255" spans="1:14" x14ac:dyDescent="0.25">
      <c r="A2255" s="25" t="str">
        <v>O081825IN3312394G</v>
      </c>
      <c r="B2255" s="45">
        <v>45902</v>
      </c>
      <c r="C2255" s="25" t="str">
        <v>C-300596-03-0005</v>
      </c>
      <c r="D2255" s="25">
        <f t="shared" si="178"/>
        <v>17688</v>
      </c>
      <c r="E2255" s="25">
        <f>_xlfn.XLOOKUP(C2255,MasterSheet!H:H,MasterSheet!E:E)</f>
        <v>201</v>
      </c>
      <c r="F2255" s="26">
        <f>SUMIFS(MasterSheet!J:J, MasterSheet!B:B, A2255, MasterSheet!D:D, B2255, MasterSheet!H:H, C2255)</f>
        <v>1</v>
      </c>
      <c r="G2255" s="26">
        <f t="shared" si="180"/>
        <v>17688</v>
      </c>
      <c r="H2255" s="30">
        <f>SUMIFS(MasterSheet!K:K, MasterSheet!B:B, A2255, MasterSheet!D:D, B2255, MasterSheet!H:H, C2255)</f>
        <v>1</v>
      </c>
      <c r="I2255" s="30">
        <f t="shared" si="181"/>
        <v>17688</v>
      </c>
      <c r="J2255" s="32">
        <f>SUMIFS(MasterSheet!L:L, MasterSheet!B:B, A2255, MasterSheet!D:D, B2255, MasterSheet!H:H, C2255)</f>
        <v>0</v>
      </c>
      <c r="K2255" s="32">
        <f t="shared" si="182"/>
        <v>0</v>
      </c>
      <c r="L2255" s="25" t="str">
        <f>VLOOKUP(C2255,MasterSheet!H:U,14,)</f>
        <v>Dharmacon</v>
      </c>
      <c r="M2255" s="25" t="str">
        <f>VLOOKUP(L2255,'Currency Sheet'!A:C,3,)</f>
        <v>DOLLAR</v>
      </c>
      <c r="N2255" s="25">
        <f t="shared" si="179"/>
        <v>88</v>
      </c>
    </row>
    <row r="2256" spans="1:14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 t="shared" si="178"/>
        <v>17688</v>
      </c>
      <c r="E2256" s="25">
        <f>_xlfn.XLOOKUP(C2256,MasterSheet!H:H,MasterSheet!E:E)</f>
        <v>201</v>
      </c>
      <c r="F2256" s="26">
        <f>SUMIFS(MasterSheet!J:J, MasterSheet!B:B, A2256, MasterSheet!D:D, B2256, MasterSheet!H:H, C2256)</f>
        <v>1</v>
      </c>
      <c r="G2256" s="26">
        <f t="shared" si="180"/>
        <v>17688</v>
      </c>
      <c r="H2256" s="30">
        <f>SUMIFS(MasterSheet!K:K, MasterSheet!B:B, A2256, MasterSheet!D:D, B2256, MasterSheet!H:H, C2256)</f>
        <v>1</v>
      </c>
      <c r="I2256" s="30">
        <f t="shared" si="181"/>
        <v>17688</v>
      </c>
      <c r="J2256" s="32">
        <f>SUMIFS(MasterSheet!L:L, MasterSheet!B:B, A2256, MasterSheet!D:D, B2256, MasterSheet!H:H, C2256)</f>
        <v>0</v>
      </c>
      <c r="K2256" s="32">
        <f t="shared" si="182"/>
        <v>0</v>
      </c>
      <c r="L2256" s="25" t="str">
        <f>VLOOKUP(C2256,MasterSheet!H:U,14,)</f>
        <v>Dharmacon</v>
      </c>
      <c r="M2256" s="25" t="str">
        <f>VLOOKUP(L2256,'Currency Sheet'!A:C,3,)</f>
        <v>DOLLAR</v>
      </c>
      <c r="N2256" s="25">
        <f t="shared" si="179"/>
        <v>88</v>
      </c>
    </row>
    <row r="2257" spans="1:14" x14ac:dyDescent="0.25">
      <c r="A2257" s="25" t="str">
        <v>O081825IN3312394G</v>
      </c>
      <c r="B2257" s="45">
        <v>45902</v>
      </c>
      <c r="C2257" s="25" t="str">
        <v>M-017570-02-0005</v>
      </c>
      <c r="D2257" s="25">
        <f t="shared" si="178"/>
        <v>25608</v>
      </c>
      <c r="E2257" s="25">
        <f>_xlfn.XLOOKUP(C2257,MasterSheet!H:H,MasterSheet!E:E)</f>
        <v>291</v>
      </c>
      <c r="F2257" s="26">
        <f>SUMIFS(MasterSheet!J:J, MasterSheet!B:B, A2257, MasterSheet!D:D, B2257, MasterSheet!H:H, C2257)</f>
        <v>1</v>
      </c>
      <c r="G2257" s="26">
        <f t="shared" si="180"/>
        <v>25608</v>
      </c>
      <c r="H2257" s="30">
        <f>SUMIFS(MasterSheet!K:K, MasterSheet!B:B, A2257, MasterSheet!D:D, B2257, MasterSheet!H:H, C2257)</f>
        <v>1</v>
      </c>
      <c r="I2257" s="30">
        <f t="shared" si="181"/>
        <v>25608</v>
      </c>
      <c r="J2257" s="32">
        <f>SUMIFS(MasterSheet!L:L, MasterSheet!B:B, A2257, MasterSheet!D:D, B2257, MasterSheet!H:H, C2257)</f>
        <v>0</v>
      </c>
      <c r="K2257" s="32">
        <f t="shared" si="182"/>
        <v>0</v>
      </c>
      <c r="L2257" s="25" t="str">
        <f>VLOOKUP(C2257,MasterSheet!H:U,14,)</f>
        <v>Dharmacon</v>
      </c>
      <c r="M2257" s="25" t="str">
        <f>VLOOKUP(L2257,'Currency Sheet'!A:C,3,)</f>
        <v>DOLLAR</v>
      </c>
      <c r="N2257" s="25">
        <f t="shared" si="179"/>
        <v>88</v>
      </c>
    </row>
    <row r="2258" spans="1:14" x14ac:dyDescent="0.25">
      <c r="A2258" s="25" t="str">
        <v>O081825IN3312394G</v>
      </c>
      <c r="B2258" s="45">
        <v>45902</v>
      </c>
      <c r="C2258" s="25" t="str">
        <v>RHS4533- EG9611</v>
      </c>
      <c r="D2258" s="25">
        <f t="shared" si="178"/>
        <v>24816</v>
      </c>
      <c r="E2258" s="25">
        <f>_xlfn.XLOOKUP(C2258,MasterSheet!H:H,MasterSheet!E:E)</f>
        <v>282</v>
      </c>
      <c r="F2258" s="26">
        <f>SUMIFS(MasterSheet!J:J, MasterSheet!B:B, A2258, MasterSheet!D:D, B2258, MasterSheet!H:H, C2258)</f>
        <v>1</v>
      </c>
      <c r="G2258" s="26">
        <f t="shared" ref="G2258" si="183">D2258*F2258</f>
        <v>24816</v>
      </c>
      <c r="H2258" s="30">
        <f>SUMIFS(MasterSheet!K:K, MasterSheet!B:B, A2258, MasterSheet!D:D, B2258, MasterSheet!H:H, C2258)</f>
        <v>1</v>
      </c>
      <c r="I2258" s="30">
        <f t="shared" ref="I2258" si="184">H2258*D2258</f>
        <v>24816</v>
      </c>
      <c r="J2258" s="32">
        <f>SUMIFS(MasterSheet!L:L, MasterSheet!B:B, A2258, MasterSheet!D:D, B2258, MasterSheet!H:H, C2258)</f>
        <v>0</v>
      </c>
      <c r="K2258" s="32">
        <f t="shared" ref="K2258" si="185">J2258*D2258</f>
        <v>0</v>
      </c>
      <c r="L2258" s="25" t="str">
        <f>VLOOKUP(C2258,MasterSheet!H:U,14,)</f>
        <v>Dharmacon</v>
      </c>
      <c r="M2258" s="25" t="str">
        <f>VLOOKUP(L2258,'Currency Sheet'!A:C,3,)</f>
        <v>DOLLAR</v>
      </c>
      <c r="N2258" s="25">
        <f t="shared" si="179"/>
        <v>88</v>
      </c>
    </row>
    <row r="2259" spans="1:14" x14ac:dyDescent="0.25">
      <c r="A2259" s="25" t="str">
        <v>O081825IN3312394G</v>
      </c>
      <c r="B2259" s="45">
        <v>45902</v>
      </c>
      <c r="C2259" s="25" t="str">
        <v>YSC1049</v>
      </c>
      <c r="D2259" s="25">
        <f t="shared" si="178"/>
        <v>4840</v>
      </c>
      <c r="E2259" s="25">
        <f>_xlfn.XLOOKUP(C2259,MasterSheet!H:H,MasterSheet!E:E)</f>
        <v>55</v>
      </c>
      <c r="F2259" s="26">
        <f>SUMIFS(MasterSheet!J:J, MasterSheet!B:B, A2259, MasterSheet!D:D, B2259, MasterSheet!H:H, C2259)</f>
        <v>1</v>
      </c>
      <c r="G2259" s="26">
        <f t="shared" ref="G2259" si="186">D2259*F2259</f>
        <v>4840</v>
      </c>
      <c r="H2259" s="30">
        <f>SUMIFS(MasterSheet!K:K, MasterSheet!B:B, A2259, MasterSheet!D:D, B2259, MasterSheet!H:H, C2259)</f>
        <v>1</v>
      </c>
      <c r="I2259" s="30">
        <f t="shared" ref="I2259" si="187">H2259*D2259</f>
        <v>4840</v>
      </c>
      <c r="J2259" s="32">
        <f>SUMIFS(MasterSheet!L:L, MasterSheet!B:B, A2259, MasterSheet!D:D, B2259, MasterSheet!H:H, C2259)</f>
        <v>0</v>
      </c>
      <c r="K2259" s="32">
        <f t="shared" ref="K2259" si="188">J2259*D2259</f>
        <v>0</v>
      </c>
      <c r="L2259" s="25" t="str">
        <f>VLOOKUP(C2259,MasterSheet!H:U,14,)</f>
        <v>Dharmacon</v>
      </c>
      <c r="M2259" s="25" t="str">
        <f>VLOOKUP(L2259,'Currency Sheet'!A:C,3,)</f>
        <v>DOLLAR</v>
      </c>
      <c r="N2259" s="25">
        <f t="shared" si="179"/>
        <v>88</v>
      </c>
    </row>
    <row r="2260" spans="1:14" x14ac:dyDescent="0.25">
      <c r="A2260" s="25" t="str">
        <v>O081825IN3312394G</v>
      </c>
      <c r="B2260" s="45">
        <v>45902</v>
      </c>
      <c r="C2260" s="25" t="str">
        <v>YSC1059</v>
      </c>
      <c r="D2260" s="25">
        <f t="shared" ref="D2260:D2265" si="189">E2260*N2260</f>
        <v>4840</v>
      </c>
      <c r="E2260" s="25">
        <f>_xlfn.XLOOKUP(C2260,MasterSheet!H:H,MasterSheet!E:E)</f>
        <v>55</v>
      </c>
      <c r="F2260" s="26">
        <f>SUMIFS(MasterSheet!J:J, MasterSheet!B:B, A2260, MasterSheet!D:D, B2260, MasterSheet!H:H, C2260)</f>
        <v>1</v>
      </c>
      <c r="G2260" s="26">
        <f t="shared" ref="G2260:G2265" si="190">D2260*F2260</f>
        <v>4840</v>
      </c>
      <c r="H2260" s="30">
        <f>SUMIFS(MasterSheet!K:K, MasterSheet!B:B, A2260, MasterSheet!D:D, B2260, MasterSheet!H:H, C2260)</f>
        <v>1</v>
      </c>
      <c r="I2260" s="30">
        <f t="shared" ref="I2260:I2265" si="191">H2260*D2260</f>
        <v>4840</v>
      </c>
      <c r="J2260" s="32">
        <f>SUMIFS(MasterSheet!L:L, MasterSheet!B:B, A2260, MasterSheet!D:D, B2260, MasterSheet!H:H, C2260)</f>
        <v>0</v>
      </c>
      <c r="K2260" s="32">
        <f t="shared" ref="K2260:K2265" si="192">J2260*D2260</f>
        <v>0</v>
      </c>
      <c r="L2260" s="25" t="str">
        <f>VLOOKUP(C2260,MasterSheet!H:U,14,)</f>
        <v>Dharmacon</v>
      </c>
      <c r="M2260" s="25" t="str">
        <f>VLOOKUP(L2260,'Currency Sheet'!A:C,3,)</f>
        <v>DOLLAR</v>
      </c>
      <c r="N2260" s="25">
        <f t="shared" si="179"/>
        <v>88</v>
      </c>
    </row>
    <row r="2261" spans="1:14" x14ac:dyDescent="0.25">
      <c r="A2261" s="25" t="str">
        <v>O081825IN3312394G</v>
      </c>
      <c r="B2261" s="45">
        <v>45902</v>
      </c>
      <c r="C2261" s="25" t="str">
        <v>T-2002-03</v>
      </c>
      <c r="D2261" s="25">
        <f t="shared" si="189"/>
        <v>34584</v>
      </c>
      <c r="E2261" s="25">
        <f>_xlfn.XLOOKUP(C2261,MasterSheet!H:H,MasterSheet!E:E)</f>
        <v>393</v>
      </c>
      <c r="F2261" s="26">
        <f>SUMIFS(MasterSheet!J:J, MasterSheet!B:B, A2261, MasterSheet!D:D, B2261, MasterSheet!H:H, C2261)</f>
        <v>1</v>
      </c>
      <c r="G2261" s="26">
        <f t="shared" si="190"/>
        <v>34584</v>
      </c>
      <c r="H2261" s="30">
        <f>SUMIFS(MasterSheet!K:K, MasterSheet!B:B, A2261, MasterSheet!D:D, B2261, MasterSheet!H:H, C2261)</f>
        <v>1</v>
      </c>
      <c r="I2261" s="30">
        <f t="shared" si="191"/>
        <v>34584</v>
      </c>
      <c r="J2261" s="32">
        <f>SUMIFS(MasterSheet!L:L, MasterSheet!B:B, A2261, MasterSheet!D:D, B2261, MasterSheet!H:H, C2261)</f>
        <v>0</v>
      </c>
      <c r="K2261" s="32">
        <f t="shared" si="192"/>
        <v>0</v>
      </c>
      <c r="L2261" s="25" t="str">
        <f>VLOOKUP(C2261,MasterSheet!H:U,14,)</f>
        <v>Dharmacon</v>
      </c>
      <c r="M2261" s="25" t="str">
        <f>VLOOKUP(L2261,'Currency Sheet'!A:C,3,)</f>
        <v>DOLLAR</v>
      </c>
      <c r="N2261" s="25">
        <f t="shared" si="179"/>
        <v>88</v>
      </c>
    </row>
    <row r="2262" spans="1:14" x14ac:dyDescent="0.25">
      <c r="A2262" s="25" t="str">
        <v>O081825IN3312394G</v>
      </c>
      <c r="B2262" s="45">
        <v>45902</v>
      </c>
      <c r="C2262" s="25" t="str">
        <v>T-2001-03</v>
      </c>
      <c r="D2262" s="25">
        <f t="shared" si="189"/>
        <v>34619.199999999997</v>
      </c>
      <c r="E2262" s="25">
        <f>_xlfn.XLOOKUP(C2262,MasterSheet!H:H,MasterSheet!E:E)</f>
        <v>393.4</v>
      </c>
      <c r="F2262" s="26">
        <f>SUMIFS(MasterSheet!J:J, MasterSheet!B:B, A2262, MasterSheet!D:D, B2262, MasterSheet!H:H, C2262)</f>
        <v>2</v>
      </c>
      <c r="G2262" s="26">
        <f t="shared" si="190"/>
        <v>69238.399999999994</v>
      </c>
      <c r="H2262" s="30">
        <f>SUMIFS(MasterSheet!K:K, MasterSheet!B:B, A2262, MasterSheet!D:D, B2262, MasterSheet!H:H, C2262)</f>
        <v>2</v>
      </c>
      <c r="I2262" s="30">
        <f t="shared" si="191"/>
        <v>69238.399999999994</v>
      </c>
      <c r="J2262" s="32">
        <f>SUMIFS(MasterSheet!L:L, MasterSheet!B:B, A2262, MasterSheet!D:D, B2262, MasterSheet!H:H, C2262)</f>
        <v>0</v>
      </c>
      <c r="K2262" s="32">
        <f t="shared" si="192"/>
        <v>0</v>
      </c>
      <c r="L2262" s="25" t="str">
        <f>VLOOKUP(C2262,MasterSheet!H:U,14,)</f>
        <v>Dharmacon</v>
      </c>
      <c r="M2262" s="25" t="str">
        <f>VLOOKUP(L2262,'Currency Sheet'!A:C,3,)</f>
        <v>DOLLAR</v>
      </c>
      <c r="N2262" s="25">
        <f t="shared" si="179"/>
        <v>88</v>
      </c>
    </row>
    <row r="2263" spans="1:14" x14ac:dyDescent="0.25">
      <c r="A2263" s="25" t="str">
        <v>O081825IN3312394G</v>
      </c>
      <c r="B2263" s="45">
        <v>45902</v>
      </c>
      <c r="C2263" s="25" t="str">
        <v>T-2001-02</v>
      </c>
      <c r="D2263" s="25">
        <f t="shared" si="189"/>
        <v>20820.8</v>
      </c>
      <c r="E2263" s="25">
        <f>_xlfn.XLOOKUP(C2263,MasterSheet!H:H,MasterSheet!E:E)</f>
        <v>236.6</v>
      </c>
      <c r="F2263" s="26">
        <f>SUMIFS(MasterSheet!J:J, MasterSheet!B:B, A2263, MasterSheet!D:D, B2263, MasterSheet!H:H, C2263)</f>
        <v>1</v>
      </c>
      <c r="G2263" s="26">
        <f t="shared" si="190"/>
        <v>20820.8</v>
      </c>
      <c r="H2263" s="30">
        <f>SUMIFS(MasterSheet!K:K, MasterSheet!B:B, A2263, MasterSheet!D:D, B2263, MasterSheet!H:H, C2263)</f>
        <v>1</v>
      </c>
      <c r="I2263" s="30">
        <f t="shared" si="191"/>
        <v>20820.8</v>
      </c>
      <c r="J2263" s="32">
        <f>SUMIFS(MasterSheet!L:L, MasterSheet!B:B, A2263, MasterSheet!D:D, B2263, MasterSheet!H:H, C2263)</f>
        <v>0</v>
      </c>
      <c r="K2263" s="32">
        <f t="shared" si="192"/>
        <v>0</v>
      </c>
      <c r="L2263" s="25" t="str">
        <f>VLOOKUP(C2263,MasterSheet!H:U,14,)</f>
        <v>Dharmacon</v>
      </c>
      <c r="M2263" s="25" t="str">
        <f>VLOOKUP(L2263,'Currency Sheet'!A:C,3,)</f>
        <v>DOLLAR</v>
      </c>
      <c r="N2263" s="25">
        <f t="shared" si="179"/>
        <v>88</v>
      </c>
    </row>
    <row r="2264" spans="1:14" x14ac:dyDescent="0.25">
      <c r="A2264" s="25" t="str">
        <v>EED118648</v>
      </c>
      <c r="B2264" s="45">
        <v>45903</v>
      </c>
      <c r="C2264" s="25">
        <v>100236</v>
      </c>
      <c r="D2264" s="25">
        <f t="shared" si="189"/>
        <v>4743.2</v>
      </c>
      <c r="E2264" s="25">
        <f>_xlfn.XLOOKUP(C2264,MasterSheet!H:H,MasterSheet!E:E)</f>
        <v>53.9</v>
      </c>
      <c r="F2264" s="26">
        <f>SUMIFS(MasterSheet!J:J, MasterSheet!B:B, A2264, MasterSheet!D:D, B2264, MasterSheet!H:H, C2264)</f>
        <v>1</v>
      </c>
      <c r="G2264" s="26">
        <f t="shared" si="190"/>
        <v>4743.2</v>
      </c>
      <c r="H2264" s="30">
        <f>SUMIFS(MasterSheet!K:K, MasterSheet!B:B, A2264, MasterSheet!D:D, B2264, MasterSheet!H:H, C2264)</f>
        <v>1</v>
      </c>
      <c r="I2264" s="30">
        <f t="shared" si="191"/>
        <v>4743.2</v>
      </c>
      <c r="J2264" s="32">
        <f>SUMIFS(MasterSheet!L:L, MasterSheet!B:B, A2264, MasterSheet!D:D, B2264, MasterSheet!H:H, C2264)</f>
        <v>0</v>
      </c>
      <c r="K2264" s="32">
        <f t="shared" si="192"/>
        <v>0</v>
      </c>
      <c r="L2264" s="25" t="str">
        <f>VLOOKUP(C2264,MasterSheet!H:U,14,)</f>
        <v>BioLegend</v>
      </c>
      <c r="M2264" s="25" t="str">
        <f>VLOOKUP(L2264,'Currency Sheet'!A:C,3,)</f>
        <v>DOLLAR</v>
      </c>
      <c r="N2264" s="25">
        <f t="shared" si="179"/>
        <v>88</v>
      </c>
    </row>
    <row r="2265" spans="1:14" x14ac:dyDescent="0.25">
      <c r="A2265" s="25" t="str">
        <v>EED118648</v>
      </c>
      <c r="B2265" s="45">
        <v>45903</v>
      </c>
      <c r="C2265" s="25">
        <v>100443</v>
      </c>
      <c r="D2265" s="25">
        <f t="shared" si="189"/>
        <v>15972</v>
      </c>
      <c r="E2265" s="25">
        <f>_xlfn.XLOOKUP(C2265,MasterSheet!H:H,MasterSheet!E:E)</f>
        <v>181.5</v>
      </c>
      <c r="F2265" s="26">
        <f>SUMIFS(MasterSheet!J:J, MasterSheet!B:B, A2265, MasterSheet!D:D, B2265, MasterSheet!H:H, C2265)</f>
        <v>1</v>
      </c>
      <c r="G2265" s="26">
        <f t="shared" si="190"/>
        <v>15972</v>
      </c>
      <c r="H2265" s="30">
        <f>SUMIFS(MasterSheet!K:K, MasterSheet!B:B, A2265, MasterSheet!D:D, B2265, MasterSheet!H:H, C2265)</f>
        <v>1</v>
      </c>
      <c r="I2265" s="30">
        <f t="shared" si="191"/>
        <v>15972</v>
      </c>
      <c r="J2265" s="32">
        <f>SUMIFS(MasterSheet!L:L, MasterSheet!B:B, A2265, MasterSheet!D:D, B2265, MasterSheet!H:H, C2265)</f>
        <v>0</v>
      </c>
      <c r="K2265" s="32">
        <f t="shared" si="192"/>
        <v>0</v>
      </c>
      <c r="L2265" s="25" t="str">
        <f>VLOOKUP(C2265,MasterSheet!H:U,14,)</f>
        <v>BioLegend</v>
      </c>
      <c r="M2265" s="25" t="str">
        <f>VLOOKUP(L2265,'Currency Sheet'!A:C,3,)</f>
        <v>DOLLAR</v>
      </c>
      <c r="N2265" s="25">
        <f t="shared" si="179"/>
        <v>88</v>
      </c>
    </row>
    <row r="2266" spans="1:14" x14ac:dyDescent="0.25">
      <c r="A2266" s="25" t="str">
        <v>EED118648</v>
      </c>
      <c r="B2266" s="45">
        <v>45903</v>
      </c>
      <c r="C2266" s="25">
        <v>100707</v>
      </c>
      <c r="D2266" s="25">
        <f t="shared" ref="D2266:D2307" si="193">E2266*N2266</f>
        <v>2279.1999999999998</v>
      </c>
      <c r="E2266" s="25">
        <f>_xlfn.XLOOKUP(C2266,MasterSheet!H:H,MasterSheet!E:E)</f>
        <v>25.9</v>
      </c>
      <c r="F2266" s="26">
        <f>SUMIFS(MasterSheet!J:J, MasterSheet!B:B, A2266, MasterSheet!D:D, B2266, MasterSheet!H:H, C2266)</f>
        <v>1</v>
      </c>
      <c r="G2266" s="26">
        <f t="shared" ref="G2266:G2307" si="194">D2266*F2266</f>
        <v>2279.1999999999998</v>
      </c>
      <c r="H2266" s="30">
        <f>SUMIFS(MasterSheet!K:K, MasterSheet!B:B, A2266, MasterSheet!D:D, B2266, MasterSheet!H:H, C2266)</f>
        <v>1</v>
      </c>
      <c r="I2266" s="30">
        <f t="shared" ref="I2266:I2307" si="195">H2266*D2266</f>
        <v>2279.1999999999998</v>
      </c>
      <c r="J2266" s="32">
        <f>SUMIFS(MasterSheet!L:L, MasterSheet!B:B, A2266, MasterSheet!D:D, B2266, MasterSheet!H:H, C2266)</f>
        <v>0</v>
      </c>
      <c r="K2266" s="32">
        <f t="shared" ref="K2266:K2307" si="196">J2266*D2266</f>
        <v>0</v>
      </c>
      <c r="L2266" s="25" t="str">
        <f>VLOOKUP(C2266,MasterSheet!H:U,14,)</f>
        <v>BioLegend</v>
      </c>
      <c r="M2266" s="25" t="str">
        <f>VLOOKUP(L2266,'Currency Sheet'!A:C,3,)</f>
        <v>DOLLAR</v>
      </c>
      <c r="N2266" s="25">
        <f t="shared" si="179"/>
        <v>88</v>
      </c>
    </row>
    <row r="2267" spans="1:14" x14ac:dyDescent="0.25">
      <c r="A2267" s="25" t="str">
        <v>EED118648</v>
      </c>
      <c r="B2267" s="45">
        <v>45903</v>
      </c>
      <c r="C2267" s="25">
        <v>101837</v>
      </c>
      <c r="D2267" s="25">
        <f t="shared" si="193"/>
        <v>8377.6</v>
      </c>
      <c r="E2267" s="25">
        <f>_xlfn.XLOOKUP(C2267,MasterSheet!H:H,MasterSheet!E:E)</f>
        <v>95.2</v>
      </c>
      <c r="F2267" s="26">
        <f>SUMIFS(MasterSheet!J:J, MasterSheet!B:B, A2267, MasterSheet!D:D, B2267, MasterSheet!H:H, C2267)</f>
        <v>1</v>
      </c>
      <c r="G2267" s="26">
        <f t="shared" si="194"/>
        <v>8377.6</v>
      </c>
      <c r="H2267" s="30">
        <f>SUMIFS(MasterSheet!K:K, MasterSheet!B:B, A2267, MasterSheet!D:D, B2267, MasterSheet!H:H, C2267)</f>
        <v>1</v>
      </c>
      <c r="I2267" s="30">
        <f t="shared" si="195"/>
        <v>8377.6</v>
      </c>
      <c r="J2267" s="32">
        <f>SUMIFS(MasterSheet!L:L, MasterSheet!B:B, A2267, MasterSheet!D:D, B2267, MasterSheet!H:H, C2267)</f>
        <v>0</v>
      </c>
      <c r="K2267" s="32">
        <f t="shared" si="196"/>
        <v>0</v>
      </c>
      <c r="L2267" s="25" t="str">
        <f>VLOOKUP(C2267,MasterSheet!H:U,14,)</f>
        <v>BioLegend</v>
      </c>
      <c r="M2267" s="25" t="str">
        <f>VLOOKUP(L2267,'Currency Sheet'!A:C,3,)</f>
        <v>DOLLAR</v>
      </c>
      <c r="N2267" s="25">
        <f t="shared" si="179"/>
        <v>88</v>
      </c>
    </row>
    <row r="2268" spans="1:14" x14ac:dyDescent="0.25">
      <c r="A2268" s="25" t="str">
        <v>EED118648</v>
      </c>
      <c r="B2268" s="45">
        <v>45903</v>
      </c>
      <c r="C2268" s="25">
        <v>103083</v>
      </c>
      <c r="D2268" s="25">
        <f t="shared" si="193"/>
        <v>6283.2000000000007</v>
      </c>
      <c r="E2268" s="25">
        <f>_xlfn.XLOOKUP(C2268,MasterSheet!H:H,MasterSheet!E:E)</f>
        <v>71.400000000000006</v>
      </c>
      <c r="F2268" s="26">
        <f>SUMIFS(MasterSheet!J:J, MasterSheet!B:B, A2268, MasterSheet!D:D, B2268, MasterSheet!H:H, C2268)</f>
        <v>1</v>
      </c>
      <c r="G2268" s="26">
        <f t="shared" si="194"/>
        <v>6283.2000000000007</v>
      </c>
      <c r="H2268" s="30">
        <f>SUMIFS(MasterSheet!K:K, MasterSheet!B:B, A2268, MasterSheet!D:D, B2268, MasterSheet!H:H, C2268)</f>
        <v>1</v>
      </c>
      <c r="I2268" s="30">
        <f t="shared" si="195"/>
        <v>6283.2000000000007</v>
      </c>
      <c r="J2268" s="32">
        <f>SUMIFS(MasterSheet!L:L, MasterSheet!B:B, A2268, MasterSheet!D:D, B2268, MasterSheet!H:H, C2268)</f>
        <v>0</v>
      </c>
      <c r="K2268" s="32">
        <f t="shared" si="196"/>
        <v>0</v>
      </c>
      <c r="L2268" s="25" t="str">
        <f>VLOOKUP(C2268,MasterSheet!H:U,14,)</f>
        <v>BioLegend</v>
      </c>
      <c r="M2268" s="25" t="str">
        <f>VLOOKUP(L2268,'Currency Sheet'!A:C,3,)</f>
        <v>DOLLAR</v>
      </c>
      <c r="N2268" s="25">
        <f t="shared" si="179"/>
        <v>88</v>
      </c>
    </row>
    <row r="2269" spans="1:14" x14ac:dyDescent="0.25">
      <c r="A2269" s="25" t="str">
        <v>EED118648</v>
      </c>
      <c r="B2269" s="45">
        <v>45903</v>
      </c>
      <c r="C2269" s="25">
        <v>104419</v>
      </c>
      <c r="D2269" s="25">
        <f t="shared" si="193"/>
        <v>5332.8</v>
      </c>
      <c r="E2269" s="25">
        <f>_xlfn.XLOOKUP(C2269,MasterSheet!H:H,MasterSheet!E:E)</f>
        <v>60.6</v>
      </c>
      <c r="F2269" s="26">
        <f>SUMIFS(MasterSheet!J:J, MasterSheet!B:B, A2269, MasterSheet!D:D, B2269, MasterSheet!H:H, C2269)</f>
        <v>1</v>
      </c>
      <c r="G2269" s="26">
        <f t="shared" si="194"/>
        <v>5332.8</v>
      </c>
      <c r="H2269" s="30">
        <f>SUMIFS(MasterSheet!K:K, MasterSheet!B:B, A2269, MasterSheet!D:D, B2269, MasterSheet!H:H, C2269)</f>
        <v>1</v>
      </c>
      <c r="I2269" s="30">
        <f t="shared" si="195"/>
        <v>5332.8</v>
      </c>
      <c r="J2269" s="32">
        <f>SUMIFS(MasterSheet!L:L, MasterSheet!B:B, A2269, MasterSheet!D:D, B2269, MasterSheet!H:H, C2269)</f>
        <v>0</v>
      </c>
      <c r="K2269" s="32">
        <f t="shared" si="196"/>
        <v>0</v>
      </c>
      <c r="L2269" s="25" t="str">
        <f>VLOOKUP(C2269,MasterSheet!H:U,14,)</f>
        <v>BioLegend</v>
      </c>
      <c r="M2269" s="25" t="str">
        <f>VLOOKUP(L2269,'Currency Sheet'!A:C,3,)</f>
        <v>DOLLAR</v>
      </c>
      <c r="N2269" s="25">
        <f t="shared" si="179"/>
        <v>88</v>
      </c>
    </row>
    <row r="2270" spans="1:14" x14ac:dyDescent="0.25">
      <c r="A2270" s="25" t="str">
        <v>EED118648</v>
      </c>
      <c r="B2270" s="45">
        <v>45903</v>
      </c>
      <c r="C2270" s="25">
        <v>107675</v>
      </c>
      <c r="D2270" s="25">
        <f t="shared" si="193"/>
        <v>6283.2000000000007</v>
      </c>
      <c r="E2270" s="25">
        <f>_xlfn.XLOOKUP(C2270,MasterSheet!H:H,MasterSheet!E:E)</f>
        <v>71.400000000000006</v>
      </c>
      <c r="F2270" s="26">
        <f>SUMIFS(MasterSheet!J:J, MasterSheet!B:B, A2270, MasterSheet!D:D, B2270, MasterSheet!H:H, C2270)</f>
        <v>1</v>
      </c>
      <c r="G2270" s="26">
        <f t="shared" si="194"/>
        <v>6283.2000000000007</v>
      </c>
      <c r="H2270" s="30">
        <f>SUMIFS(MasterSheet!K:K, MasterSheet!B:B, A2270, MasterSheet!D:D, B2270, MasterSheet!H:H, C2270)</f>
        <v>1</v>
      </c>
      <c r="I2270" s="30">
        <f t="shared" si="195"/>
        <v>6283.2000000000007</v>
      </c>
      <c r="J2270" s="32">
        <f>SUMIFS(MasterSheet!L:L, MasterSheet!B:B, A2270, MasterSheet!D:D, B2270, MasterSheet!H:H, C2270)</f>
        <v>0</v>
      </c>
      <c r="K2270" s="32">
        <f t="shared" si="196"/>
        <v>0</v>
      </c>
      <c r="L2270" s="25" t="str">
        <f>VLOOKUP(C2270,MasterSheet!H:U,14,)</f>
        <v>BioLegend</v>
      </c>
      <c r="M2270" s="25" t="str">
        <f>VLOOKUP(L2270,'Currency Sheet'!A:C,3,)</f>
        <v>DOLLAR</v>
      </c>
      <c r="N2270" s="25">
        <f t="shared" si="179"/>
        <v>88</v>
      </c>
    </row>
    <row r="2271" spans="1:14" x14ac:dyDescent="0.25">
      <c r="A2271" s="25" t="str">
        <v>EED118648</v>
      </c>
      <c r="B2271" s="45">
        <v>45903</v>
      </c>
      <c r="C2271" s="25">
        <v>113603</v>
      </c>
      <c r="D2271" s="25">
        <f t="shared" si="193"/>
        <v>7515.2000000000007</v>
      </c>
      <c r="E2271" s="25">
        <f>_xlfn.XLOOKUP(C2271,MasterSheet!H:H,MasterSheet!E:E)</f>
        <v>85.4</v>
      </c>
      <c r="F2271" s="26">
        <f>SUMIFS(MasterSheet!J:J, MasterSheet!B:B, A2271, MasterSheet!D:D, B2271, MasterSheet!H:H, C2271)</f>
        <v>1</v>
      </c>
      <c r="G2271" s="26">
        <f t="shared" si="194"/>
        <v>7515.2000000000007</v>
      </c>
      <c r="H2271" s="30">
        <f>SUMIFS(MasterSheet!K:K, MasterSheet!B:B, A2271, MasterSheet!D:D, B2271, MasterSheet!H:H, C2271)</f>
        <v>1</v>
      </c>
      <c r="I2271" s="30">
        <f t="shared" si="195"/>
        <v>7515.2000000000007</v>
      </c>
      <c r="J2271" s="32">
        <f>SUMIFS(MasterSheet!L:L, MasterSheet!B:B, A2271, MasterSheet!D:D, B2271, MasterSheet!H:H, C2271)</f>
        <v>0</v>
      </c>
      <c r="K2271" s="32">
        <f t="shared" si="196"/>
        <v>0</v>
      </c>
      <c r="L2271" s="25" t="str">
        <f>VLOOKUP(C2271,MasterSheet!H:U,14,)</f>
        <v>BioLegend</v>
      </c>
      <c r="M2271" s="25" t="str">
        <f>VLOOKUP(L2271,'Currency Sheet'!A:C,3,)</f>
        <v>DOLLAR</v>
      </c>
      <c r="N2271" s="25">
        <f t="shared" si="179"/>
        <v>88</v>
      </c>
    </row>
    <row r="2272" spans="1:14" x14ac:dyDescent="0.25">
      <c r="A2272" s="25" t="str">
        <v>EED118648</v>
      </c>
      <c r="B2272" s="45">
        <v>45903</v>
      </c>
      <c r="C2272" s="25">
        <v>126408</v>
      </c>
      <c r="D2272" s="25">
        <f t="shared" si="193"/>
        <v>19536</v>
      </c>
      <c r="E2272" s="25">
        <f>_xlfn.XLOOKUP(C2272,MasterSheet!H:H,MasterSheet!E:E)</f>
        <v>222</v>
      </c>
      <c r="F2272" s="26">
        <f>SUMIFS(MasterSheet!J:J, MasterSheet!B:B, A2272, MasterSheet!D:D, B2272, MasterSheet!H:H, C2272)</f>
        <v>1</v>
      </c>
      <c r="G2272" s="26">
        <f t="shared" si="194"/>
        <v>19536</v>
      </c>
      <c r="H2272" s="30">
        <f>SUMIFS(MasterSheet!K:K, MasterSheet!B:B, A2272, MasterSheet!D:D, B2272, MasterSheet!H:H, C2272)</f>
        <v>1</v>
      </c>
      <c r="I2272" s="30">
        <f t="shared" si="195"/>
        <v>19536</v>
      </c>
      <c r="J2272" s="32">
        <f>SUMIFS(MasterSheet!L:L, MasterSheet!B:B, A2272, MasterSheet!D:D, B2272, MasterSheet!H:H, C2272)</f>
        <v>0</v>
      </c>
      <c r="K2272" s="32">
        <f t="shared" si="196"/>
        <v>0</v>
      </c>
      <c r="L2272" s="25" t="str">
        <f>VLOOKUP(C2272,MasterSheet!H:U,14,)</f>
        <v>BioLegend</v>
      </c>
      <c r="M2272" s="25" t="str">
        <f>VLOOKUP(L2272,'Currency Sheet'!A:C,3,)</f>
        <v>DOLLAR</v>
      </c>
      <c r="N2272" s="25">
        <f t="shared" si="179"/>
        <v>88</v>
      </c>
    </row>
    <row r="2273" spans="1:14" x14ac:dyDescent="0.25">
      <c r="A2273" s="25" t="str">
        <v>EED118648</v>
      </c>
      <c r="B2273" s="45">
        <v>45903</v>
      </c>
      <c r="C2273" s="25">
        <v>300406</v>
      </c>
      <c r="D2273" s="25">
        <f t="shared" si="193"/>
        <v>3080</v>
      </c>
      <c r="E2273" s="25">
        <f>_xlfn.XLOOKUP(C2273,MasterSheet!H:H,MasterSheet!E:E)</f>
        <v>35</v>
      </c>
      <c r="F2273" s="26">
        <f>SUMIFS(MasterSheet!J:J, MasterSheet!B:B, A2273, MasterSheet!D:D, B2273, MasterSheet!H:H, C2273)</f>
        <v>1</v>
      </c>
      <c r="G2273" s="26">
        <f t="shared" si="194"/>
        <v>3080</v>
      </c>
      <c r="H2273" s="30">
        <f>SUMIFS(MasterSheet!K:K, MasterSheet!B:B, A2273, MasterSheet!D:D, B2273, MasterSheet!H:H, C2273)</f>
        <v>1</v>
      </c>
      <c r="I2273" s="30">
        <f t="shared" si="195"/>
        <v>3080</v>
      </c>
      <c r="J2273" s="32">
        <f>SUMIFS(MasterSheet!L:L, MasterSheet!B:B, A2273, MasterSheet!D:D, B2273, MasterSheet!H:H, C2273)</f>
        <v>0</v>
      </c>
      <c r="K2273" s="32">
        <f t="shared" si="196"/>
        <v>0</v>
      </c>
      <c r="L2273" s="25" t="str">
        <f>VLOOKUP(C2273,MasterSheet!H:U,14,)</f>
        <v>BioLegend</v>
      </c>
      <c r="M2273" s="25" t="str">
        <f>VLOOKUP(L2273,'Currency Sheet'!A:C,3,)</f>
        <v>DOLLAR</v>
      </c>
      <c r="N2273" s="25">
        <f t="shared" si="179"/>
        <v>88</v>
      </c>
    </row>
    <row r="2274" spans="1:14" x14ac:dyDescent="0.25">
      <c r="A2274" s="25" t="str">
        <v>EED118648</v>
      </c>
      <c r="B2274" s="45">
        <v>45903</v>
      </c>
      <c r="C2274" s="25">
        <v>300518</v>
      </c>
      <c r="D2274" s="25">
        <f t="shared" si="193"/>
        <v>17473.28</v>
      </c>
      <c r="E2274" s="25">
        <f>_xlfn.XLOOKUP(C2274,MasterSheet!H:H,MasterSheet!E:E)</f>
        <v>198.56</v>
      </c>
      <c r="F2274" s="26">
        <f>SUMIFS(MasterSheet!J:J, MasterSheet!B:B, A2274, MasterSheet!D:D, B2274, MasterSheet!H:H, C2274)</f>
        <v>1</v>
      </c>
      <c r="G2274" s="26">
        <f t="shared" si="194"/>
        <v>17473.28</v>
      </c>
      <c r="H2274" s="30">
        <f>SUMIFS(MasterSheet!K:K, MasterSheet!B:B, A2274, MasterSheet!D:D, B2274, MasterSheet!H:H, C2274)</f>
        <v>1</v>
      </c>
      <c r="I2274" s="30">
        <f t="shared" si="195"/>
        <v>17473.28</v>
      </c>
      <c r="J2274" s="32">
        <f>SUMIFS(MasterSheet!L:L, MasterSheet!B:B, A2274, MasterSheet!D:D, B2274, MasterSheet!H:H, C2274)</f>
        <v>0</v>
      </c>
      <c r="K2274" s="32">
        <f t="shared" si="196"/>
        <v>0</v>
      </c>
      <c r="L2274" s="25" t="str">
        <f>VLOOKUP(C2274,MasterSheet!H:U,14,)</f>
        <v>BioLegend</v>
      </c>
      <c r="M2274" s="25" t="str">
        <f>VLOOKUP(L2274,'Currency Sheet'!A:C,3,)</f>
        <v>DOLLAR</v>
      </c>
      <c r="N2274" s="25">
        <f t="shared" si="179"/>
        <v>88</v>
      </c>
    </row>
    <row r="2275" spans="1:14" x14ac:dyDescent="0.25">
      <c r="A2275" s="25" t="str">
        <v>EED118648</v>
      </c>
      <c r="B2275" s="45">
        <v>45903</v>
      </c>
      <c r="C2275" s="25">
        <v>302242</v>
      </c>
      <c r="D2275" s="25">
        <f t="shared" si="193"/>
        <v>25806</v>
      </c>
      <c r="E2275" s="25">
        <f>_xlfn.XLOOKUP(C2275,MasterSheet!H:H,MasterSheet!E:E)</f>
        <v>293.25</v>
      </c>
      <c r="F2275" s="26">
        <f>SUMIFS(MasterSheet!J:J, MasterSheet!B:B, A2275, MasterSheet!D:D, B2275, MasterSheet!H:H, C2275)</f>
        <v>1</v>
      </c>
      <c r="G2275" s="26">
        <f t="shared" si="194"/>
        <v>25806</v>
      </c>
      <c r="H2275" s="30">
        <f>SUMIFS(MasterSheet!K:K, MasterSheet!B:B, A2275, MasterSheet!D:D, B2275, MasterSheet!H:H, C2275)</f>
        <v>1</v>
      </c>
      <c r="I2275" s="30">
        <f t="shared" si="195"/>
        <v>25806</v>
      </c>
      <c r="J2275" s="32">
        <f>SUMIFS(MasterSheet!L:L, MasterSheet!B:B, A2275, MasterSheet!D:D, B2275, MasterSheet!H:H, C2275)</f>
        <v>0</v>
      </c>
      <c r="K2275" s="32">
        <f t="shared" si="196"/>
        <v>0</v>
      </c>
      <c r="L2275" s="25" t="str">
        <f>VLOOKUP(C2275,MasterSheet!H:U,14,)</f>
        <v>BioLegend</v>
      </c>
      <c r="M2275" s="25" t="str">
        <f>VLOOKUP(L2275,'Currency Sheet'!A:C,3,)</f>
        <v>DOLLAR</v>
      </c>
      <c r="N2275" s="25">
        <f t="shared" si="179"/>
        <v>88</v>
      </c>
    </row>
    <row r="2276" spans="1:14" x14ac:dyDescent="0.25">
      <c r="A2276" s="25" t="str">
        <v>EED118648</v>
      </c>
      <c r="B2276" s="45">
        <v>45903</v>
      </c>
      <c r="C2276" s="25">
        <v>302330</v>
      </c>
      <c r="D2276" s="25">
        <f t="shared" si="193"/>
        <v>25146</v>
      </c>
      <c r="E2276" s="25">
        <f>_xlfn.XLOOKUP(C2276,MasterSheet!H:H,MasterSheet!E:E)</f>
        <v>285.75</v>
      </c>
      <c r="F2276" s="26">
        <f>SUMIFS(MasterSheet!J:J, MasterSheet!B:B, A2276, MasterSheet!D:D, B2276, MasterSheet!H:H, C2276)</f>
        <v>1</v>
      </c>
      <c r="G2276" s="26">
        <f t="shared" si="194"/>
        <v>25146</v>
      </c>
      <c r="H2276" s="30">
        <f>SUMIFS(MasterSheet!K:K, MasterSheet!B:B, A2276, MasterSheet!D:D, B2276, MasterSheet!H:H, C2276)</f>
        <v>1</v>
      </c>
      <c r="I2276" s="30">
        <f t="shared" si="195"/>
        <v>25146</v>
      </c>
      <c r="J2276" s="32">
        <f>SUMIFS(MasterSheet!L:L, MasterSheet!B:B, A2276, MasterSheet!D:D, B2276, MasterSheet!H:H, C2276)</f>
        <v>0</v>
      </c>
      <c r="K2276" s="32">
        <f t="shared" si="196"/>
        <v>0</v>
      </c>
      <c r="L2276" s="25" t="str">
        <f>VLOOKUP(C2276,MasterSheet!H:U,14,)</f>
        <v>BioLegend</v>
      </c>
      <c r="M2276" s="25" t="str">
        <f>VLOOKUP(L2276,'Currency Sheet'!A:C,3,)</f>
        <v>DOLLAR</v>
      </c>
      <c r="N2276" s="25">
        <f t="shared" si="179"/>
        <v>88</v>
      </c>
    </row>
    <row r="2277" spans="1:14" x14ac:dyDescent="0.25">
      <c r="A2277" s="25" t="str">
        <v>EED118648</v>
      </c>
      <c r="B2277" s="45">
        <v>45903</v>
      </c>
      <c r="C2277" s="25">
        <v>302610</v>
      </c>
      <c r="D2277" s="25">
        <f t="shared" si="193"/>
        <v>6292</v>
      </c>
      <c r="E2277" s="25">
        <f>_xlfn.XLOOKUP(C2277,MasterSheet!H:H,MasterSheet!E:E)</f>
        <v>71.5</v>
      </c>
      <c r="F2277" s="26">
        <f>SUMIFS(MasterSheet!J:J, MasterSheet!B:B, A2277, MasterSheet!D:D, B2277, MasterSheet!H:H, C2277)</f>
        <v>1</v>
      </c>
      <c r="G2277" s="26">
        <f t="shared" si="194"/>
        <v>6292</v>
      </c>
      <c r="H2277" s="30">
        <f>SUMIFS(MasterSheet!K:K, MasterSheet!B:B, A2277, MasterSheet!D:D, B2277, MasterSheet!H:H, C2277)</f>
        <v>1</v>
      </c>
      <c r="I2277" s="30">
        <f t="shared" si="195"/>
        <v>6292</v>
      </c>
      <c r="J2277" s="32">
        <f>SUMIFS(MasterSheet!L:L, MasterSheet!B:B, A2277, MasterSheet!D:D, B2277, MasterSheet!H:H, C2277)</f>
        <v>0</v>
      </c>
      <c r="K2277" s="32">
        <f t="shared" si="196"/>
        <v>0</v>
      </c>
      <c r="L2277" s="25" t="str">
        <f>VLOOKUP(C2277,MasterSheet!H:U,14,)</f>
        <v>BioLegend</v>
      </c>
      <c r="M2277" s="25" t="str">
        <f>VLOOKUP(L2277,'Currency Sheet'!A:C,3,)</f>
        <v>DOLLAR</v>
      </c>
      <c r="N2277" s="25">
        <f t="shared" si="179"/>
        <v>88</v>
      </c>
    </row>
    <row r="2278" spans="1:14" x14ac:dyDescent="0.25">
      <c r="A2278" s="25" t="str">
        <v>EED118648</v>
      </c>
      <c r="B2278" s="45">
        <v>45903</v>
      </c>
      <c r="C2278" s="25">
        <v>303706</v>
      </c>
      <c r="D2278" s="25">
        <f t="shared" si="193"/>
        <v>13305.599999999999</v>
      </c>
      <c r="E2278" s="25">
        <f>_xlfn.XLOOKUP(C2278,MasterSheet!H:H,MasterSheet!E:E)</f>
        <v>151.19999999999999</v>
      </c>
      <c r="F2278" s="26">
        <f>SUMIFS(MasterSheet!J:J, MasterSheet!B:B, A2278, MasterSheet!D:D, B2278, MasterSheet!H:H, C2278)</f>
        <v>1</v>
      </c>
      <c r="G2278" s="26">
        <f t="shared" si="194"/>
        <v>13305.599999999999</v>
      </c>
      <c r="H2278" s="30">
        <f>SUMIFS(MasterSheet!K:K, MasterSheet!B:B, A2278, MasterSheet!D:D, B2278, MasterSheet!H:H, C2278)</f>
        <v>1</v>
      </c>
      <c r="I2278" s="30">
        <f t="shared" si="195"/>
        <v>13305.599999999999</v>
      </c>
      <c r="J2278" s="32">
        <f>SUMIFS(MasterSheet!L:L, MasterSheet!B:B, A2278, MasterSheet!D:D, B2278, MasterSheet!H:H, C2278)</f>
        <v>0</v>
      </c>
      <c r="K2278" s="32">
        <f t="shared" si="196"/>
        <v>0</v>
      </c>
      <c r="L2278" s="25" t="str">
        <f>VLOOKUP(C2278,MasterSheet!H:U,14,)</f>
        <v>BioLegend</v>
      </c>
      <c r="M2278" s="25" t="str">
        <f>VLOOKUP(L2278,'Currency Sheet'!A:C,3,)</f>
        <v>DOLLAR</v>
      </c>
      <c r="N2278" s="25">
        <f t="shared" si="179"/>
        <v>88</v>
      </c>
    </row>
    <row r="2279" spans="1:14" x14ac:dyDescent="0.25">
      <c r="A2279" s="25" t="str">
        <v>EED118648</v>
      </c>
      <c r="B2279" s="45">
        <v>45903</v>
      </c>
      <c r="C2279" s="25">
        <v>311106</v>
      </c>
      <c r="D2279" s="25">
        <f t="shared" si="193"/>
        <v>16139.2</v>
      </c>
      <c r="E2279" s="25">
        <f>_xlfn.XLOOKUP(C2279,MasterSheet!H:H,MasterSheet!E:E)</f>
        <v>183.4</v>
      </c>
      <c r="F2279" s="26">
        <f>SUMIFS(MasterSheet!J:J, MasterSheet!B:B, A2279, MasterSheet!D:D, B2279, MasterSheet!H:H, C2279)</f>
        <v>1</v>
      </c>
      <c r="G2279" s="26">
        <f t="shared" si="194"/>
        <v>16139.2</v>
      </c>
      <c r="H2279" s="30">
        <f>SUMIFS(MasterSheet!K:K, MasterSheet!B:B, A2279, MasterSheet!D:D, B2279, MasterSheet!H:H, C2279)</f>
        <v>1</v>
      </c>
      <c r="I2279" s="30">
        <f t="shared" si="195"/>
        <v>16139.2</v>
      </c>
      <c r="J2279" s="32">
        <f>SUMIFS(MasterSheet!L:L, MasterSheet!B:B, A2279, MasterSheet!D:D, B2279, MasterSheet!H:H, C2279)</f>
        <v>0</v>
      </c>
      <c r="K2279" s="32">
        <f t="shared" si="196"/>
        <v>0</v>
      </c>
      <c r="L2279" s="25" t="str">
        <f>VLOOKUP(C2279,MasterSheet!H:U,14,)</f>
        <v>BioLegend</v>
      </c>
      <c r="M2279" s="25" t="str">
        <f>VLOOKUP(L2279,'Currency Sheet'!A:C,3,)</f>
        <v>DOLLAR</v>
      </c>
      <c r="N2279" s="25">
        <f t="shared" si="179"/>
        <v>88</v>
      </c>
    </row>
    <row r="2280" spans="1:14" x14ac:dyDescent="0.25">
      <c r="A2280" s="25" t="str">
        <v>EED118648</v>
      </c>
      <c r="B2280" s="45">
        <v>45903</v>
      </c>
      <c r="C2280" s="25">
        <v>320208</v>
      </c>
      <c r="D2280" s="25">
        <f t="shared" si="193"/>
        <v>23223.199999999997</v>
      </c>
      <c r="E2280" s="25">
        <f>_xlfn.XLOOKUP(C2280,MasterSheet!H:H,MasterSheet!E:E)</f>
        <v>263.89999999999998</v>
      </c>
      <c r="F2280" s="26">
        <f>SUMIFS(MasterSheet!J:J, MasterSheet!B:B, A2280, MasterSheet!D:D, B2280, MasterSheet!H:H, C2280)</f>
        <v>1</v>
      </c>
      <c r="G2280" s="26">
        <f t="shared" si="194"/>
        <v>23223.199999999997</v>
      </c>
      <c r="H2280" s="30">
        <f>SUMIFS(MasterSheet!K:K, MasterSheet!B:B, A2280, MasterSheet!D:D, B2280, MasterSheet!H:H, C2280)</f>
        <v>1</v>
      </c>
      <c r="I2280" s="30">
        <f t="shared" si="195"/>
        <v>23223.199999999997</v>
      </c>
      <c r="J2280" s="32">
        <f>SUMIFS(MasterSheet!L:L, MasterSheet!B:B, A2280, MasterSheet!D:D, B2280, MasterSheet!H:H, C2280)</f>
        <v>0</v>
      </c>
      <c r="K2280" s="32">
        <f t="shared" si="196"/>
        <v>0</v>
      </c>
      <c r="L2280" s="25" t="str">
        <f>VLOOKUP(C2280,MasterSheet!H:U,14,)</f>
        <v>BioLegend</v>
      </c>
      <c r="M2280" s="25" t="str">
        <f>VLOOKUP(L2280,'Currency Sheet'!A:C,3,)</f>
        <v>DOLLAR</v>
      </c>
      <c r="N2280" s="25">
        <f t="shared" si="179"/>
        <v>88</v>
      </c>
    </row>
    <row r="2281" spans="1:14" x14ac:dyDescent="0.25">
      <c r="A2281" s="25" t="str">
        <v>EED118648</v>
      </c>
      <c r="B2281" s="45">
        <v>45903</v>
      </c>
      <c r="C2281" s="25">
        <v>329930</v>
      </c>
      <c r="D2281" s="25">
        <f t="shared" si="193"/>
        <v>29436</v>
      </c>
      <c r="E2281" s="25">
        <f>_xlfn.XLOOKUP(C2281,MasterSheet!H:H,MasterSheet!E:E)</f>
        <v>334.5</v>
      </c>
      <c r="F2281" s="26">
        <f>SUMIFS(MasterSheet!J:J, MasterSheet!B:B, A2281, MasterSheet!D:D, B2281, MasterSheet!H:H, C2281)</f>
        <v>1</v>
      </c>
      <c r="G2281" s="26">
        <f t="shared" si="194"/>
        <v>29436</v>
      </c>
      <c r="H2281" s="30">
        <f>SUMIFS(MasterSheet!K:K, MasterSheet!B:B, A2281, MasterSheet!D:D, B2281, MasterSheet!H:H, C2281)</f>
        <v>1</v>
      </c>
      <c r="I2281" s="30">
        <f t="shared" si="195"/>
        <v>29436</v>
      </c>
      <c r="J2281" s="32">
        <f>SUMIFS(MasterSheet!L:L, MasterSheet!B:B, A2281, MasterSheet!D:D, B2281, MasterSheet!H:H, C2281)</f>
        <v>0</v>
      </c>
      <c r="K2281" s="32">
        <f t="shared" si="196"/>
        <v>0</v>
      </c>
      <c r="L2281" s="25" t="str">
        <f>VLOOKUP(C2281,MasterSheet!H:U,14,)</f>
        <v>BioLegend</v>
      </c>
      <c r="M2281" s="25" t="str">
        <f>VLOOKUP(L2281,'Currency Sheet'!A:C,3,)</f>
        <v>DOLLAR</v>
      </c>
      <c r="N2281" s="25">
        <f t="shared" si="179"/>
        <v>88</v>
      </c>
    </row>
    <row r="2282" spans="1:14" x14ac:dyDescent="0.25">
      <c r="A2282" s="25" t="str">
        <v>EED118648</v>
      </c>
      <c r="B2282" s="45">
        <v>45903</v>
      </c>
      <c r="C2282" s="25">
        <v>349128</v>
      </c>
      <c r="D2282" s="25">
        <f t="shared" si="193"/>
        <v>12504.8</v>
      </c>
      <c r="E2282" s="25">
        <f>_xlfn.XLOOKUP(C2282,MasterSheet!H:H,MasterSheet!E:E)</f>
        <v>142.1</v>
      </c>
      <c r="F2282" s="26">
        <f>SUMIFS(MasterSheet!J:J, MasterSheet!B:B, A2282, MasterSheet!D:D, B2282, MasterSheet!H:H, C2282)</f>
        <v>1</v>
      </c>
      <c r="G2282" s="26">
        <f t="shared" si="194"/>
        <v>12504.8</v>
      </c>
      <c r="H2282" s="30">
        <f>SUMIFS(MasterSheet!K:K, MasterSheet!B:B, A2282, MasterSheet!D:D, B2282, MasterSheet!H:H, C2282)</f>
        <v>1</v>
      </c>
      <c r="I2282" s="30">
        <f t="shared" si="195"/>
        <v>12504.8</v>
      </c>
      <c r="J2282" s="32">
        <f>SUMIFS(MasterSheet!L:L, MasterSheet!B:B, A2282, MasterSheet!D:D, B2282, MasterSheet!H:H, C2282)</f>
        <v>0</v>
      </c>
      <c r="K2282" s="32">
        <f t="shared" si="196"/>
        <v>0</v>
      </c>
      <c r="L2282" s="25" t="str">
        <f>VLOOKUP(C2282,MasterSheet!H:U,14,)</f>
        <v>BioLegend</v>
      </c>
      <c r="M2282" s="25" t="str">
        <f>VLOOKUP(L2282,'Currency Sheet'!A:C,3,)</f>
        <v>DOLLAR</v>
      </c>
      <c r="N2282" s="25">
        <f t="shared" si="179"/>
        <v>88</v>
      </c>
    </row>
    <row r="2283" spans="1:14" x14ac:dyDescent="0.25">
      <c r="A2283" s="25" t="str">
        <v>EED118648</v>
      </c>
      <c r="B2283" s="45">
        <v>45903</v>
      </c>
      <c r="C2283" s="25">
        <v>399711</v>
      </c>
      <c r="D2283" s="25">
        <f t="shared" si="193"/>
        <v>11888.8</v>
      </c>
      <c r="E2283" s="25">
        <f>_xlfn.XLOOKUP(C2283,MasterSheet!H:H,MasterSheet!E:E)</f>
        <v>135.1</v>
      </c>
      <c r="F2283" s="26">
        <f>SUMIFS(MasterSheet!J:J, MasterSheet!B:B, A2283, MasterSheet!D:D, B2283, MasterSheet!H:H, C2283)</f>
        <v>1</v>
      </c>
      <c r="G2283" s="26">
        <f t="shared" si="194"/>
        <v>11888.8</v>
      </c>
      <c r="H2283" s="30">
        <f>SUMIFS(MasterSheet!K:K, MasterSheet!B:B, A2283, MasterSheet!D:D, B2283, MasterSheet!H:H, C2283)</f>
        <v>1</v>
      </c>
      <c r="I2283" s="30">
        <f t="shared" si="195"/>
        <v>11888.8</v>
      </c>
      <c r="J2283" s="32">
        <f>SUMIFS(MasterSheet!L:L, MasterSheet!B:B, A2283, MasterSheet!D:D, B2283, MasterSheet!H:H, C2283)</f>
        <v>0</v>
      </c>
      <c r="K2283" s="32">
        <f t="shared" si="196"/>
        <v>0</v>
      </c>
      <c r="L2283" s="25" t="str">
        <f>VLOOKUP(C2283,MasterSheet!H:U,14,)</f>
        <v>BioLegend</v>
      </c>
      <c r="M2283" s="25" t="str">
        <f>VLOOKUP(L2283,'Currency Sheet'!A:C,3,)</f>
        <v>DOLLAR</v>
      </c>
      <c r="N2283" s="25">
        <f t="shared" si="179"/>
        <v>88</v>
      </c>
    </row>
    <row r="2284" spans="1:14" x14ac:dyDescent="0.25">
      <c r="A2284" s="25" t="str">
        <v>EED118648</v>
      </c>
      <c r="B2284" s="45">
        <v>45903</v>
      </c>
      <c r="C2284" s="25">
        <v>420201</v>
      </c>
      <c r="D2284" s="25">
        <f t="shared" si="193"/>
        <v>4699.2</v>
      </c>
      <c r="E2284" s="25">
        <f>_xlfn.XLOOKUP(C2284,MasterSheet!H:H,MasterSheet!E:E)</f>
        <v>53.4</v>
      </c>
      <c r="F2284" s="26">
        <f>SUMIFS(MasterSheet!J:J, MasterSheet!B:B, A2284, MasterSheet!D:D, B2284, MasterSheet!H:H, C2284)</f>
        <v>4</v>
      </c>
      <c r="G2284" s="26">
        <f t="shared" si="194"/>
        <v>18796.8</v>
      </c>
      <c r="H2284" s="30">
        <f>SUMIFS(MasterSheet!K:K, MasterSheet!B:B, A2284, MasterSheet!D:D, B2284, MasterSheet!H:H, C2284)</f>
        <v>4</v>
      </c>
      <c r="I2284" s="30">
        <f t="shared" si="195"/>
        <v>18796.8</v>
      </c>
      <c r="J2284" s="32">
        <f>SUMIFS(MasterSheet!L:L, MasterSheet!B:B, A2284, MasterSheet!D:D, B2284, MasterSheet!H:H, C2284)</f>
        <v>0</v>
      </c>
      <c r="K2284" s="32">
        <f t="shared" si="196"/>
        <v>0</v>
      </c>
      <c r="L2284" s="25" t="str">
        <f>VLOOKUP(C2284,MasterSheet!H:U,14,)</f>
        <v>BioLegend</v>
      </c>
      <c r="M2284" s="25" t="str">
        <f>VLOOKUP(L2284,'Currency Sheet'!A:C,3,)</f>
        <v>DOLLAR</v>
      </c>
      <c r="N2284" s="25">
        <f t="shared" si="179"/>
        <v>88</v>
      </c>
    </row>
    <row r="2285" spans="1:14" x14ac:dyDescent="0.25">
      <c r="A2285" s="25" t="str">
        <v>EED118648</v>
      </c>
      <c r="B2285" s="45">
        <v>45903</v>
      </c>
      <c r="C2285" s="25">
        <v>420404</v>
      </c>
      <c r="D2285" s="25">
        <f t="shared" si="193"/>
        <v>3115.2</v>
      </c>
      <c r="E2285" s="25">
        <f>_xlfn.XLOOKUP(C2285,MasterSheet!H:H,MasterSheet!E:E)</f>
        <v>35.4</v>
      </c>
      <c r="F2285" s="26">
        <f>SUMIFS(MasterSheet!J:J, MasterSheet!B:B, A2285, MasterSheet!D:D, B2285, MasterSheet!H:H, C2285)</f>
        <v>4</v>
      </c>
      <c r="G2285" s="26">
        <f t="shared" si="194"/>
        <v>12460.8</v>
      </c>
      <c r="H2285" s="30">
        <f>SUMIFS(MasterSheet!K:K, MasterSheet!B:B, A2285, MasterSheet!D:D, B2285, MasterSheet!H:H, C2285)</f>
        <v>4</v>
      </c>
      <c r="I2285" s="30">
        <f t="shared" si="195"/>
        <v>12460.8</v>
      </c>
      <c r="J2285" s="32">
        <f>SUMIFS(MasterSheet!L:L, MasterSheet!B:B, A2285, MasterSheet!D:D, B2285, MasterSheet!H:H, C2285)</f>
        <v>0</v>
      </c>
      <c r="K2285" s="32">
        <f t="shared" si="196"/>
        <v>0</v>
      </c>
      <c r="L2285" s="25" t="str">
        <f>VLOOKUP(C2285,MasterSheet!H:U,14,)</f>
        <v>BioLegend</v>
      </c>
      <c r="M2285" s="25" t="str">
        <f>VLOOKUP(L2285,'Currency Sheet'!A:C,3,)</f>
        <v>DOLLAR</v>
      </c>
      <c r="N2285" s="25">
        <f t="shared" si="179"/>
        <v>88</v>
      </c>
    </row>
    <row r="2286" spans="1:14" x14ac:dyDescent="0.25">
      <c r="A2286" s="25" t="str">
        <v>EED118648</v>
      </c>
      <c r="B2286" s="45">
        <v>45903</v>
      </c>
      <c r="C2286" s="25">
        <v>503851</v>
      </c>
      <c r="D2286" s="25">
        <f t="shared" si="193"/>
        <v>6591.2000000000007</v>
      </c>
      <c r="E2286" s="25">
        <f>_xlfn.XLOOKUP(C2286,MasterSheet!H:H,MasterSheet!E:E)</f>
        <v>74.900000000000006</v>
      </c>
      <c r="F2286" s="26">
        <f>SUMIFS(MasterSheet!J:J, MasterSheet!B:B, A2286, MasterSheet!D:D, B2286, MasterSheet!H:H, C2286)</f>
        <v>1</v>
      </c>
      <c r="G2286" s="26">
        <f t="shared" si="194"/>
        <v>6591.2000000000007</v>
      </c>
      <c r="H2286" s="30">
        <f>SUMIFS(MasterSheet!K:K, MasterSheet!B:B, A2286, MasterSheet!D:D, B2286, MasterSheet!H:H, C2286)</f>
        <v>1</v>
      </c>
      <c r="I2286" s="30">
        <f t="shared" si="195"/>
        <v>6591.2000000000007</v>
      </c>
      <c r="J2286" s="32">
        <f>SUMIFS(MasterSheet!L:L, MasterSheet!B:B, A2286, MasterSheet!D:D, B2286, MasterSheet!H:H, C2286)</f>
        <v>0</v>
      </c>
      <c r="K2286" s="32">
        <f t="shared" si="196"/>
        <v>0</v>
      </c>
      <c r="L2286" s="25" t="str">
        <f>VLOOKUP(C2286,MasterSheet!H:U,14,)</f>
        <v>BioLegend</v>
      </c>
      <c r="M2286" s="25" t="str">
        <f>VLOOKUP(L2286,'Currency Sheet'!A:C,3,)</f>
        <v>DOLLAR</v>
      </c>
      <c r="N2286" s="25">
        <f t="shared" si="179"/>
        <v>88</v>
      </c>
    </row>
    <row r="2287" spans="1:14" x14ac:dyDescent="0.25">
      <c r="A2287" s="25" t="str">
        <v>EED118648</v>
      </c>
      <c r="B2287" s="45">
        <v>45903</v>
      </c>
      <c r="C2287" s="25">
        <v>504131</v>
      </c>
      <c r="D2287" s="25">
        <f t="shared" si="193"/>
        <v>7946.4</v>
      </c>
      <c r="E2287" s="25">
        <f>_xlfn.XLOOKUP(C2287,MasterSheet!H:H,MasterSheet!E:E)</f>
        <v>90.3</v>
      </c>
      <c r="F2287" s="26">
        <f>SUMIFS(MasterSheet!J:J, MasterSheet!B:B, A2287, MasterSheet!D:D, B2287, MasterSheet!H:H, C2287)</f>
        <v>1</v>
      </c>
      <c r="G2287" s="26">
        <f t="shared" si="194"/>
        <v>7946.4</v>
      </c>
      <c r="H2287" s="30">
        <f>SUMIFS(MasterSheet!K:K, MasterSheet!B:B, A2287, MasterSheet!D:D, B2287, MasterSheet!H:H, C2287)</f>
        <v>1</v>
      </c>
      <c r="I2287" s="30">
        <f t="shared" si="195"/>
        <v>7946.4</v>
      </c>
      <c r="J2287" s="32">
        <f>SUMIFS(MasterSheet!L:L, MasterSheet!B:B, A2287, MasterSheet!D:D, B2287, MasterSheet!H:H, C2287)</f>
        <v>0</v>
      </c>
      <c r="K2287" s="32">
        <f t="shared" si="196"/>
        <v>0</v>
      </c>
      <c r="L2287" s="25" t="str">
        <f>VLOOKUP(C2287,MasterSheet!H:U,14,)</f>
        <v>BioLegend</v>
      </c>
      <c r="M2287" s="25" t="str">
        <f>VLOOKUP(L2287,'Currency Sheet'!A:C,3,)</f>
        <v>DOLLAR</v>
      </c>
      <c r="N2287" s="25">
        <f t="shared" si="179"/>
        <v>88</v>
      </c>
    </row>
    <row r="2288" spans="1:14" x14ac:dyDescent="0.25">
      <c r="A2288" s="25" t="str">
        <v>EED118648</v>
      </c>
      <c r="B2288" s="45">
        <v>45903</v>
      </c>
      <c r="C2288" s="25">
        <v>517005</v>
      </c>
      <c r="D2288" s="25">
        <f t="shared" si="193"/>
        <v>10841.6</v>
      </c>
      <c r="E2288" s="25">
        <f>_xlfn.XLOOKUP(C2288,MasterSheet!H:H,MasterSheet!E:E)</f>
        <v>123.2</v>
      </c>
      <c r="F2288" s="26">
        <f>SUMIFS(MasterSheet!J:J, MasterSheet!B:B, A2288, MasterSheet!D:D, B2288, MasterSheet!H:H, C2288)</f>
        <v>1</v>
      </c>
      <c r="G2288" s="26">
        <f t="shared" si="194"/>
        <v>10841.6</v>
      </c>
      <c r="H2288" s="30">
        <f>SUMIFS(MasterSheet!K:K, MasterSheet!B:B, A2288, MasterSheet!D:D, B2288, MasterSheet!H:H, C2288)</f>
        <v>1</v>
      </c>
      <c r="I2288" s="30">
        <f t="shared" si="195"/>
        <v>10841.6</v>
      </c>
      <c r="J2288" s="32">
        <f>SUMIFS(MasterSheet!L:L, MasterSheet!B:B, A2288, MasterSheet!D:D, B2288, MasterSheet!H:H, C2288)</f>
        <v>0</v>
      </c>
      <c r="K2288" s="32">
        <f t="shared" si="196"/>
        <v>0</v>
      </c>
      <c r="L2288" s="25" t="str">
        <f>VLOOKUP(C2288,MasterSheet!H:U,14,)</f>
        <v>BioLegend</v>
      </c>
      <c r="M2288" s="25" t="str">
        <f>VLOOKUP(L2288,'Currency Sheet'!A:C,3,)</f>
        <v>DOLLAR</v>
      </c>
      <c r="N2288" s="25">
        <f t="shared" si="179"/>
        <v>88</v>
      </c>
    </row>
    <row r="2289" spans="1:14" x14ac:dyDescent="0.25">
      <c r="A2289" s="25" t="str">
        <v>EED118648</v>
      </c>
      <c r="B2289" s="45">
        <v>45903</v>
      </c>
      <c r="C2289" s="25">
        <v>626812</v>
      </c>
      <c r="D2289" s="25">
        <f t="shared" si="193"/>
        <v>19536</v>
      </c>
      <c r="E2289" s="25">
        <f>_xlfn.XLOOKUP(C2289,MasterSheet!H:H,MasterSheet!E:E)</f>
        <v>222</v>
      </c>
      <c r="F2289" s="26">
        <f>SUMIFS(MasterSheet!J:J, MasterSheet!B:B, A2289, MasterSheet!D:D, B2289, MasterSheet!H:H, C2289)</f>
        <v>5</v>
      </c>
      <c r="G2289" s="26">
        <f t="shared" si="194"/>
        <v>97680</v>
      </c>
      <c r="H2289" s="30">
        <f>SUMIFS(MasterSheet!K:K, MasterSheet!B:B, A2289, MasterSheet!D:D, B2289, MasterSheet!H:H, C2289)</f>
        <v>0</v>
      </c>
      <c r="I2289" s="30">
        <f t="shared" si="195"/>
        <v>0</v>
      </c>
      <c r="J2289" s="32">
        <f>SUMIFS(MasterSheet!L:L, MasterSheet!B:B, A2289, MasterSheet!D:D, B2289, MasterSheet!H:H, C2289)</f>
        <v>5</v>
      </c>
      <c r="K2289" s="32">
        <f t="shared" si="196"/>
        <v>97680</v>
      </c>
      <c r="L2289" s="25" t="str">
        <f>VLOOKUP(C2289,MasterSheet!H:U,14,)</f>
        <v>BioLegend</v>
      </c>
      <c r="M2289" s="25" t="str">
        <f>VLOOKUP(L2289,'Currency Sheet'!A:C,3,)</f>
        <v>DOLLAR</v>
      </c>
      <c r="N2289" s="25">
        <f t="shared" si="179"/>
        <v>88</v>
      </c>
    </row>
    <row r="2290" spans="1:14" x14ac:dyDescent="0.25">
      <c r="A2290" s="25" t="str">
        <v>EED118648</v>
      </c>
      <c r="B2290" s="45">
        <v>45903</v>
      </c>
      <c r="C2290" s="25">
        <v>740379</v>
      </c>
      <c r="D2290" s="25">
        <f t="shared" si="193"/>
        <v>431.20000000000005</v>
      </c>
      <c r="E2290" s="25">
        <f>_xlfn.XLOOKUP(C2290,MasterSheet!H:H,MasterSheet!E:E)</f>
        <v>4.9000000000000004</v>
      </c>
      <c r="F2290" s="26">
        <f>SUMIFS(MasterSheet!J:J, MasterSheet!B:B, A2290, MasterSheet!D:D, B2290, MasterSheet!H:H, C2290)</f>
        <v>1</v>
      </c>
      <c r="G2290" s="26">
        <f t="shared" si="194"/>
        <v>431.20000000000005</v>
      </c>
      <c r="H2290" s="30">
        <f>SUMIFS(MasterSheet!K:K, MasterSheet!B:B, A2290, MasterSheet!D:D, B2290, MasterSheet!H:H, C2290)</f>
        <v>1</v>
      </c>
      <c r="I2290" s="30">
        <f t="shared" si="195"/>
        <v>431.20000000000005</v>
      </c>
      <c r="J2290" s="32">
        <f>SUMIFS(MasterSheet!L:L, MasterSheet!B:B, A2290, MasterSheet!D:D, B2290, MasterSheet!H:H, C2290)</f>
        <v>0</v>
      </c>
      <c r="K2290" s="32">
        <f t="shared" si="196"/>
        <v>0</v>
      </c>
      <c r="L2290" s="25" t="str">
        <f>VLOOKUP(C2290,MasterSheet!H:U,14,)</f>
        <v>BioLegend</v>
      </c>
      <c r="M2290" s="25" t="str">
        <f>VLOOKUP(L2290,'Currency Sheet'!A:C,3,)</f>
        <v>DOLLAR</v>
      </c>
      <c r="N2290" s="25">
        <f t="shared" si="179"/>
        <v>88</v>
      </c>
    </row>
    <row r="2291" spans="1:14" x14ac:dyDescent="0.25">
      <c r="A2291" s="25" t="str">
        <v>EED118648</v>
      </c>
      <c r="B2291" s="45">
        <v>45903</v>
      </c>
      <c r="C2291" s="25">
        <v>740830</v>
      </c>
      <c r="D2291" s="25">
        <f t="shared" si="193"/>
        <v>18110.400000000001</v>
      </c>
      <c r="E2291" s="25">
        <f>_xlfn.XLOOKUP(C2291,MasterSheet!H:H,MasterSheet!E:E)</f>
        <v>205.8</v>
      </c>
      <c r="F2291" s="26">
        <f>SUMIFS(MasterSheet!J:J, MasterSheet!B:B, A2291, MasterSheet!D:D, B2291, MasterSheet!H:H, C2291)</f>
        <v>1</v>
      </c>
      <c r="G2291" s="26">
        <f t="shared" si="194"/>
        <v>18110.400000000001</v>
      </c>
      <c r="H2291" s="30">
        <f>SUMIFS(MasterSheet!K:K, MasterSheet!B:B, A2291, MasterSheet!D:D, B2291, MasterSheet!H:H, C2291)</f>
        <v>1</v>
      </c>
      <c r="I2291" s="30">
        <f t="shared" si="195"/>
        <v>18110.400000000001</v>
      </c>
      <c r="J2291" s="32">
        <f>SUMIFS(MasterSheet!L:L, MasterSheet!B:B, A2291, MasterSheet!D:D, B2291, MasterSheet!H:H, C2291)</f>
        <v>0</v>
      </c>
      <c r="K2291" s="32">
        <f t="shared" si="196"/>
        <v>0</v>
      </c>
      <c r="L2291" s="25" t="str">
        <f>VLOOKUP(C2291,MasterSheet!H:U,14,)</f>
        <v>BioLegend</v>
      </c>
      <c r="M2291" s="25" t="str">
        <f>VLOOKUP(L2291,'Currency Sheet'!A:C,3,)</f>
        <v>DOLLAR</v>
      </c>
      <c r="N2291" s="25">
        <f t="shared" si="179"/>
        <v>88</v>
      </c>
    </row>
    <row r="2292" spans="1:14" x14ac:dyDescent="0.25">
      <c r="A2292" s="25" t="str">
        <v>EED118648</v>
      </c>
      <c r="B2292" s="45">
        <v>45903</v>
      </c>
      <c r="C2292" s="25">
        <v>740831</v>
      </c>
      <c r="D2292" s="25">
        <f t="shared" si="193"/>
        <v>3634.3999999999996</v>
      </c>
      <c r="E2292" s="25">
        <f>_xlfn.XLOOKUP(C2292,MasterSheet!H:H,MasterSheet!E:E)</f>
        <v>41.3</v>
      </c>
      <c r="F2292" s="26">
        <f>SUMIFS(MasterSheet!J:J, MasterSheet!B:B, A2292, MasterSheet!D:D, B2292, MasterSheet!H:H, C2292)</f>
        <v>1</v>
      </c>
      <c r="G2292" s="26">
        <f t="shared" si="194"/>
        <v>3634.3999999999996</v>
      </c>
      <c r="H2292" s="30">
        <f>SUMIFS(MasterSheet!K:K, MasterSheet!B:B, A2292, MasterSheet!D:D, B2292, MasterSheet!H:H, C2292)</f>
        <v>1</v>
      </c>
      <c r="I2292" s="30">
        <f t="shared" si="195"/>
        <v>3634.3999999999996</v>
      </c>
      <c r="J2292" s="32">
        <f>SUMIFS(MasterSheet!L:L, MasterSheet!B:B, A2292, MasterSheet!D:D, B2292, MasterSheet!H:H, C2292)</f>
        <v>0</v>
      </c>
      <c r="K2292" s="32">
        <f t="shared" si="196"/>
        <v>0</v>
      </c>
      <c r="L2292" s="25" t="str">
        <f>VLOOKUP(C2292,MasterSheet!H:U,14,)</f>
        <v>BioLegend</v>
      </c>
      <c r="M2292" s="25" t="str">
        <f>VLOOKUP(L2292,'Currency Sheet'!A:C,3,)</f>
        <v>DOLLAR</v>
      </c>
      <c r="N2292" s="25">
        <f t="shared" si="179"/>
        <v>88</v>
      </c>
    </row>
    <row r="2293" spans="1:14" x14ac:dyDescent="0.25">
      <c r="A2293" s="25" t="str">
        <v>EED118648</v>
      </c>
      <c r="B2293" s="45">
        <v>45903</v>
      </c>
      <c r="C2293" s="25">
        <v>740832</v>
      </c>
      <c r="D2293" s="25">
        <f t="shared" si="193"/>
        <v>7268.7999999999993</v>
      </c>
      <c r="E2293" s="25">
        <f>_xlfn.XLOOKUP(C2293,MasterSheet!H:H,MasterSheet!E:E)</f>
        <v>82.6</v>
      </c>
      <c r="F2293" s="26">
        <f>SUMIFS(MasterSheet!J:J, MasterSheet!B:B, A2293, MasterSheet!D:D, B2293, MasterSheet!H:H, C2293)</f>
        <v>1</v>
      </c>
      <c r="G2293" s="26">
        <f t="shared" si="194"/>
        <v>7268.7999999999993</v>
      </c>
      <c r="H2293" s="30">
        <f>SUMIFS(MasterSheet!K:K, MasterSheet!B:B, A2293, MasterSheet!D:D, B2293, MasterSheet!H:H, C2293)</f>
        <v>1</v>
      </c>
      <c r="I2293" s="30">
        <f t="shared" si="195"/>
        <v>7268.7999999999993</v>
      </c>
      <c r="J2293" s="32">
        <f>SUMIFS(MasterSheet!L:L, MasterSheet!B:B, A2293, MasterSheet!D:D, B2293, MasterSheet!H:H, C2293)</f>
        <v>0</v>
      </c>
      <c r="K2293" s="32">
        <f t="shared" si="196"/>
        <v>0</v>
      </c>
      <c r="L2293" s="25" t="str">
        <f>VLOOKUP(C2293,MasterSheet!H:U,14,)</f>
        <v>BioLegend</v>
      </c>
      <c r="M2293" s="25" t="str">
        <f>VLOOKUP(L2293,'Currency Sheet'!A:C,3,)</f>
        <v>DOLLAR</v>
      </c>
      <c r="N2293" s="25">
        <f t="shared" si="179"/>
        <v>88</v>
      </c>
    </row>
    <row r="2294" spans="1:14" x14ac:dyDescent="0.25">
      <c r="A2294" s="25" t="str">
        <v>EED118648</v>
      </c>
      <c r="B2294" s="45">
        <v>45903</v>
      </c>
      <c r="C2294" s="25">
        <v>740833</v>
      </c>
      <c r="D2294" s="25">
        <f t="shared" si="193"/>
        <v>7268.7999999999993</v>
      </c>
      <c r="E2294" s="25">
        <f>_xlfn.XLOOKUP(C2294,MasterSheet!H:H,MasterSheet!E:E)</f>
        <v>82.6</v>
      </c>
      <c r="F2294" s="26">
        <f>SUMIFS(MasterSheet!J:J, MasterSheet!B:B, A2294, MasterSheet!D:D, B2294, MasterSheet!H:H, C2294)</f>
        <v>1</v>
      </c>
      <c r="G2294" s="26">
        <f t="shared" si="194"/>
        <v>7268.7999999999993</v>
      </c>
      <c r="H2294" s="30">
        <f>SUMIFS(MasterSheet!K:K, MasterSheet!B:B, A2294, MasterSheet!D:D, B2294, MasterSheet!H:H, C2294)</f>
        <v>1</v>
      </c>
      <c r="I2294" s="30">
        <f t="shared" si="195"/>
        <v>7268.7999999999993</v>
      </c>
      <c r="J2294" s="32">
        <f>SUMIFS(MasterSheet!L:L, MasterSheet!B:B, A2294, MasterSheet!D:D, B2294, MasterSheet!H:H, C2294)</f>
        <v>0</v>
      </c>
      <c r="K2294" s="32">
        <f t="shared" si="196"/>
        <v>0</v>
      </c>
      <c r="L2294" s="25" t="str">
        <f>VLOOKUP(C2294,MasterSheet!H:U,14,)</f>
        <v>BioLegend</v>
      </c>
      <c r="M2294" s="25" t="str">
        <f>VLOOKUP(L2294,'Currency Sheet'!A:C,3,)</f>
        <v>DOLLAR</v>
      </c>
      <c r="N2294" s="25">
        <f t="shared" si="179"/>
        <v>88</v>
      </c>
    </row>
    <row r="2295" spans="1:14" x14ac:dyDescent="0.25">
      <c r="A2295" s="25" t="str">
        <v>EED118648</v>
      </c>
      <c r="B2295" s="45">
        <v>45903</v>
      </c>
      <c r="C2295" s="25">
        <v>740834</v>
      </c>
      <c r="D2295" s="25">
        <f t="shared" si="193"/>
        <v>7268.7999999999993</v>
      </c>
      <c r="E2295" s="25">
        <f>_xlfn.XLOOKUP(C2295,MasterSheet!H:H,MasterSheet!E:E)</f>
        <v>82.6</v>
      </c>
      <c r="F2295" s="26">
        <f>SUMIFS(MasterSheet!J:J, MasterSheet!B:B, A2295, MasterSheet!D:D, B2295, MasterSheet!H:H, C2295)</f>
        <v>1</v>
      </c>
      <c r="G2295" s="26">
        <f t="shared" si="194"/>
        <v>7268.7999999999993</v>
      </c>
      <c r="H2295" s="30">
        <f>SUMIFS(MasterSheet!K:K, MasterSheet!B:B, A2295, MasterSheet!D:D, B2295, MasterSheet!H:H, C2295)</f>
        <v>1</v>
      </c>
      <c r="I2295" s="30">
        <f t="shared" si="195"/>
        <v>7268.7999999999993</v>
      </c>
      <c r="J2295" s="32">
        <f>SUMIFS(MasterSheet!L:L, MasterSheet!B:B, A2295, MasterSheet!D:D, B2295, MasterSheet!H:H, C2295)</f>
        <v>0</v>
      </c>
      <c r="K2295" s="32">
        <f t="shared" si="196"/>
        <v>0</v>
      </c>
      <c r="L2295" s="25" t="str">
        <f>VLOOKUP(C2295,MasterSheet!H:U,14,)</f>
        <v>BioLegend</v>
      </c>
      <c r="M2295" s="25" t="str">
        <f>VLOOKUP(L2295,'Currency Sheet'!A:C,3,)</f>
        <v>DOLLAR</v>
      </c>
      <c r="N2295" s="25">
        <f t="shared" si="179"/>
        <v>88</v>
      </c>
    </row>
    <row r="2296" spans="1:14" x14ac:dyDescent="0.25">
      <c r="A2296" s="25" t="str">
        <v>EED118648</v>
      </c>
      <c r="B2296" s="45">
        <v>45903</v>
      </c>
      <c r="C2296" s="25">
        <v>740835</v>
      </c>
      <c r="D2296" s="25">
        <f t="shared" si="193"/>
        <v>7268.7999999999993</v>
      </c>
      <c r="E2296" s="25">
        <f>_xlfn.XLOOKUP(C2296,MasterSheet!H:H,MasterSheet!E:E)</f>
        <v>82.6</v>
      </c>
      <c r="F2296" s="26">
        <f>SUMIFS(MasterSheet!J:J, MasterSheet!B:B, A2296, MasterSheet!D:D, B2296, MasterSheet!H:H, C2296)</f>
        <v>1</v>
      </c>
      <c r="G2296" s="26">
        <f t="shared" si="194"/>
        <v>7268.7999999999993</v>
      </c>
      <c r="H2296" s="30">
        <f>SUMIFS(MasterSheet!K:K, MasterSheet!B:B, A2296, MasterSheet!D:D, B2296, MasterSheet!H:H, C2296)</f>
        <v>1</v>
      </c>
      <c r="I2296" s="30">
        <f t="shared" si="195"/>
        <v>7268.7999999999993</v>
      </c>
      <c r="J2296" s="32">
        <f>SUMIFS(MasterSheet!L:L, MasterSheet!B:B, A2296, MasterSheet!D:D, B2296, MasterSheet!H:H, C2296)</f>
        <v>0</v>
      </c>
      <c r="K2296" s="32">
        <f t="shared" si="196"/>
        <v>0</v>
      </c>
      <c r="L2296" s="25" t="str">
        <f>VLOOKUP(C2296,MasterSheet!H:U,14,)</f>
        <v>BioLegend</v>
      </c>
      <c r="M2296" s="25" t="str">
        <f>VLOOKUP(L2296,'Currency Sheet'!A:C,3,)</f>
        <v>DOLLAR</v>
      </c>
      <c r="N2296" s="25">
        <f t="shared" si="179"/>
        <v>88</v>
      </c>
    </row>
    <row r="2297" spans="1:14" x14ac:dyDescent="0.25">
      <c r="A2297" s="25" t="str">
        <v>EED118648</v>
      </c>
      <c r="B2297" s="45">
        <v>45903</v>
      </c>
      <c r="C2297" s="25">
        <v>740836</v>
      </c>
      <c r="D2297" s="25">
        <f t="shared" si="193"/>
        <v>7268.7999999999993</v>
      </c>
      <c r="E2297" s="25">
        <f>_xlfn.XLOOKUP(C2297,MasterSheet!H:H,MasterSheet!E:E)</f>
        <v>82.6</v>
      </c>
      <c r="F2297" s="26">
        <f>SUMIFS(MasterSheet!J:J, MasterSheet!B:B, A2297, MasterSheet!D:D, B2297, MasterSheet!H:H, C2297)</f>
        <v>1</v>
      </c>
      <c r="G2297" s="26">
        <f t="shared" si="194"/>
        <v>7268.7999999999993</v>
      </c>
      <c r="H2297" s="30">
        <f>SUMIFS(MasterSheet!K:K, MasterSheet!B:B, A2297, MasterSheet!D:D, B2297, MasterSheet!H:H, C2297)</f>
        <v>1</v>
      </c>
      <c r="I2297" s="30">
        <f t="shared" si="195"/>
        <v>7268.7999999999993</v>
      </c>
      <c r="J2297" s="32">
        <f>SUMIFS(MasterSheet!L:L, MasterSheet!B:B, A2297, MasterSheet!D:D, B2297, MasterSheet!H:H, C2297)</f>
        <v>0</v>
      </c>
      <c r="K2297" s="32">
        <f t="shared" si="196"/>
        <v>0</v>
      </c>
      <c r="L2297" s="25" t="str">
        <f>VLOOKUP(C2297,MasterSheet!H:U,14,)</f>
        <v>BioLegend</v>
      </c>
      <c r="M2297" s="25" t="str">
        <f>VLOOKUP(L2297,'Currency Sheet'!A:C,3,)</f>
        <v>DOLLAR</v>
      </c>
      <c r="N2297" s="25">
        <f t="shared" si="179"/>
        <v>88</v>
      </c>
    </row>
    <row r="2298" spans="1:14" x14ac:dyDescent="0.25">
      <c r="A2298" s="25" t="str">
        <v>EED118648</v>
      </c>
      <c r="B2298" s="45">
        <v>45903</v>
      </c>
      <c r="C2298" s="25">
        <v>740837</v>
      </c>
      <c r="D2298" s="25">
        <f t="shared" si="193"/>
        <v>7268.7999999999993</v>
      </c>
      <c r="E2298" s="25">
        <f>_xlfn.XLOOKUP(C2298,MasterSheet!H:H,MasterSheet!E:E)</f>
        <v>82.6</v>
      </c>
      <c r="F2298" s="26">
        <f>SUMIFS(MasterSheet!J:J, MasterSheet!B:B, A2298, MasterSheet!D:D, B2298, MasterSheet!H:H, C2298)</f>
        <v>1</v>
      </c>
      <c r="G2298" s="26">
        <f t="shared" si="194"/>
        <v>7268.7999999999993</v>
      </c>
      <c r="H2298" s="30">
        <f>SUMIFS(MasterSheet!K:K, MasterSheet!B:B, A2298, MasterSheet!D:D, B2298, MasterSheet!H:H, C2298)</f>
        <v>1</v>
      </c>
      <c r="I2298" s="30">
        <f t="shared" si="195"/>
        <v>7268.7999999999993</v>
      </c>
      <c r="J2298" s="32">
        <f>SUMIFS(MasterSheet!L:L, MasterSheet!B:B, A2298, MasterSheet!D:D, B2298, MasterSheet!H:H, C2298)</f>
        <v>0</v>
      </c>
      <c r="K2298" s="32">
        <f t="shared" si="196"/>
        <v>0</v>
      </c>
      <c r="L2298" s="25" t="str">
        <f>VLOOKUP(C2298,MasterSheet!H:U,14,)</f>
        <v>BioLegend</v>
      </c>
      <c r="M2298" s="25" t="str">
        <f>VLOOKUP(L2298,'Currency Sheet'!A:C,3,)</f>
        <v>DOLLAR</v>
      </c>
      <c r="N2298" s="25">
        <f t="shared" si="179"/>
        <v>88</v>
      </c>
    </row>
    <row r="2299" spans="1:14" x14ac:dyDescent="0.25">
      <c r="A2299" s="25" t="str">
        <v>EED118648</v>
      </c>
      <c r="B2299" s="45">
        <v>45903</v>
      </c>
      <c r="C2299" s="25">
        <v>740838</v>
      </c>
      <c r="D2299" s="25">
        <f t="shared" si="193"/>
        <v>7268.7999999999993</v>
      </c>
      <c r="E2299" s="25">
        <f>_xlfn.XLOOKUP(C2299,MasterSheet!H:H,MasterSheet!E:E)</f>
        <v>82.6</v>
      </c>
      <c r="F2299" s="26">
        <f>SUMIFS(MasterSheet!J:J, MasterSheet!B:B, A2299, MasterSheet!D:D, B2299, MasterSheet!H:H, C2299)</f>
        <v>1</v>
      </c>
      <c r="G2299" s="26">
        <f t="shared" si="194"/>
        <v>7268.7999999999993</v>
      </c>
      <c r="H2299" s="30">
        <f>SUMIFS(MasterSheet!K:K, MasterSheet!B:B, A2299, MasterSheet!D:D, B2299, MasterSheet!H:H, C2299)</f>
        <v>1</v>
      </c>
      <c r="I2299" s="30">
        <f t="shared" si="195"/>
        <v>7268.7999999999993</v>
      </c>
      <c r="J2299" s="32">
        <f>SUMIFS(MasterSheet!L:L, MasterSheet!B:B, A2299, MasterSheet!D:D, B2299, MasterSheet!H:H, C2299)</f>
        <v>0</v>
      </c>
      <c r="K2299" s="32">
        <f t="shared" si="196"/>
        <v>0</v>
      </c>
      <c r="L2299" s="25" t="str">
        <f>VLOOKUP(C2299,MasterSheet!H:U,14,)</f>
        <v>BioLegend</v>
      </c>
      <c r="M2299" s="25" t="str">
        <f>VLOOKUP(L2299,'Currency Sheet'!A:C,3,)</f>
        <v>DOLLAR</v>
      </c>
      <c r="N2299" s="25">
        <f t="shared" si="179"/>
        <v>88</v>
      </c>
    </row>
    <row r="2300" spans="1:14" x14ac:dyDescent="0.25">
      <c r="A2300" s="25" t="str">
        <v>EED118648</v>
      </c>
      <c r="B2300" s="45">
        <v>45903</v>
      </c>
      <c r="C2300" s="25">
        <v>740840</v>
      </c>
      <c r="D2300" s="25">
        <f t="shared" si="193"/>
        <v>7268.7999999999993</v>
      </c>
      <c r="E2300" s="25">
        <f>_xlfn.XLOOKUP(C2300,MasterSheet!H:H,MasterSheet!E:E)</f>
        <v>82.6</v>
      </c>
      <c r="F2300" s="26">
        <f>SUMIFS(MasterSheet!J:J, MasterSheet!B:B, A2300, MasterSheet!D:D, B2300, MasterSheet!H:H, C2300)</f>
        <v>1</v>
      </c>
      <c r="G2300" s="26">
        <f t="shared" si="194"/>
        <v>7268.7999999999993</v>
      </c>
      <c r="H2300" s="30">
        <f>SUMIFS(MasterSheet!K:K, MasterSheet!B:B, A2300, MasterSheet!D:D, B2300, MasterSheet!H:H, C2300)</f>
        <v>1</v>
      </c>
      <c r="I2300" s="30">
        <f t="shared" si="195"/>
        <v>7268.7999999999993</v>
      </c>
      <c r="J2300" s="32">
        <f>SUMIFS(MasterSheet!L:L, MasterSheet!B:B, A2300, MasterSheet!D:D, B2300, MasterSheet!H:H, C2300)</f>
        <v>0</v>
      </c>
      <c r="K2300" s="32">
        <f t="shared" si="196"/>
        <v>0</v>
      </c>
      <c r="L2300" s="25" t="str">
        <f>VLOOKUP(C2300,MasterSheet!H:U,14,)</f>
        <v>BioLegend</v>
      </c>
      <c r="M2300" s="25" t="str">
        <f>VLOOKUP(L2300,'Currency Sheet'!A:C,3,)</f>
        <v>DOLLAR</v>
      </c>
      <c r="N2300" s="25">
        <f t="shared" si="179"/>
        <v>88</v>
      </c>
    </row>
    <row r="2301" spans="1:14" x14ac:dyDescent="0.25">
      <c r="A2301" s="25" t="str">
        <v>EED118648</v>
      </c>
      <c r="B2301" s="45">
        <v>45903</v>
      </c>
      <c r="C2301" s="25">
        <v>740843</v>
      </c>
      <c r="D2301" s="25">
        <f t="shared" si="193"/>
        <v>7268.7999999999993</v>
      </c>
      <c r="E2301" s="25">
        <f>_xlfn.XLOOKUP(C2301,MasterSheet!H:H,MasterSheet!E:E)</f>
        <v>82.6</v>
      </c>
      <c r="F2301" s="26">
        <f>SUMIFS(MasterSheet!J:J, MasterSheet!B:B, A2301, MasterSheet!D:D, B2301, MasterSheet!H:H, C2301)</f>
        <v>1</v>
      </c>
      <c r="G2301" s="26">
        <f t="shared" si="194"/>
        <v>7268.7999999999993</v>
      </c>
      <c r="H2301" s="30">
        <f>SUMIFS(MasterSheet!K:K, MasterSheet!B:B, A2301, MasterSheet!D:D, B2301, MasterSheet!H:H, C2301)</f>
        <v>1</v>
      </c>
      <c r="I2301" s="30">
        <f t="shared" si="195"/>
        <v>7268.7999999999993</v>
      </c>
      <c r="J2301" s="32">
        <f>SUMIFS(MasterSheet!L:L, MasterSheet!B:B, A2301, MasterSheet!D:D, B2301, MasterSheet!H:H, C2301)</f>
        <v>0</v>
      </c>
      <c r="K2301" s="32">
        <f t="shared" si="196"/>
        <v>0</v>
      </c>
      <c r="L2301" s="25" t="str">
        <f>VLOOKUP(C2301,MasterSheet!H:U,14,)</f>
        <v>BioLegend</v>
      </c>
      <c r="M2301" s="25" t="str">
        <f>VLOOKUP(L2301,'Currency Sheet'!A:C,3,)</f>
        <v>DOLLAR</v>
      </c>
      <c r="N2301" s="25">
        <f t="shared" si="179"/>
        <v>88</v>
      </c>
    </row>
    <row r="2302" spans="1:14" x14ac:dyDescent="0.25">
      <c r="A2302" s="25" t="str">
        <v>EED118648</v>
      </c>
      <c r="B2302" s="45">
        <v>45903</v>
      </c>
      <c r="C2302" s="25">
        <v>740844</v>
      </c>
      <c r="D2302" s="25">
        <f t="shared" si="193"/>
        <v>7268.7999999999993</v>
      </c>
      <c r="E2302" s="25">
        <f>_xlfn.XLOOKUP(C2302,MasterSheet!H:H,MasterSheet!E:E)</f>
        <v>82.6</v>
      </c>
      <c r="F2302" s="26">
        <f>SUMIFS(MasterSheet!J:J, MasterSheet!B:B, A2302, MasterSheet!D:D, B2302, MasterSheet!H:H, C2302)</f>
        <v>1</v>
      </c>
      <c r="G2302" s="26">
        <f t="shared" si="194"/>
        <v>7268.7999999999993</v>
      </c>
      <c r="H2302" s="30">
        <f>SUMIFS(MasterSheet!K:K, MasterSheet!B:B, A2302, MasterSheet!D:D, B2302, MasterSheet!H:H, C2302)</f>
        <v>1</v>
      </c>
      <c r="I2302" s="30">
        <f t="shared" si="195"/>
        <v>7268.7999999999993</v>
      </c>
      <c r="J2302" s="32">
        <f>SUMIFS(MasterSheet!L:L, MasterSheet!B:B, A2302, MasterSheet!D:D, B2302, MasterSheet!H:H, C2302)</f>
        <v>0</v>
      </c>
      <c r="K2302" s="32">
        <f t="shared" si="196"/>
        <v>0</v>
      </c>
      <c r="L2302" s="25" t="str">
        <f>VLOOKUP(C2302,MasterSheet!H:U,14,)</f>
        <v>BioLegend</v>
      </c>
      <c r="M2302" s="25" t="str">
        <f>VLOOKUP(L2302,'Currency Sheet'!A:C,3,)</f>
        <v>DOLLAR</v>
      </c>
      <c r="N2302" s="25">
        <f t="shared" si="179"/>
        <v>88</v>
      </c>
    </row>
    <row r="2303" spans="1:14" x14ac:dyDescent="0.25">
      <c r="A2303" s="25" t="str">
        <v>EED118648</v>
      </c>
      <c r="B2303" s="45">
        <v>45903</v>
      </c>
      <c r="C2303" s="25">
        <v>741032</v>
      </c>
      <c r="D2303" s="25">
        <f t="shared" si="193"/>
        <v>65111.199999999997</v>
      </c>
      <c r="E2303" s="25">
        <f>_xlfn.XLOOKUP(C2303,MasterSheet!H:H,MasterSheet!E:E)</f>
        <v>739.9</v>
      </c>
      <c r="F2303" s="26">
        <f>SUMIFS(MasterSheet!J:J, MasterSheet!B:B, A2303, MasterSheet!D:D, B2303, MasterSheet!H:H, C2303)</f>
        <v>2</v>
      </c>
      <c r="G2303" s="26">
        <f t="shared" si="194"/>
        <v>130222.39999999999</v>
      </c>
      <c r="H2303" s="30">
        <f>SUMIFS(MasterSheet!K:K, MasterSheet!B:B, A2303, MasterSheet!D:D, B2303, MasterSheet!H:H, C2303)</f>
        <v>2</v>
      </c>
      <c r="I2303" s="30">
        <f t="shared" si="195"/>
        <v>130222.39999999999</v>
      </c>
      <c r="J2303" s="32">
        <f>SUMIFS(MasterSheet!L:L, MasterSheet!B:B, A2303, MasterSheet!D:D, B2303, MasterSheet!H:H, C2303)</f>
        <v>0</v>
      </c>
      <c r="K2303" s="32">
        <f t="shared" si="196"/>
        <v>0</v>
      </c>
      <c r="L2303" s="25" t="str">
        <f>VLOOKUP(C2303,MasterSheet!H:U,14,)</f>
        <v>BioLegend</v>
      </c>
      <c r="M2303" s="25" t="str">
        <f>VLOOKUP(L2303,'Currency Sheet'!A:C,3,)</f>
        <v>DOLLAR</v>
      </c>
      <c r="N2303" s="25">
        <f t="shared" si="179"/>
        <v>88</v>
      </c>
    </row>
    <row r="2304" spans="1:14" x14ac:dyDescent="0.25">
      <c r="A2304" s="25" t="str">
        <v>EED118648</v>
      </c>
      <c r="B2304" s="45">
        <v>45903</v>
      </c>
      <c r="C2304" s="25">
        <v>741446</v>
      </c>
      <c r="D2304" s="25">
        <f t="shared" si="193"/>
        <v>6230.4</v>
      </c>
      <c r="E2304" s="25">
        <f>_xlfn.XLOOKUP(C2304,MasterSheet!H:H,MasterSheet!E:E)</f>
        <v>70.8</v>
      </c>
      <c r="F2304" s="26">
        <f>SUMIFS(MasterSheet!J:J, MasterSheet!B:B, A2304, MasterSheet!D:D, B2304, MasterSheet!H:H, C2304)</f>
        <v>1</v>
      </c>
      <c r="G2304" s="26">
        <f t="shared" si="194"/>
        <v>6230.4</v>
      </c>
      <c r="H2304" s="30">
        <f>SUMIFS(MasterSheet!K:K, MasterSheet!B:B, A2304, MasterSheet!D:D, B2304, MasterSheet!H:H, C2304)</f>
        <v>1</v>
      </c>
      <c r="I2304" s="30">
        <f t="shared" si="195"/>
        <v>6230.4</v>
      </c>
      <c r="J2304" s="32">
        <f>SUMIFS(MasterSheet!L:L, MasterSheet!B:B, A2304, MasterSheet!D:D, B2304, MasterSheet!H:H, C2304)</f>
        <v>0</v>
      </c>
      <c r="K2304" s="32">
        <f t="shared" si="196"/>
        <v>0</v>
      </c>
      <c r="L2304" s="25" t="str">
        <f>VLOOKUP(C2304,MasterSheet!H:U,14,)</f>
        <v>BioLegend</v>
      </c>
      <c r="M2304" s="25" t="str">
        <f>VLOOKUP(L2304,'Currency Sheet'!A:C,3,)</f>
        <v>DOLLAR</v>
      </c>
      <c r="N2304" s="25">
        <f t="shared" si="179"/>
        <v>88</v>
      </c>
    </row>
    <row r="2305" spans="1:14" x14ac:dyDescent="0.25">
      <c r="A2305" s="25" t="str">
        <v>EED118504</v>
      </c>
      <c r="B2305" s="45">
        <v>45903</v>
      </c>
      <c r="C2305" s="25">
        <v>103134</v>
      </c>
      <c r="D2305" s="25">
        <f t="shared" si="193"/>
        <v>15972</v>
      </c>
      <c r="E2305" s="25">
        <f>_xlfn.XLOOKUP(C2305,MasterSheet!H:H,MasterSheet!E:E)</f>
        <v>181.5</v>
      </c>
      <c r="F2305" s="26">
        <f>SUMIFS(MasterSheet!J:J, MasterSheet!B:B, A2305, MasterSheet!D:D, B2305, MasterSheet!H:H, C2305)</f>
        <v>1</v>
      </c>
      <c r="G2305" s="26">
        <f t="shared" si="194"/>
        <v>15972</v>
      </c>
      <c r="H2305" s="30">
        <f>SUMIFS(MasterSheet!K:K, MasterSheet!B:B, A2305, MasterSheet!D:D, B2305, MasterSheet!H:H, C2305)</f>
        <v>1</v>
      </c>
      <c r="I2305" s="30">
        <f t="shared" si="195"/>
        <v>15972</v>
      </c>
      <c r="J2305" s="32">
        <f>SUMIFS(MasterSheet!L:L, MasterSheet!B:B, A2305, MasterSheet!D:D, B2305, MasterSheet!H:H, C2305)</f>
        <v>0</v>
      </c>
      <c r="K2305" s="32">
        <f t="shared" si="196"/>
        <v>0</v>
      </c>
      <c r="L2305" s="25" t="str">
        <f>VLOOKUP(C2305,MasterSheet!H:U,14,)</f>
        <v>BioLegend</v>
      </c>
      <c r="M2305" s="25" t="str">
        <f>VLOOKUP(L2305,'Currency Sheet'!A:C,3,)</f>
        <v>DOLLAR</v>
      </c>
      <c r="N2305" s="25">
        <f t="shared" si="179"/>
        <v>88</v>
      </c>
    </row>
    <row r="2306" spans="1:14" x14ac:dyDescent="0.25">
      <c r="A2306" s="25" t="str">
        <v>EED118504</v>
      </c>
      <c r="B2306" s="45">
        <v>45903</v>
      </c>
      <c r="C2306" s="25">
        <v>121220</v>
      </c>
      <c r="D2306" s="25">
        <f t="shared" si="193"/>
        <v>19896.8</v>
      </c>
      <c r="E2306" s="25">
        <f>_xlfn.XLOOKUP(C2306,MasterSheet!H:H,MasterSheet!E:E)</f>
        <v>226.1</v>
      </c>
      <c r="F2306" s="26">
        <f>SUMIFS(MasterSheet!J:J, MasterSheet!B:B, A2306, MasterSheet!D:D, B2306, MasterSheet!H:H, C2306)</f>
        <v>2</v>
      </c>
      <c r="G2306" s="26">
        <f t="shared" si="194"/>
        <v>39793.599999999999</v>
      </c>
      <c r="H2306" s="30">
        <f>SUMIFS(MasterSheet!K:K, MasterSheet!B:B, A2306, MasterSheet!D:D, B2306, MasterSheet!H:H, C2306)</f>
        <v>2</v>
      </c>
      <c r="I2306" s="30">
        <f t="shared" si="195"/>
        <v>39793.599999999999</v>
      </c>
      <c r="J2306" s="32">
        <f>SUMIFS(MasterSheet!L:L, MasterSheet!B:B, A2306, MasterSheet!D:D, B2306, MasterSheet!H:H, C2306)</f>
        <v>0</v>
      </c>
      <c r="K2306" s="32">
        <f t="shared" si="196"/>
        <v>0</v>
      </c>
      <c r="L2306" s="25" t="str">
        <f>VLOOKUP(C2306,MasterSheet!H:U,14,)</f>
        <v>BioLegend</v>
      </c>
      <c r="M2306" s="25" t="str">
        <f>VLOOKUP(L2306,'Currency Sheet'!A:C,3,)</f>
        <v>DOLLAR</v>
      </c>
      <c r="N2306" s="25">
        <f t="shared" si="179"/>
        <v>88</v>
      </c>
    </row>
    <row r="2307" spans="1:14" x14ac:dyDescent="0.25">
      <c r="A2307" s="25" t="str">
        <v>EED118504</v>
      </c>
      <c r="B2307" s="45">
        <v>45903</v>
      </c>
      <c r="C2307" s="25">
        <v>300106</v>
      </c>
      <c r="D2307" s="25">
        <f t="shared" si="193"/>
        <v>14660.8</v>
      </c>
      <c r="E2307" s="25">
        <f>_xlfn.XLOOKUP(C2307,MasterSheet!H:H,MasterSheet!E:E)</f>
        <v>166.6</v>
      </c>
      <c r="F2307" s="26">
        <f>SUMIFS(MasterSheet!J:J, MasterSheet!B:B, A2307, MasterSheet!D:D, B2307, MasterSheet!H:H, C2307)</f>
        <v>1</v>
      </c>
      <c r="G2307" s="26">
        <f t="shared" si="194"/>
        <v>14660.8</v>
      </c>
      <c r="H2307" s="30">
        <f>SUMIFS(MasterSheet!K:K, MasterSheet!B:B, A2307, MasterSheet!D:D, B2307, MasterSheet!H:H, C2307)</f>
        <v>1</v>
      </c>
      <c r="I2307" s="30">
        <f t="shared" si="195"/>
        <v>14660.8</v>
      </c>
      <c r="J2307" s="32">
        <f>SUMIFS(MasterSheet!L:L, MasterSheet!B:B, A2307, MasterSheet!D:D, B2307, MasterSheet!H:H, C2307)</f>
        <v>0</v>
      </c>
      <c r="K2307" s="32">
        <f t="shared" si="196"/>
        <v>0</v>
      </c>
      <c r="L2307" s="25" t="str">
        <f>VLOOKUP(C2307,MasterSheet!H:U,14,)</f>
        <v>BioLegend</v>
      </c>
      <c r="M2307" s="25" t="str">
        <f>VLOOKUP(L2307,'Currency Sheet'!A:C,3,)</f>
        <v>DOLLAR</v>
      </c>
      <c r="N2307" s="25">
        <f t="shared" ref="N2307" si="197">IF(M2307="DOLLAR",88,1)</f>
        <v>88</v>
      </c>
    </row>
    <row r="2308" spans="1:14" x14ac:dyDescent="0.25">
      <c r="A2308" s="27" t="str">
        <v>EED118504</v>
      </c>
      <c r="B2308" s="46">
        <v>45903</v>
      </c>
      <c r="C2308" s="27">
        <v>300306</v>
      </c>
    </row>
    <row r="2309" spans="1:14" x14ac:dyDescent="0.25">
      <c r="A2309" s="27" t="str">
        <v>EED118504</v>
      </c>
      <c r="B2309" s="46">
        <v>45903</v>
      </c>
      <c r="C2309" s="27">
        <v>302632</v>
      </c>
    </row>
    <row r="2310" spans="1:14" x14ac:dyDescent="0.25">
      <c r="A2310" s="27" t="str">
        <v>EED118504</v>
      </c>
      <c r="B2310" s="46">
        <v>45903</v>
      </c>
      <c r="C2310" s="27">
        <v>302830</v>
      </c>
    </row>
    <row r="2311" spans="1:14" x14ac:dyDescent="0.25">
      <c r="A2311" s="27" t="str">
        <v>EED118504</v>
      </c>
      <c r="B2311" s="46">
        <v>45903</v>
      </c>
      <c r="C2311" s="27">
        <v>304014</v>
      </c>
    </row>
    <row r="2312" spans="1:14" x14ac:dyDescent="0.25">
      <c r="A2312" s="27" t="str">
        <v>EED118504</v>
      </c>
      <c r="B2312" s="46">
        <v>45903</v>
      </c>
      <c r="C2312" s="27">
        <v>304028</v>
      </c>
    </row>
    <row r="2313" spans="1:14" x14ac:dyDescent="0.25">
      <c r="A2313" s="27" t="str">
        <v>EED118504</v>
      </c>
      <c r="B2313" s="46">
        <v>45903</v>
      </c>
      <c r="C2313" s="27">
        <v>304134</v>
      </c>
    </row>
    <row r="2314" spans="1:14" x14ac:dyDescent="0.25">
      <c r="A2314" s="27" t="str">
        <v>EED118504</v>
      </c>
      <c r="B2314" s="46">
        <v>45903</v>
      </c>
      <c r="C2314" s="27">
        <v>304145</v>
      </c>
    </row>
    <row r="2315" spans="1:14" x14ac:dyDescent="0.25">
      <c r="A2315" s="27" t="str">
        <v>EED118504</v>
      </c>
      <c r="B2315" s="46">
        <v>45903</v>
      </c>
      <c r="C2315" s="27">
        <v>304810</v>
      </c>
    </row>
    <row r="2316" spans="1:14" x14ac:dyDescent="0.25">
      <c r="A2316" s="27" t="str">
        <v>EED118504</v>
      </c>
      <c r="B2316" s="46">
        <v>45903</v>
      </c>
      <c r="C2316" s="27">
        <v>307608</v>
      </c>
    </row>
    <row r="2317" spans="1:14" x14ac:dyDescent="0.25">
      <c r="A2317" s="27" t="str">
        <v>EED118504</v>
      </c>
      <c r="B2317" s="46">
        <v>45903</v>
      </c>
      <c r="C2317" s="27">
        <v>309218</v>
      </c>
    </row>
    <row r="2318" spans="1:14" x14ac:dyDescent="0.25">
      <c r="A2318" s="27" t="str">
        <v>EED118504</v>
      </c>
      <c r="B2318" s="46">
        <v>45903</v>
      </c>
      <c r="C2318" s="27">
        <v>310930</v>
      </c>
    </row>
    <row r="2319" spans="1:14" x14ac:dyDescent="0.25">
      <c r="A2319" s="27" t="str">
        <v>EED118504</v>
      </c>
      <c r="B2319" s="46">
        <v>45903</v>
      </c>
      <c r="C2319" s="27">
        <v>317307</v>
      </c>
    </row>
    <row r="2320" spans="1:14" x14ac:dyDescent="0.25">
      <c r="A2320" s="27" t="str">
        <v>EED118504</v>
      </c>
      <c r="B2320" s="46">
        <v>45903</v>
      </c>
      <c r="C2320" s="27">
        <v>317415</v>
      </c>
    </row>
    <row r="2321" spans="1:3" x14ac:dyDescent="0.25">
      <c r="A2321" s="27" t="str">
        <v>EED118504</v>
      </c>
      <c r="B2321" s="46">
        <v>45903</v>
      </c>
      <c r="C2321" s="27">
        <v>317426</v>
      </c>
    </row>
    <row r="2322" spans="1:3" x14ac:dyDescent="0.25">
      <c r="A2322" s="27" t="str">
        <v>EED118504</v>
      </c>
      <c r="B2322" s="46">
        <v>45903</v>
      </c>
      <c r="C2322" s="27">
        <v>318340</v>
      </c>
    </row>
    <row r="2323" spans="1:3" x14ac:dyDescent="0.25">
      <c r="A2323" s="27" t="str">
        <v>EED118504</v>
      </c>
      <c r="B2323" s="46">
        <v>45903</v>
      </c>
      <c r="C2323" s="27">
        <v>329932</v>
      </c>
    </row>
    <row r="2324" spans="1:3" x14ac:dyDescent="0.25">
      <c r="A2324" s="27" t="str">
        <v>EED118504</v>
      </c>
      <c r="B2324" s="46">
        <v>45903</v>
      </c>
      <c r="C2324" s="27">
        <v>331806</v>
      </c>
    </row>
    <row r="2325" spans="1:3" x14ac:dyDescent="0.25">
      <c r="A2325" s="27" t="str">
        <v>EED118504</v>
      </c>
      <c r="B2325" s="46">
        <v>45903</v>
      </c>
      <c r="C2325" s="27">
        <v>344704</v>
      </c>
    </row>
    <row r="2326" spans="1:3" x14ac:dyDescent="0.25">
      <c r="A2326" s="27" t="str">
        <v>EED118504</v>
      </c>
      <c r="B2326" s="46">
        <v>45903</v>
      </c>
      <c r="C2326" s="27">
        <v>344709</v>
      </c>
    </row>
    <row r="2327" spans="1:3" x14ac:dyDescent="0.25">
      <c r="A2327" s="27" t="str">
        <v>EED118504</v>
      </c>
      <c r="B2327" s="46">
        <v>45903</v>
      </c>
      <c r="C2327" s="27">
        <v>345052</v>
      </c>
    </row>
    <row r="2328" spans="1:3" x14ac:dyDescent="0.25">
      <c r="A2328" s="27" t="str">
        <v>EED118504</v>
      </c>
      <c r="B2328" s="46">
        <v>45903</v>
      </c>
      <c r="C2328" s="27">
        <v>352308</v>
      </c>
    </row>
    <row r="2329" spans="1:3" x14ac:dyDescent="0.25">
      <c r="A2329" s="27" t="str">
        <v>EED118504</v>
      </c>
      <c r="B2329" s="46">
        <v>45903</v>
      </c>
      <c r="C2329" s="27">
        <v>353232</v>
      </c>
    </row>
    <row r="2330" spans="1:3" x14ac:dyDescent="0.25">
      <c r="A2330" s="27" t="str">
        <v>EED118504</v>
      </c>
      <c r="B2330" s="46">
        <v>45903</v>
      </c>
      <c r="C2330" s="27">
        <v>353271</v>
      </c>
    </row>
    <row r="2331" spans="1:3" x14ac:dyDescent="0.25">
      <c r="A2331" s="27" t="str">
        <v>EED118504</v>
      </c>
      <c r="B2331" s="46">
        <v>45903</v>
      </c>
      <c r="C2331" s="27">
        <v>356418</v>
      </c>
    </row>
    <row r="2332" spans="1:3" x14ac:dyDescent="0.25">
      <c r="A2332" s="27" t="str">
        <v>EED118504</v>
      </c>
      <c r="B2332" s="46">
        <v>45903</v>
      </c>
      <c r="C2332" s="27">
        <v>362605</v>
      </c>
    </row>
    <row r="2333" spans="1:3" x14ac:dyDescent="0.25">
      <c r="A2333" s="27" t="str">
        <v>EED118504</v>
      </c>
      <c r="B2333" s="46">
        <v>45903</v>
      </c>
      <c r="C2333" s="27">
        <v>369332</v>
      </c>
    </row>
    <row r="2334" spans="1:3" x14ac:dyDescent="0.25">
      <c r="A2334" s="27" t="str">
        <v>EED118504</v>
      </c>
      <c r="B2334" s="46">
        <v>45903</v>
      </c>
      <c r="C2334" s="27">
        <v>369347</v>
      </c>
    </row>
    <row r="2335" spans="1:3" x14ac:dyDescent="0.25">
      <c r="A2335" s="27" t="str">
        <v>EED118504</v>
      </c>
      <c r="B2335" s="46">
        <v>45903</v>
      </c>
      <c r="C2335" s="27">
        <v>372706</v>
      </c>
    </row>
    <row r="2336" spans="1:3" x14ac:dyDescent="0.25">
      <c r="A2336" s="27" t="str">
        <v>EED118504</v>
      </c>
      <c r="B2336" s="46">
        <v>45903</v>
      </c>
      <c r="C2336" s="27">
        <v>400108</v>
      </c>
    </row>
    <row r="2337" spans="1:3" x14ac:dyDescent="0.25">
      <c r="A2337" s="27" t="str">
        <v>EED118504</v>
      </c>
      <c r="B2337" s="46">
        <v>45903</v>
      </c>
      <c r="C2337" s="27">
        <v>400113</v>
      </c>
    </row>
    <row r="2338" spans="1:3" x14ac:dyDescent="0.25">
      <c r="A2338" s="27" t="str">
        <v>EED118504</v>
      </c>
      <c r="B2338" s="46">
        <v>45903</v>
      </c>
      <c r="C2338" s="27">
        <v>400120</v>
      </c>
    </row>
    <row r="2339" spans="1:3" x14ac:dyDescent="0.25">
      <c r="A2339" s="27" t="str">
        <v>EED118504</v>
      </c>
      <c r="B2339" s="46">
        <v>45903</v>
      </c>
      <c r="C2339" s="27">
        <v>400125</v>
      </c>
    </row>
    <row r="2340" spans="1:3" x14ac:dyDescent="0.25">
      <c r="A2340" s="27" t="str">
        <v>EED118504</v>
      </c>
      <c r="B2340" s="46">
        <v>45903</v>
      </c>
      <c r="C2340" s="27">
        <v>400128</v>
      </c>
    </row>
    <row r="2341" spans="1:3" x14ac:dyDescent="0.25">
      <c r="A2341" s="27" t="str">
        <v>EED118504</v>
      </c>
      <c r="B2341" s="46">
        <v>45903</v>
      </c>
      <c r="C2341" s="27">
        <v>400143</v>
      </c>
    </row>
    <row r="2342" spans="1:3" x14ac:dyDescent="0.25">
      <c r="A2342" s="27" t="str">
        <v>EED118504</v>
      </c>
      <c r="B2342" s="46">
        <v>45903</v>
      </c>
      <c r="C2342" s="27">
        <v>400158</v>
      </c>
    </row>
    <row r="2343" spans="1:3" x14ac:dyDescent="0.25">
      <c r="A2343" s="27" t="str">
        <v>EED118504</v>
      </c>
      <c r="B2343" s="46">
        <v>45903</v>
      </c>
      <c r="C2343" s="27">
        <v>400162</v>
      </c>
    </row>
    <row r="2344" spans="1:3" x14ac:dyDescent="0.25">
      <c r="A2344" s="27" t="str">
        <v>EED118504</v>
      </c>
      <c r="B2344" s="46">
        <v>45903</v>
      </c>
      <c r="C2344" s="27">
        <v>400172</v>
      </c>
    </row>
    <row r="2345" spans="1:3" x14ac:dyDescent="0.25">
      <c r="A2345" s="27" t="str">
        <v>EED118504</v>
      </c>
      <c r="B2345" s="46">
        <v>45903</v>
      </c>
      <c r="C2345" s="27">
        <v>400209</v>
      </c>
    </row>
    <row r="2346" spans="1:3" x14ac:dyDescent="0.25">
      <c r="A2346" s="27" t="str">
        <v>EED118504</v>
      </c>
      <c r="B2346" s="46">
        <v>45903</v>
      </c>
      <c r="C2346" s="27">
        <v>400219</v>
      </c>
    </row>
    <row r="2347" spans="1:3" x14ac:dyDescent="0.25">
      <c r="A2347" s="27" t="str">
        <v>EED118504</v>
      </c>
      <c r="B2347" s="46">
        <v>45903</v>
      </c>
      <c r="C2347" s="27">
        <v>400220</v>
      </c>
    </row>
    <row r="2348" spans="1:3" x14ac:dyDescent="0.25">
      <c r="A2348" s="27" t="str">
        <v>EED118504</v>
      </c>
      <c r="B2348" s="46">
        <v>45903</v>
      </c>
      <c r="C2348" s="27">
        <v>400259</v>
      </c>
    </row>
    <row r="2349" spans="1:3" x14ac:dyDescent="0.25">
      <c r="A2349" s="27" t="str">
        <v>EED118504</v>
      </c>
      <c r="B2349" s="46">
        <v>45903</v>
      </c>
      <c r="C2349" s="27">
        <v>400334</v>
      </c>
    </row>
    <row r="2350" spans="1:3" x14ac:dyDescent="0.25">
      <c r="A2350" s="27" t="str">
        <v>EED118504</v>
      </c>
      <c r="B2350" s="46">
        <v>45903</v>
      </c>
      <c r="C2350" s="27">
        <v>422302</v>
      </c>
    </row>
    <row r="2351" spans="1:3" x14ac:dyDescent="0.25">
      <c r="A2351" s="27" t="str">
        <v>EED118504</v>
      </c>
      <c r="B2351" s="46">
        <v>45903</v>
      </c>
      <c r="C2351" s="27">
        <v>423303</v>
      </c>
    </row>
    <row r="2352" spans="1:3" x14ac:dyDescent="0.25">
      <c r="A2352" s="27" t="str">
        <v>EED118504</v>
      </c>
      <c r="B2352" s="46">
        <v>45903</v>
      </c>
      <c r="C2352" s="27">
        <v>423801</v>
      </c>
    </row>
    <row r="2353" spans="1:3" x14ac:dyDescent="0.25">
      <c r="A2353" s="27" t="str">
        <v>EED118504</v>
      </c>
      <c r="B2353" s="46">
        <v>45903</v>
      </c>
      <c r="C2353" s="27">
        <v>424401</v>
      </c>
    </row>
    <row r="2354" spans="1:3" x14ac:dyDescent="0.25">
      <c r="A2354" s="27" t="str">
        <v>EED118504</v>
      </c>
      <c r="B2354" s="46">
        <v>45903</v>
      </c>
      <c r="C2354" s="27">
        <v>424601</v>
      </c>
    </row>
    <row r="2355" spans="1:3" x14ac:dyDescent="0.25">
      <c r="A2355" s="27" t="str">
        <v>EED118504</v>
      </c>
      <c r="B2355" s="46">
        <v>45903</v>
      </c>
      <c r="C2355" s="27">
        <v>574806</v>
      </c>
    </row>
    <row r="2356" spans="1:3" x14ac:dyDescent="0.25">
      <c r="A2356" s="27" t="str">
        <v>EED118504</v>
      </c>
      <c r="B2356" s="46">
        <v>45903</v>
      </c>
      <c r="C2356" s="27">
        <v>606555</v>
      </c>
    </row>
    <row r="2357" spans="1:3" x14ac:dyDescent="0.25">
      <c r="A2357" s="27" t="str">
        <v>EED118504</v>
      </c>
      <c r="B2357" s="46">
        <v>45903</v>
      </c>
      <c r="C2357" s="27">
        <v>633507</v>
      </c>
    </row>
    <row r="2358" spans="1:3" x14ac:dyDescent="0.25">
      <c r="A2358" s="27" t="str">
        <v>EED118504</v>
      </c>
      <c r="B2358" s="46">
        <v>45903</v>
      </c>
      <c r="C2358" s="27">
        <v>675503</v>
      </c>
    </row>
    <row r="2359" spans="1:3" x14ac:dyDescent="0.25">
      <c r="A2359" s="27" t="str">
        <v>EED118504</v>
      </c>
      <c r="B2359" s="46">
        <v>45903</v>
      </c>
      <c r="C2359" s="27">
        <v>834602</v>
      </c>
    </row>
    <row r="2360" spans="1:3" x14ac:dyDescent="0.25">
      <c r="A2360" s="27" t="str">
        <v>EED118504</v>
      </c>
      <c r="B2360" s="46">
        <v>45903</v>
      </c>
      <c r="C2360" s="27">
        <v>936905</v>
      </c>
    </row>
    <row r="2361" spans="1:3" x14ac:dyDescent="0.25">
      <c r="A2361" s="27" t="str">
        <v>EED118651</v>
      </c>
      <c r="B2361" s="46">
        <v>45904</v>
      </c>
      <c r="C2361" s="27">
        <v>100203</v>
      </c>
    </row>
    <row r="2362" spans="1:3" x14ac:dyDescent="0.25">
      <c r="A2362" s="27" t="str">
        <v>EED118651</v>
      </c>
      <c r="B2362" s="46">
        <v>45904</v>
      </c>
      <c r="C2362" s="27">
        <v>100221</v>
      </c>
    </row>
    <row r="2363" spans="1:3" x14ac:dyDescent="0.25">
      <c r="A2363" s="27" t="str">
        <v>EED118651</v>
      </c>
      <c r="B2363" s="46">
        <v>45904</v>
      </c>
      <c r="C2363" s="27">
        <v>100241</v>
      </c>
    </row>
    <row r="2364" spans="1:3" x14ac:dyDescent="0.25">
      <c r="A2364" s="27" t="str">
        <v>EED118651</v>
      </c>
      <c r="B2364" s="46">
        <v>45904</v>
      </c>
      <c r="C2364" s="27">
        <v>100433</v>
      </c>
    </row>
    <row r="2365" spans="1:3" x14ac:dyDescent="0.25">
      <c r="A2365" s="27" t="str">
        <v>EED118651</v>
      </c>
      <c r="B2365" s="46">
        <v>45904</v>
      </c>
      <c r="C2365" s="27">
        <v>100451</v>
      </c>
    </row>
    <row r="2366" spans="1:3" x14ac:dyDescent="0.25">
      <c r="A2366" s="27" t="str">
        <v>EED118651</v>
      </c>
      <c r="B2366" s="46">
        <v>45904</v>
      </c>
      <c r="C2366" s="27">
        <v>100548</v>
      </c>
    </row>
    <row r="2367" spans="1:3" x14ac:dyDescent="0.25">
      <c r="A2367" s="27" t="str">
        <v>EED118651</v>
      </c>
      <c r="B2367" s="46">
        <v>45904</v>
      </c>
      <c r="C2367" s="27">
        <v>100737</v>
      </c>
    </row>
    <row r="2368" spans="1:3" x14ac:dyDescent="0.25">
      <c r="A2368" s="27" t="str">
        <v>EED118651</v>
      </c>
      <c r="B2368" s="46">
        <v>45904</v>
      </c>
      <c r="C2368" s="27">
        <v>100741</v>
      </c>
    </row>
    <row r="2369" spans="1:3" x14ac:dyDescent="0.25">
      <c r="A2369" s="27" t="str">
        <v>EED118651</v>
      </c>
      <c r="B2369" s="46">
        <v>45904</v>
      </c>
      <c r="C2369" s="27">
        <v>100752</v>
      </c>
    </row>
    <row r="2370" spans="1:3" x14ac:dyDescent="0.25">
      <c r="A2370" s="27" t="str">
        <v>EED118651</v>
      </c>
      <c r="B2370" s="46">
        <v>45904</v>
      </c>
      <c r="C2370" s="27">
        <v>101205</v>
      </c>
    </row>
    <row r="2371" spans="1:3" x14ac:dyDescent="0.25">
      <c r="A2371" s="27" t="str">
        <v>EED118651</v>
      </c>
      <c r="B2371" s="46">
        <v>45904</v>
      </c>
      <c r="C2371" s="27">
        <v>102030</v>
      </c>
    </row>
    <row r="2372" spans="1:3" x14ac:dyDescent="0.25">
      <c r="A2372" s="27" t="str">
        <v>EED118651</v>
      </c>
      <c r="B2372" s="46">
        <v>45904</v>
      </c>
      <c r="C2372" s="27">
        <v>103030</v>
      </c>
    </row>
    <row r="2373" spans="1:3" x14ac:dyDescent="0.25">
      <c r="A2373" s="27" t="str">
        <v>EED118651</v>
      </c>
      <c r="B2373" s="46">
        <v>45904</v>
      </c>
      <c r="C2373" s="27">
        <v>103134</v>
      </c>
    </row>
    <row r="2374" spans="1:3" x14ac:dyDescent="0.25">
      <c r="A2374" s="27" t="str">
        <v>EED118651</v>
      </c>
      <c r="B2374" s="46">
        <v>45904</v>
      </c>
      <c r="C2374" s="27">
        <v>103191</v>
      </c>
    </row>
    <row r="2375" spans="1:3" x14ac:dyDescent="0.25">
      <c r="A2375" s="27" t="str">
        <v>EED118651</v>
      </c>
      <c r="B2375" s="46">
        <v>45904</v>
      </c>
      <c r="C2375" s="27">
        <v>103248</v>
      </c>
    </row>
    <row r="2376" spans="1:3" x14ac:dyDescent="0.25">
      <c r="A2376" s="27" t="str">
        <v>EED118651</v>
      </c>
      <c r="B2376" s="46">
        <v>45904</v>
      </c>
      <c r="C2376" s="27">
        <v>104426</v>
      </c>
    </row>
    <row r="2377" spans="1:3" x14ac:dyDescent="0.25">
      <c r="A2377" s="27" t="str">
        <v>EED118651</v>
      </c>
      <c r="B2377" s="46">
        <v>45904</v>
      </c>
      <c r="C2377" s="27">
        <v>105013</v>
      </c>
    </row>
    <row r="2378" spans="1:3" x14ac:dyDescent="0.25">
      <c r="A2378" s="27" t="str">
        <v>EED118651</v>
      </c>
      <c r="B2378" s="46">
        <v>45904</v>
      </c>
      <c r="C2378" s="27">
        <v>105116</v>
      </c>
    </row>
    <row r="2379" spans="1:3" x14ac:dyDescent="0.25">
      <c r="A2379" s="27" t="str">
        <v>EED118651</v>
      </c>
      <c r="B2379" s="46">
        <v>45904</v>
      </c>
      <c r="C2379" s="27">
        <v>107622</v>
      </c>
    </row>
    <row r="2380" spans="1:3" x14ac:dyDescent="0.25">
      <c r="A2380" s="27" t="str">
        <v>EED118651</v>
      </c>
      <c r="B2380" s="46">
        <v>45904</v>
      </c>
      <c r="C2380" s="27">
        <v>114118</v>
      </c>
    </row>
    <row r="2381" spans="1:3" x14ac:dyDescent="0.25">
      <c r="A2381" s="27" t="str">
        <v>EED118651</v>
      </c>
      <c r="B2381" s="46">
        <v>45904</v>
      </c>
      <c r="C2381" s="27">
        <v>116605</v>
      </c>
    </row>
    <row r="2382" spans="1:3" x14ac:dyDescent="0.25">
      <c r="A2382" s="27" t="str">
        <v>EED118651</v>
      </c>
      <c r="B2382" s="46">
        <v>45904</v>
      </c>
      <c r="C2382" s="27">
        <v>117324</v>
      </c>
    </row>
    <row r="2383" spans="1:3" x14ac:dyDescent="0.25">
      <c r="A2383" s="27" t="str">
        <v>EED118651</v>
      </c>
      <c r="B2383" s="46">
        <v>45904</v>
      </c>
      <c r="C2383" s="27">
        <v>117336</v>
      </c>
    </row>
    <row r="2384" spans="1:3" x14ac:dyDescent="0.25">
      <c r="A2384" s="27" t="str">
        <v>EED118651</v>
      </c>
      <c r="B2384" s="46">
        <v>45904</v>
      </c>
      <c r="C2384" s="27">
        <v>121527</v>
      </c>
    </row>
    <row r="2385" spans="1:3" x14ac:dyDescent="0.25">
      <c r="A2385" s="27" t="str">
        <v>EED118651</v>
      </c>
      <c r="B2385" s="46">
        <v>45904</v>
      </c>
      <c r="C2385" s="27">
        <v>123147</v>
      </c>
    </row>
    <row r="2386" spans="1:3" x14ac:dyDescent="0.25">
      <c r="A2386" s="27" t="str">
        <v>EED118651</v>
      </c>
      <c r="B2386" s="46">
        <v>45904</v>
      </c>
      <c r="C2386" s="27">
        <v>124321</v>
      </c>
    </row>
    <row r="2387" spans="1:3" x14ac:dyDescent="0.25">
      <c r="A2387" s="27" t="str">
        <v>EED118651</v>
      </c>
      <c r="B2387" s="46">
        <v>45904</v>
      </c>
      <c r="C2387" s="27">
        <v>124629</v>
      </c>
    </row>
    <row r="2388" spans="1:3" x14ac:dyDescent="0.25">
      <c r="A2388" s="27" t="str">
        <v>EED118651</v>
      </c>
      <c r="B2388" s="46">
        <v>45904</v>
      </c>
      <c r="C2388" s="27">
        <v>126408</v>
      </c>
    </row>
    <row r="2389" spans="1:3" x14ac:dyDescent="0.25">
      <c r="A2389" s="27" t="str">
        <v>EED118651</v>
      </c>
      <c r="B2389" s="46">
        <v>45904</v>
      </c>
      <c r="C2389" s="27">
        <v>127234</v>
      </c>
    </row>
    <row r="2390" spans="1:3" x14ac:dyDescent="0.25">
      <c r="A2390" s="27" t="str">
        <v>EED118651</v>
      </c>
      <c r="B2390" s="46">
        <v>45904</v>
      </c>
      <c r="C2390" s="27">
        <v>127606</v>
      </c>
    </row>
    <row r="2391" spans="1:3" x14ac:dyDescent="0.25">
      <c r="A2391" s="27" t="str">
        <v>EED118651</v>
      </c>
      <c r="B2391" s="46">
        <v>45904</v>
      </c>
      <c r="C2391" s="27">
        <v>129614</v>
      </c>
    </row>
    <row r="2392" spans="1:3" x14ac:dyDescent="0.25">
      <c r="A2392" s="27" t="str">
        <v>EED118651</v>
      </c>
      <c r="B2392" s="46">
        <v>45904</v>
      </c>
      <c r="C2392" s="27">
        <v>135225</v>
      </c>
    </row>
    <row r="2393" spans="1:3" x14ac:dyDescent="0.25">
      <c r="A2393" s="27" t="str">
        <v>EED118651</v>
      </c>
      <c r="B2393" s="46">
        <v>45904</v>
      </c>
      <c r="C2393" s="27">
        <v>137637</v>
      </c>
    </row>
    <row r="2394" spans="1:3" x14ac:dyDescent="0.25">
      <c r="A2394" s="27" t="str">
        <v>EED118651</v>
      </c>
      <c r="B2394" s="46">
        <v>45904</v>
      </c>
      <c r="C2394" s="27">
        <v>141740</v>
      </c>
    </row>
    <row r="2395" spans="1:3" x14ac:dyDescent="0.25">
      <c r="A2395" s="27" t="str">
        <v>EED118651</v>
      </c>
      <c r="B2395" s="46">
        <v>45904</v>
      </c>
      <c r="C2395" s="27">
        <v>142534</v>
      </c>
    </row>
    <row r="2396" spans="1:3" x14ac:dyDescent="0.25">
      <c r="A2396" s="27" t="str">
        <v>EED118651</v>
      </c>
      <c r="B2396" s="46">
        <v>45904</v>
      </c>
      <c r="C2396" s="27">
        <v>143806</v>
      </c>
    </row>
    <row r="2397" spans="1:3" x14ac:dyDescent="0.25">
      <c r="A2397" s="27" t="str">
        <v>EED118651</v>
      </c>
      <c r="B2397" s="46">
        <v>45904</v>
      </c>
      <c r="C2397" s="27">
        <v>144610</v>
      </c>
    </row>
    <row r="2398" spans="1:3" x14ac:dyDescent="0.25">
      <c r="A2398" s="27" t="str">
        <v>EED118651</v>
      </c>
      <c r="B2398" s="46">
        <v>45904</v>
      </c>
      <c r="C2398" s="27">
        <v>144903</v>
      </c>
    </row>
    <row r="2399" spans="1:3" x14ac:dyDescent="0.25">
      <c r="A2399" s="27" t="str">
        <v>EED118651</v>
      </c>
      <c r="B2399" s="46">
        <v>45904</v>
      </c>
      <c r="C2399" s="27">
        <v>145522</v>
      </c>
    </row>
    <row r="2400" spans="1:3" x14ac:dyDescent="0.25">
      <c r="A2400" s="27" t="str">
        <v>EED118651</v>
      </c>
      <c r="B2400" s="46">
        <v>45904</v>
      </c>
      <c r="C2400" s="27">
        <v>149303</v>
      </c>
    </row>
    <row r="2401" spans="1:3" x14ac:dyDescent="0.25">
      <c r="A2401" s="27" t="str">
        <v>EED118651</v>
      </c>
      <c r="B2401" s="46">
        <v>45904</v>
      </c>
      <c r="C2401" s="27">
        <v>150004</v>
      </c>
    </row>
    <row r="2402" spans="1:3" x14ac:dyDescent="0.25">
      <c r="A2402" s="27" t="str">
        <v>EED118651</v>
      </c>
      <c r="B2402" s="46">
        <v>45904</v>
      </c>
      <c r="C2402" s="27">
        <v>152612</v>
      </c>
    </row>
    <row r="2403" spans="1:3" x14ac:dyDescent="0.25">
      <c r="A2403" s="27" t="str">
        <v>EED118651</v>
      </c>
      <c r="B2403" s="46">
        <v>45904</v>
      </c>
      <c r="C2403" s="27">
        <v>156603</v>
      </c>
    </row>
    <row r="2404" spans="1:3" x14ac:dyDescent="0.25">
      <c r="A2404" s="27" t="str">
        <v>EED118651</v>
      </c>
      <c r="B2404" s="46">
        <v>45904</v>
      </c>
      <c r="C2404" s="27">
        <v>158003</v>
      </c>
    </row>
    <row r="2405" spans="1:3" x14ac:dyDescent="0.25">
      <c r="A2405" s="27" t="str">
        <v>EED118651</v>
      </c>
      <c r="B2405" s="46">
        <v>45904</v>
      </c>
      <c r="C2405" s="27">
        <v>165804</v>
      </c>
    </row>
    <row r="2406" spans="1:3" x14ac:dyDescent="0.25">
      <c r="A2406" s="27" t="str">
        <v>EED118651</v>
      </c>
      <c r="B2406" s="46">
        <v>45904</v>
      </c>
      <c r="C2406" s="27">
        <v>300137</v>
      </c>
    </row>
    <row r="2407" spans="1:3" x14ac:dyDescent="0.25">
      <c r="A2407" s="27" t="str">
        <v>EED118651</v>
      </c>
      <c r="B2407" s="46">
        <v>45904</v>
      </c>
      <c r="C2407" s="27">
        <v>300436</v>
      </c>
    </row>
    <row r="2408" spans="1:3" x14ac:dyDescent="0.25">
      <c r="A2408" s="27" t="str">
        <v>EED118651</v>
      </c>
      <c r="B2408" s="46">
        <v>45904</v>
      </c>
      <c r="C2408" s="27">
        <v>300441</v>
      </c>
    </row>
    <row r="2409" spans="1:3" x14ac:dyDescent="0.25">
      <c r="A2409" s="27" t="str">
        <v>EED118651</v>
      </c>
      <c r="B2409" s="46">
        <v>45904</v>
      </c>
      <c r="C2409" s="27">
        <v>300537</v>
      </c>
    </row>
    <row r="2410" spans="1:3" x14ac:dyDescent="0.25">
      <c r="A2410" s="27" t="str">
        <v>EED118651</v>
      </c>
      <c r="B2410" s="46">
        <v>45904</v>
      </c>
      <c r="C2410" s="27">
        <v>300920</v>
      </c>
    </row>
    <row r="2411" spans="1:3" x14ac:dyDescent="0.25">
      <c r="A2411" s="27" t="str">
        <v>EED118651</v>
      </c>
      <c r="B2411" s="46">
        <v>45904</v>
      </c>
      <c r="C2411" s="27">
        <v>301928</v>
      </c>
    </row>
    <row r="2412" spans="1:3" x14ac:dyDescent="0.25">
      <c r="A2412" s="27" t="str">
        <v>EED118651</v>
      </c>
      <c r="B2412" s="46">
        <v>45904</v>
      </c>
      <c r="C2412" s="27">
        <v>302206</v>
      </c>
    </row>
    <row r="2413" spans="1:3" x14ac:dyDescent="0.25">
      <c r="A2413" s="27" t="str">
        <v>EED118651</v>
      </c>
      <c r="B2413" s="46">
        <v>45904</v>
      </c>
      <c r="C2413" s="27">
        <v>302216</v>
      </c>
    </row>
    <row r="2414" spans="1:3" x14ac:dyDescent="0.25">
      <c r="A2414" s="27" t="str">
        <v>EED118651</v>
      </c>
      <c r="B2414" s="46">
        <v>45904</v>
      </c>
      <c r="C2414" s="27">
        <v>302632</v>
      </c>
    </row>
    <row r="2415" spans="1:3" x14ac:dyDescent="0.25">
      <c r="A2415" s="27" t="str">
        <v>EED118651</v>
      </c>
      <c r="B2415" s="46">
        <v>45904</v>
      </c>
      <c r="C2415" s="27">
        <v>304242</v>
      </c>
    </row>
    <row r="2416" spans="1:3" x14ac:dyDescent="0.25">
      <c r="A2416" s="27" t="str">
        <v>EED118651</v>
      </c>
      <c r="B2416" s="46">
        <v>45904</v>
      </c>
      <c r="C2416" s="27">
        <v>307638</v>
      </c>
    </row>
    <row r="2417" spans="1:3" x14ac:dyDescent="0.25">
      <c r="A2417" s="27" t="str">
        <v>EED118651</v>
      </c>
      <c r="B2417" s="46">
        <v>45904</v>
      </c>
      <c r="C2417" s="27">
        <v>313238</v>
      </c>
    </row>
    <row r="2418" spans="1:3" x14ac:dyDescent="0.25">
      <c r="A2418" s="27" t="str">
        <v>EED118651</v>
      </c>
      <c r="B2418" s="46">
        <v>45904</v>
      </c>
      <c r="C2418" s="27">
        <v>320108</v>
      </c>
    </row>
    <row r="2419" spans="1:3" x14ac:dyDescent="0.25">
      <c r="A2419" s="27" t="str">
        <v>EED118651</v>
      </c>
      <c r="B2419" s="46">
        <v>45904</v>
      </c>
      <c r="C2419" s="27">
        <v>325606</v>
      </c>
    </row>
    <row r="2420" spans="1:3" x14ac:dyDescent="0.25">
      <c r="A2420" s="27" t="str">
        <v>EED118651</v>
      </c>
      <c r="B2420" s="46">
        <v>45904</v>
      </c>
      <c r="C2420" s="27">
        <v>325616</v>
      </c>
    </row>
    <row r="2421" spans="1:3" x14ac:dyDescent="0.25">
      <c r="A2421" s="27" t="str">
        <v>EED118651</v>
      </c>
      <c r="B2421" s="46">
        <v>45904</v>
      </c>
      <c r="C2421" s="27">
        <v>335917</v>
      </c>
    </row>
    <row r="2422" spans="1:3" x14ac:dyDescent="0.25">
      <c r="A2422" s="27" t="str">
        <v>EED118651</v>
      </c>
      <c r="B2422" s="46">
        <v>45904</v>
      </c>
      <c r="C2422" s="27">
        <v>337238</v>
      </c>
    </row>
    <row r="2423" spans="1:3" x14ac:dyDescent="0.25">
      <c r="A2423" s="27" t="str">
        <v>EED118651</v>
      </c>
      <c r="B2423" s="46">
        <v>45904</v>
      </c>
      <c r="C2423" s="27">
        <v>344613</v>
      </c>
    </row>
    <row r="2424" spans="1:3" x14ac:dyDescent="0.25">
      <c r="A2424" s="27" t="str">
        <v>EED118651</v>
      </c>
      <c r="B2424" s="46">
        <v>45904</v>
      </c>
      <c r="C2424" s="27">
        <v>344622</v>
      </c>
    </row>
    <row r="2425" spans="1:3" x14ac:dyDescent="0.25">
      <c r="A2425" s="27" t="str">
        <v>EED118651</v>
      </c>
      <c r="B2425" s="46">
        <v>45904</v>
      </c>
      <c r="C2425" s="27">
        <v>344704</v>
      </c>
    </row>
    <row r="2426" spans="1:3" x14ac:dyDescent="0.25">
      <c r="A2426" s="27" t="str">
        <v>EED118651</v>
      </c>
      <c r="B2426" s="46">
        <v>45904</v>
      </c>
      <c r="C2426" s="27">
        <v>344786</v>
      </c>
    </row>
    <row r="2427" spans="1:3" x14ac:dyDescent="0.25">
      <c r="A2427" s="27" t="str">
        <v>EED118651</v>
      </c>
      <c r="B2427" s="46">
        <v>45904</v>
      </c>
      <c r="C2427" s="27">
        <v>344824</v>
      </c>
    </row>
    <row r="2428" spans="1:3" x14ac:dyDescent="0.25">
      <c r="A2428" s="27" t="str">
        <v>EED118651</v>
      </c>
      <c r="B2428" s="46">
        <v>45904</v>
      </c>
      <c r="C2428" s="27">
        <v>345042</v>
      </c>
    </row>
    <row r="2429" spans="1:3" x14ac:dyDescent="0.25">
      <c r="A2429" s="27" t="str">
        <v>EED118651</v>
      </c>
      <c r="B2429" s="46">
        <v>45904</v>
      </c>
      <c r="C2429" s="27">
        <v>349106</v>
      </c>
    </row>
    <row r="2430" spans="1:3" x14ac:dyDescent="0.25">
      <c r="A2430" s="27" t="str">
        <v>EED118651</v>
      </c>
      <c r="B2430" s="46">
        <v>45904</v>
      </c>
      <c r="C2430" s="27">
        <v>350510</v>
      </c>
    </row>
    <row r="2431" spans="1:3" x14ac:dyDescent="0.25">
      <c r="A2431" s="27" t="str">
        <v>EED118651</v>
      </c>
      <c r="B2431" s="46">
        <v>45904</v>
      </c>
      <c r="C2431" s="27">
        <v>354515</v>
      </c>
    </row>
    <row r="2432" spans="1:3" x14ac:dyDescent="0.25">
      <c r="A2432" s="27" t="str">
        <v>EED118651</v>
      </c>
      <c r="B2432" s="46">
        <v>45904</v>
      </c>
      <c r="C2432" s="27">
        <v>362504</v>
      </c>
    </row>
    <row r="2433" spans="1:3" x14ac:dyDescent="0.25">
      <c r="A2433" s="27" t="str">
        <v>EED118651</v>
      </c>
      <c r="B2433" s="46">
        <v>45904</v>
      </c>
      <c r="C2433" s="27">
        <v>362564</v>
      </c>
    </row>
    <row r="2434" spans="1:3" x14ac:dyDescent="0.25">
      <c r="A2434" s="27" t="str">
        <v>EED118651</v>
      </c>
      <c r="B2434" s="46">
        <v>45904</v>
      </c>
      <c r="C2434" s="27">
        <v>368524</v>
      </c>
    </row>
    <row r="2435" spans="1:3" x14ac:dyDescent="0.25">
      <c r="A2435" s="27" t="str">
        <v>EED118651</v>
      </c>
      <c r="B2435" s="46">
        <v>45904</v>
      </c>
      <c r="C2435" s="27">
        <v>386905</v>
      </c>
    </row>
    <row r="2436" spans="1:3" x14ac:dyDescent="0.25">
      <c r="A2436" s="27" t="str">
        <v>EED118651</v>
      </c>
      <c r="B2436" s="46">
        <v>45904</v>
      </c>
      <c r="C2436" s="27">
        <v>400120</v>
      </c>
    </row>
    <row r="2437" spans="1:3" x14ac:dyDescent="0.25">
      <c r="A2437" s="27" t="str">
        <v>EED118651</v>
      </c>
      <c r="B2437" s="46">
        <v>45904</v>
      </c>
      <c r="C2437" s="27">
        <v>405306</v>
      </c>
    </row>
    <row r="2438" spans="1:3" x14ac:dyDescent="0.25">
      <c r="A2438" s="27" t="str">
        <v>EED118651</v>
      </c>
      <c r="B2438" s="46">
        <v>45904</v>
      </c>
      <c r="C2438" s="27">
        <v>406511</v>
      </c>
    </row>
    <row r="2439" spans="1:3" x14ac:dyDescent="0.25">
      <c r="A2439" s="27" t="str">
        <v>EED118651</v>
      </c>
      <c r="B2439" s="46">
        <v>45904</v>
      </c>
      <c r="C2439" s="27">
        <v>420404</v>
      </c>
    </row>
    <row r="2440" spans="1:3" x14ac:dyDescent="0.25">
      <c r="A2440" s="27" t="str">
        <v>EED118651</v>
      </c>
      <c r="B2440" s="46">
        <v>45904</v>
      </c>
      <c r="C2440" s="27">
        <v>423105</v>
      </c>
    </row>
    <row r="2441" spans="1:3" x14ac:dyDescent="0.25">
      <c r="A2441" s="27" t="str">
        <v>EED118651</v>
      </c>
      <c r="B2441" s="46">
        <v>45904</v>
      </c>
      <c r="C2441" s="27">
        <v>423302</v>
      </c>
    </row>
    <row r="2442" spans="1:3" x14ac:dyDescent="0.25">
      <c r="A2442" s="27" t="str">
        <v>EED118651</v>
      </c>
      <c r="B2442" s="46">
        <v>45904</v>
      </c>
      <c r="C2442" s="27">
        <v>423702</v>
      </c>
    </row>
    <row r="2443" spans="1:3" x14ac:dyDescent="0.25">
      <c r="A2443" s="27" t="str">
        <v>EED118651</v>
      </c>
      <c r="B2443" s="46">
        <v>45904</v>
      </c>
      <c r="C2443" s="27">
        <v>424401</v>
      </c>
    </row>
    <row r="2444" spans="1:3" x14ac:dyDescent="0.25">
      <c r="A2444" s="27" t="str">
        <v>EED118651</v>
      </c>
      <c r="B2444" s="46">
        <v>45904</v>
      </c>
      <c r="C2444" s="27">
        <v>424602</v>
      </c>
    </row>
    <row r="2445" spans="1:3" x14ac:dyDescent="0.25">
      <c r="A2445" s="27" t="str">
        <v>EED118651</v>
      </c>
      <c r="B2445" s="46">
        <v>45904</v>
      </c>
      <c r="C2445" s="27">
        <v>425401</v>
      </c>
    </row>
    <row r="2446" spans="1:3" x14ac:dyDescent="0.25">
      <c r="A2446" s="27" t="str">
        <v>EED118651</v>
      </c>
      <c r="B2446" s="46">
        <v>45904</v>
      </c>
      <c r="C2446" s="27">
        <v>426105</v>
      </c>
    </row>
    <row r="2447" spans="1:3" x14ac:dyDescent="0.25">
      <c r="A2447" s="27" t="str">
        <v>EED118651</v>
      </c>
      <c r="B2447" s="46">
        <v>45904</v>
      </c>
      <c r="C2447" s="27">
        <v>449507</v>
      </c>
    </row>
    <row r="2448" spans="1:3" x14ac:dyDescent="0.25">
      <c r="A2448" s="27" t="str">
        <v>EED118651</v>
      </c>
      <c r="B2448" s="46">
        <v>45904</v>
      </c>
      <c r="C2448" s="27">
        <v>505813</v>
      </c>
    </row>
    <row r="2449" spans="1:3" x14ac:dyDescent="0.25">
      <c r="A2449" s="27" t="str">
        <v>EED118651</v>
      </c>
      <c r="B2449" s="46">
        <v>45904</v>
      </c>
      <c r="C2449" s="27">
        <v>506903</v>
      </c>
    </row>
    <row r="2450" spans="1:3" x14ac:dyDescent="0.25">
      <c r="A2450" s="27" t="str">
        <v>EED118651</v>
      </c>
      <c r="B2450" s="46">
        <v>45904</v>
      </c>
      <c r="C2450" s="27">
        <v>570804</v>
      </c>
    </row>
    <row r="2451" spans="1:3" x14ac:dyDescent="0.25">
      <c r="A2451" s="27" t="str">
        <v>EED118651</v>
      </c>
      <c r="B2451" s="46">
        <v>45904</v>
      </c>
      <c r="C2451" s="27">
        <v>573004</v>
      </c>
    </row>
    <row r="2452" spans="1:3" x14ac:dyDescent="0.25">
      <c r="A2452" s="27" t="str">
        <v>EED118651</v>
      </c>
      <c r="B2452" s="46">
        <v>45904</v>
      </c>
      <c r="C2452" s="27">
        <v>585506</v>
      </c>
    </row>
    <row r="2453" spans="1:3" x14ac:dyDescent="0.25">
      <c r="A2453" s="27" t="str">
        <v>EED118651</v>
      </c>
      <c r="B2453" s="46">
        <v>45904</v>
      </c>
      <c r="C2453" s="27">
        <v>654003</v>
      </c>
    </row>
    <row r="2454" spans="1:3" x14ac:dyDescent="0.25">
      <c r="A2454" s="27" t="str">
        <v>EED118651</v>
      </c>
      <c r="B2454" s="46">
        <v>45904</v>
      </c>
      <c r="C2454" s="27">
        <v>801702</v>
      </c>
    </row>
    <row r="2455" spans="1:3" x14ac:dyDescent="0.25">
      <c r="A2455" s="27" t="str">
        <v>EED118651</v>
      </c>
      <c r="B2455" s="46">
        <v>45904</v>
      </c>
      <c r="C2455" s="27">
        <v>901523</v>
      </c>
    </row>
    <row r="2456" spans="1:3" x14ac:dyDescent="0.25">
      <c r="A2456" s="27" t="str">
        <v>Return From IGIB</v>
      </c>
      <c r="B2456" s="46">
        <v>45808</v>
      </c>
      <c r="C2456" s="27">
        <v>420701</v>
      </c>
    </row>
    <row r="2457" spans="1:3" x14ac:dyDescent="0.25">
      <c r="A2457" s="27" t="str">
        <v>Return From IGIB</v>
      </c>
      <c r="B2457" s="46">
        <v>45808</v>
      </c>
      <c r="C2457" s="27" t="str">
        <v>B-003000-WB-100</v>
      </c>
    </row>
    <row r="2458" spans="1:3" x14ac:dyDescent="0.25">
      <c r="A2458" s="27" t="str">
        <v>Return From IGIB</v>
      </c>
      <c r="B2458" s="46">
        <v>45808</v>
      </c>
      <c r="C2458" s="27" t="str">
        <v>T-2001-01</v>
      </c>
    </row>
    <row r="2459" spans="1:3" x14ac:dyDescent="0.25">
      <c r="A2459" s="27" t="str">
        <v>Return From IGIB</v>
      </c>
      <c r="B2459" s="46">
        <v>45890</v>
      </c>
      <c r="C2459" s="27">
        <v>424602</v>
      </c>
    </row>
    <row r="2460" spans="1:3" x14ac:dyDescent="0.25">
      <c r="A2460" s="27" t="str">
        <v>BK/25-26/R-39947</v>
      </c>
      <c r="B2460" s="46">
        <v>45903</v>
      </c>
      <c r="C2460" s="27" t="str">
        <v>PD0435</v>
      </c>
    </row>
    <row r="2461" spans="1:3" x14ac:dyDescent="0.25">
      <c r="A2461" s="27">
        <v>0</v>
      </c>
      <c r="B2461" s="46">
        <v>45905</v>
      </c>
      <c r="C2461" s="27" t="str">
        <v>CY-SC001</v>
      </c>
    </row>
    <row r="2462" spans="1:3" x14ac:dyDescent="0.25">
      <c r="A2462" s="27">
        <v>178223</v>
      </c>
      <c r="B2462" s="46">
        <v>45905</v>
      </c>
      <c r="C2462" s="27" t="str">
        <v>BE0241</v>
      </c>
    </row>
    <row r="2463" spans="1:3" x14ac:dyDescent="0.25">
      <c r="A2463" s="27">
        <v>178223</v>
      </c>
      <c r="B2463" s="46">
        <v>45905</v>
      </c>
      <c r="C2463" s="27" t="str">
        <v>BE0258</v>
      </c>
    </row>
    <row r="2464" spans="1:3" x14ac:dyDescent="0.25">
      <c r="A2464" s="27">
        <v>178223</v>
      </c>
      <c r="B2464" s="46">
        <v>45905</v>
      </c>
      <c r="C2464" s="27" t="str">
        <v>BE0307</v>
      </c>
    </row>
    <row r="2465" spans="1:3" x14ac:dyDescent="0.25">
      <c r="A2465" s="27" t="str">
        <v>SE041699</v>
      </c>
      <c r="B2465" s="46">
        <v>45905</v>
      </c>
      <c r="C2465" s="27" t="str">
        <v>3445M-1HP-2</v>
      </c>
    </row>
    <row r="2466" spans="1:3" x14ac:dyDescent="0.25">
      <c r="A2466" s="27" t="str">
        <v>SE041699</v>
      </c>
      <c r="B2466" s="46">
        <v>45908</v>
      </c>
      <c r="C2466" s="27" t="str">
        <v>3420-2HPW-10</v>
      </c>
    </row>
    <row r="2467" spans="1:3" x14ac:dyDescent="0.25">
      <c r="A2467" s="27" t="str">
        <v>I240259-IN</v>
      </c>
      <c r="B2467" s="46">
        <v>45908</v>
      </c>
      <c r="C2467" s="27" t="str">
        <v>70066-T</v>
      </c>
    </row>
    <row r="2468" spans="1:3" x14ac:dyDescent="0.25">
      <c r="A2468" s="27" t="str">
        <v>I240259-IN</v>
      </c>
      <c r="B2468" s="46">
        <v>45908</v>
      </c>
      <c r="C2468" s="27" t="str">
        <v>31000-T</v>
      </c>
    </row>
    <row r="2469" spans="1:3" x14ac:dyDescent="0.25">
      <c r="A2469" s="27" t="str">
        <v>250902IN-BI</v>
      </c>
      <c r="B2469" s="46">
        <v>45908</v>
      </c>
      <c r="C2469" s="27" t="str">
        <v>AF0639</v>
      </c>
    </row>
    <row r="2470" spans="1:3" x14ac:dyDescent="0.25">
      <c r="A2470" s="27" t="str">
        <v>250902IN-BI</v>
      </c>
      <c r="B2470" s="46">
        <v>45908</v>
      </c>
      <c r="C2470" s="27" t="str">
        <v>DF6497</v>
      </c>
    </row>
    <row r="2471" spans="1:3" x14ac:dyDescent="0.25">
      <c r="A2471" s="27" t="str">
        <v>RETURN FROM Apollo chennai</v>
      </c>
      <c r="B2471" s="46">
        <v>45877</v>
      </c>
      <c r="C2471" s="27">
        <v>900007707</v>
      </c>
    </row>
    <row r="2472" spans="1:3" x14ac:dyDescent="0.25">
      <c r="A2472" s="27" t="str">
        <v>EED118806</v>
      </c>
      <c r="B2472" s="46">
        <v>45910</v>
      </c>
      <c r="C2472" s="27">
        <v>100429</v>
      </c>
    </row>
    <row r="2473" spans="1:3" x14ac:dyDescent="0.25">
      <c r="A2473" s="27" t="str">
        <v>EED118806</v>
      </c>
      <c r="B2473" s="46">
        <v>45910</v>
      </c>
      <c r="C2473" s="27">
        <v>100527</v>
      </c>
    </row>
    <row r="2474" spans="1:3" x14ac:dyDescent="0.25">
      <c r="A2474" s="27" t="str">
        <v>EED118806</v>
      </c>
      <c r="B2474" s="46">
        <v>45910</v>
      </c>
      <c r="C2474" s="27">
        <v>100747</v>
      </c>
    </row>
    <row r="2475" spans="1:3" x14ac:dyDescent="0.25">
      <c r="A2475" s="27" t="str">
        <v>EED118806</v>
      </c>
      <c r="B2475" s="46">
        <v>45910</v>
      </c>
      <c r="C2475" s="27">
        <v>101212</v>
      </c>
    </row>
    <row r="2476" spans="1:3" x14ac:dyDescent="0.25">
      <c r="A2476" s="27" t="str">
        <v>EED118806</v>
      </c>
      <c r="B2476" s="46">
        <v>45910</v>
      </c>
      <c r="C2476" s="27">
        <v>101301</v>
      </c>
    </row>
    <row r="2477" spans="1:3" x14ac:dyDescent="0.25">
      <c r="A2477" s="27" t="str">
        <v>EED118806</v>
      </c>
      <c r="B2477" s="46">
        <v>45910</v>
      </c>
      <c r="C2477" s="27">
        <v>101911</v>
      </c>
    </row>
    <row r="2478" spans="1:3" x14ac:dyDescent="0.25">
      <c r="A2478" s="27" t="str">
        <v>EED118806</v>
      </c>
      <c r="B2478" s="46">
        <v>45910</v>
      </c>
      <c r="C2478" s="27">
        <v>102012</v>
      </c>
    </row>
    <row r="2479" spans="1:3" x14ac:dyDescent="0.25">
      <c r="A2479" s="27" t="str">
        <v>EED118806</v>
      </c>
      <c r="B2479" s="46">
        <v>45910</v>
      </c>
      <c r="C2479" s="27">
        <v>102020</v>
      </c>
    </row>
    <row r="2480" spans="1:3" x14ac:dyDescent="0.25">
      <c r="A2480" s="27" t="str">
        <v>EED118806</v>
      </c>
      <c r="B2480" s="46">
        <v>45910</v>
      </c>
      <c r="C2480" s="27">
        <v>102507</v>
      </c>
    </row>
    <row r="2481" spans="1:3" x14ac:dyDescent="0.25">
      <c r="A2481" s="27" t="str">
        <v>EED118806</v>
      </c>
      <c r="B2481" s="46">
        <v>45910</v>
      </c>
      <c r="C2481" s="27">
        <v>102913</v>
      </c>
    </row>
    <row r="2482" spans="1:3" x14ac:dyDescent="0.25">
      <c r="A2482" s="27" t="str">
        <v>EED118806</v>
      </c>
      <c r="B2482" s="46">
        <v>45910</v>
      </c>
      <c r="C2482" s="27">
        <v>103005</v>
      </c>
    </row>
    <row r="2483" spans="1:3" x14ac:dyDescent="0.25">
      <c r="A2483" s="27" t="str">
        <v>EED118806</v>
      </c>
      <c r="B2483" s="46">
        <v>45910</v>
      </c>
      <c r="C2483" s="27">
        <v>103028</v>
      </c>
    </row>
    <row r="2484" spans="1:3" x14ac:dyDescent="0.25">
      <c r="A2484" s="27" t="str">
        <v>EED118806</v>
      </c>
      <c r="B2484" s="46">
        <v>45910</v>
      </c>
      <c r="C2484" s="27">
        <v>103031</v>
      </c>
    </row>
    <row r="2485" spans="1:3" x14ac:dyDescent="0.25">
      <c r="A2485" s="27" t="str">
        <v>EED118806</v>
      </c>
      <c r="B2485" s="46">
        <v>45910</v>
      </c>
      <c r="C2485" s="27">
        <v>103112</v>
      </c>
    </row>
    <row r="2486" spans="1:3" x14ac:dyDescent="0.25">
      <c r="A2486" s="27" t="str">
        <v>EED118806</v>
      </c>
      <c r="B2486" s="46">
        <v>45910</v>
      </c>
      <c r="C2486" s="27">
        <v>103116</v>
      </c>
    </row>
    <row r="2487" spans="1:3" x14ac:dyDescent="0.25">
      <c r="A2487" s="27" t="str">
        <v>EED118806</v>
      </c>
      <c r="B2487" s="46">
        <v>45910</v>
      </c>
      <c r="C2487" s="27">
        <v>103226</v>
      </c>
    </row>
    <row r="2488" spans="1:3" x14ac:dyDescent="0.25">
      <c r="A2488" s="27" t="str">
        <v>EED118806</v>
      </c>
      <c r="B2488" s="46">
        <v>45910</v>
      </c>
      <c r="C2488" s="27">
        <v>104543</v>
      </c>
    </row>
    <row r="2489" spans="1:3" x14ac:dyDescent="0.25">
      <c r="A2489" s="27" t="str">
        <v>EED118806</v>
      </c>
      <c r="B2489" s="46">
        <v>45910</v>
      </c>
      <c r="C2489" s="27">
        <v>105015</v>
      </c>
    </row>
    <row r="2490" spans="1:3" x14ac:dyDescent="0.25">
      <c r="A2490" s="27" t="str">
        <v>EED118806</v>
      </c>
      <c r="B2490" s="46">
        <v>45910</v>
      </c>
      <c r="C2490" s="27">
        <v>115507</v>
      </c>
    </row>
    <row r="2491" spans="1:3" x14ac:dyDescent="0.25">
      <c r="A2491" s="27" t="str">
        <v>EED118806</v>
      </c>
      <c r="B2491" s="46">
        <v>45910</v>
      </c>
      <c r="C2491" s="27">
        <v>119808</v>
      </c>
    </row>
    <row r="2492" spans="1:3" x14ac:dyDescent="0.25">
      <c r="A2492" s="27" t="str">
        <v>EED118806</v>
      </c>
      <c r="B2492" s="46">
        <v>45910</v>
      </c>
      <c r="C2492" s="27">
        <v>121908</v>
      </c>
    </row>
    <row r="2493" spans="1:3" x14ac:dyDescent="0.25">
      <c r="A2493" s="27" t="str">
        <v>EED118806</v>
      </c>
      <c r="B2493" s="46">
        <v>45910</v>
      </c>
      <c r="C2493" s="27">
        <v>123141</v>
      </c>
    </row>
    <row r="2494" spans="1:3" x14ac:dyDescent="0.25">
      <c r="A2494" s="27" t="str">
        <v>EED118806</v>
      </c>
      <c r="B2494" s="46">
        <v>45910</v>
      </c>
      <c r="C2494" s="27">
        <v>127607</v>
      </c>
    </row>
    <row r="2495" spans="1:3" x14ac:dyDescent="0.25">
      <c r="A2495" s="27" t="str">
        <v>EED118806</v>
      </c>
      <c r="B2495" s="46">
        <v>45910</v>
      </c>
      <c r="C2495" s="27">
        <v>128007</v>
      </c>
    </row>
    <row r="2496" spans="1:3" x14ac:dyDescent="0.25">
      <c r="A2496" s="27" t="str">
        <v>EED118806</v>
      </c>
      <c r="B2496" s="46">
        <v>45910</v>
      </c>
      <c r="C2496" s="27">
        <v>136402</v>
      </c>
    </row>
    <row r="2497" spans="1:3" x14ac:dyDescent="0.25">
      <c r="A2497" s="27" t="str">
        <v>EED118806</v>
      </c>
      <c r="B2497" s="46">
        <v>45910</v>
      </c>
      <c r="C2497" s="27">
        <v>138214</v>
      </c>
    </row>
    <row r="2498" spans="1:3" x14ac:dyDescent="0.25">
      <c r="A2498" s="27" t="str">
        <v>EED118806</v>
      </c>
      <c r="B2498" s="46">
        <v>45910</v>
      </c>
      <c r="C2498" s="27">
        <v>140902</v>
      </c>
    </row>
    <row r="2499" spans="1:3" x14ac:dyDescent="0.25">
      <c r="A2499" s="27" t="str">
        <v>EED118806</v>
      </c>
      <c r="B2499" s="46">
        <v>45910</v>
      </c>
      <c r="C2499" s="27">
        <v>141703</v>
      </c>
    </row>
    <row r="2500" spans="1:3" x14ac:dyDescent="0.25">
      <c r="A2500" s="27" t="str">
        <v>EED118806</v>
      </c>
      <c r="B2500" s="46">
        <v>45910</v>
      </c>
      <c r="C2500" s="27">
        <v>155512</v>
      </c>
    </row>
    <row r="2501" spans="1:3" x14ac:dyDescent="0.25">
      <c r="A2501" s="27" t="str">
        <v>EED118806</v>
      </c>
      <c r="B2501" s="46">
        <v>45910</v>
      </c>
      <c r="C2501" s="27">
        <v>155608</v>
      </c>
    </row>
    <row r="2502" spans="1:3" x14ac:dyDescent="0.25">
      <c r="A2502" s="27" t="str">
        <v>EED118806</v>
      </c>
      <c r="B2502" s="46">
        <v>45910</v>
      </c>
      <c r="C2502" s="27">
        <v>155903</v>
      </c>
    </row>
    <row r="2503" spans="1:3" x14ac:dyDescent="0.25">
      <c r="A2503" s="27" t="str">
        <v>EED118806</v>
      </c>
      <c r="B2503" s="46">
        <v>45910</v>
      </c>
      <c r="C2503" s="27">
        <v>156604</v>
      </c>
    </row>
    <row r="2504" spans="1:3" x14ac:dyDescent="0.25">
      <c r="A2504" s="27" t="str">
        <v>EED118806</v>
      </c>
      <c r="B2504" s="46">
        <v>45910</v>
      </c>
      <c r="C2504" s="27">
        <v>161203</v>
      </c>
    </row>
    <row r="2505" spans="1:3" x14ac:dyDescent="0.25">
      <c r="A2505" s="27" t="str">
        <v>EED118806</v>
      </c>
      <c r="B2505" s="46">
        <v>45910</v>
      </c>
      <c r="C2505" s="27">
        <v>163503</v>
      </c>
    </row>
    <row r="2506" spans="1:3" x14ac:dyDescent="0.25">
      <c r="A2506" s="27" t="str">
        <v>EED118806</v>
      </c>
      <c r="B2506" s="46">
        <v>45910</v>
      </c>
      <c r="C2506" s="27">
        <v>300412</v>
      </c>
    </row>
    <row r="2507" spans="1:3" x14ac:dyDescent="0.25">
      <c r="A2507" s="27" t="str">
        <v>EED118806</v>
      </c>
      <c r="B2507" s="46">
        <v>45910</v>
      </c>
      <c r="C2507" s="27">
        <v>300428</v>
      </c>
    </row>
    <row r="2508" spans="1:3" x14ac:dyDescent="0.25">
      <c r="A2508" s="27" t="str">
        <v>EED118806</v>
      </c>
      <c r="B2508" s="46">
        <v>45910</v>
      </c>
      <c r="C2508" s="27">
        <v>300508</v>
      </c>
    </row>
    <row r="2509" spans="1:3" x14ac:dyDescent="0.25">
      <c r="A2509" s="27" t="str">
        <v>EED118806</v>
      </c>
      <c r="B2509" s="46">
        <v>45910</v>
      </c>
      <c r="C2509" s="27">
        <v>301006</v>
      </c>
    </row>
    <row r="2510" spans="1:3" x14ac:dyDescent="0.25">
      <c r="A2510" s="27" t="str">
        <v>EED118806</v>
      </c>
      <c r="B2510" s="46">
        <v>45910</v>
      </c>
      <c r="C2510" s="27">
        <v>302262</v>
      </c>
    </row>
    <row r="2511" spans="1:3" x14ac:dyDescent="0.25">
      <c r="A2511" s="27" t="str">
        <v>EED118806</v>
      </c>
      <c r="B2511" s="46">
        <v>45910</v>
      </c>
      <c r="C2511" s="27">
        <v>303550</v>
      </c>
    </row>
    <row r="2512" spans="1:3" x14ac:dyDescent="0.25">
      <c r="A2512" s="27" t="str">
        <v>EED118806</v>
      </c>
      <c r="B2512" s="46">
        <v>45910</v>
      </c>
      <c r="C2512" s="27">
        <v>304006</v>
      </c>
    </row>
    <row r="2513" spans="1:3" x14ac:dyDescent="0.25">
      <c r="A2513" s="27" t="str">
        <v>EED118806</v>
      </c>
      <c r="B2513" s="46">
        <v>45910</v>
      </c>
      <c r="C2513" s="27">
        <v>304044</v>
      </c>
    </row>
    <row r="2514" spans="1:3" x14ac:dyDescent="0.25">
      <c r="A2514" s="27" t="str">
        <v>EED118806</v>
      </c>
      <c r="B2514" s="46">
        <v>45910</v>
      </c>
      <c r="C2514" s="27">
        <v>305210</v>
      </c>
    </row>
    <row r="2515" spans="1:3" x14ac:dyDescent="0.25">
      <c r="A2515" s="27" t="str">
        <v>EED118806</v>
      </c>
      <c r="B2515" s="46">
        <v>45910</v>
      </c>
      <c r="C2515" s="27">
        <v>308110</v>
      </c>
    </row>
    <row r="2516" spans="1:3" x14ac:dyDescent="0.25">
      <c r="A2516" s="27" t="str">
        <v>EED118806</v>
      </c>
      <c r="B2516" s="46">
        <v>45910</v>
      </c>
      <c r="C2516" s="27">
        <v>309816</v>
      </c>
    </row>
    <row r="2517" spans="1:3" x14ac:dyDescent="0.25">
      <c r="A2517" s="27" t="str">
        <v>EED118806</v>
      </c>
      <c r="B2517" s="46">
        <v>45910</v>
      </c>
      <c r="C2517" s="27">
        <v>310916</v>
      </c>
    </row>
    <row r="2518" spans="1:3" x14ac:dyDescent="0.25">
      <c r="A2518" s="27" t="str">
        <v>EED118806</v>
      </c>
      <c r="B2518" s="46">
        <v>45910</v>
      </c>
      <c r="C2518" s="27">
        <v>310944</v>
      </c>
    </row>
    <row r="2519" spans="1:3" x14ac:dyDescent="0.25">
      <c r="A2519" s="27" t="str">
        <v>EED118806</v>
      </c>
      <c r="B2519" s="46">
        <v>45910</v>
      </c>
      <c r="C2519" s="27">
        <v>320007</v>
      </c>
    </row>
    <row r="2520" spans="1:3" x14ac:dyDescent="0.25">
      <c r="A2520" s="27" t="str">
        <v>EED118806</v>
      </c>
      <c r="B2520" s="46">
        <v>45910</v>
      </c>
      <c r="C2520" s="27">
        <v>323034</v>
      </c>
    </row>
    <row r="2521" spans="1:3" x14ac:dyDescent="0.25">
      <c r="A2521" s="27" t="str">
        <v>EED118806</v>
      </c>
      <c r="B2521" s="46">
        <v>45910</v>
      </c>
      <c r="C2521" s="27">
        <v>324004</v>
      </c>
    </row>
    <row r="2522" spans="1:3" x14ac:dyDescent="0.25">
      <c r="A2522" s="27" t="str">
        <v>EED118806</v>
      </c>
      <c r="B2522" s="46">
        <v>45910</v>
      </c>
      <c r="C2522" s="27">
        <v>329918</v>
      </c>
    </row>
    <row r="2523" spans="1:3" x14ac:dyDescent="0.25">
      <c r="A2523" s="27" t="str">
        <v>EED118806</v>
      </c>
      <c r="B2523" s="46">
        <v>45910</v>
      </c>
      <c r="C2523" s="27">
        <v>329930</v>
      </c>
    </row>
    <row r="2524" spans="1:3" x14ac:dyDescent="0.25">
      <c r="A2524" s="27" t="str">
        <v>EED118806</v>
      </c>
      <c r="B2524" s="46">
        <v>45910</v>
      </c>
      <c r="C2524" s="27">
        <v>329932</v>
      </c>
    </row>
    <row r="2525" spans="1:3" x14ac:dyDescent="0.25">
      <c r="A2525" s="27" t="str">
        <v>EED118806</v>
      </c>
      <c r="B2525" s="46">
        <v>45910</v>
      </c>
      <c r="C2525" s="27">
        <v>330116</v>
      </c>
    </row>
    <row r="2526" spans="1:3" x14ac:dyDescent="0.25">
      <c r="A2526" s="27" t="str">
        <v>EED118806</v>
      </c>
      <c r="B2526" s="46">
        <v>45910</v>
      </c>
      <c r="C2526" s="27">
        <v>333628</v>
      </c>
    </row>
    <row r="2527" spans="1:3" x14ac:dyDescent="0.25">
      <c r="A2527" s="27" t="str">
        <v>EED118806</v>
      </c>
      <c r="B2527" s="46">
        <v>45910</v>
      </c>
      <c r="C2527" s="27">
        <v>334103</v>
      </c>
    </row>
    <row r="2528" spans="1:3" x14ac:dyDescent="0.25">
      <c r="A2528" s="27" t="str">
        <v>EED118806</v>
      </c>
      <c r="B2528" s="46">
        <v>45910</v>
      </c>
      <c r="C2528" s="27">
        <v>344836</v>
      </c>
    </row>
    <row r="2529" spans="1:3" x14ac:dyDescent="0.25">
      <c r="A2529" s="27" t="str">
        <v>EED118806</v>
      </c>
      <c r="B2529" s="46">
        <v>45910</v>
      </c>
      <c r="C2529" s="27">
        <v>345016</v>
      </c>
    </row>
    <row r="2530" spans="1:3" x14ac:dyDescent="0.25">
      <c r="A2530" s="27" t="str">
        <v>EED118806</v>
      </c>
      <c r="B2530" s="46">
        <v>45910</v>
      </c>
      <c r="C2530" s="27">
        <v>345030</v>
      </c>
    </row>
    <row r="2531" spans="1:3" x14ac:dyDescent="0.25">
      <c r="A2531" s="27" t="str">
        <v>EED118806</v>
      </c>
      <c r="B2531" s="46">
        <v>45910</v>
      </c>
      <c r="C2531" s="27">
        <v>349505</v>
      </c>
    </row>
    <row r="2532" spans="1:3" x14ac:dyDescent="0.25">
      <c r="A2532" s="27" t="str">
        <v>EED118806</v>
      </c>
      <c r="B2532" s="46">
        <v>45910</v>
      </c>
      <c r="C2532" s="27">
        <v>349914</v>
      </c>
    </row>
    <row r="2533" spans="1:3" x14ac:dyDescent="0.25">
      <c r="A2533" s="27" t="str">
        <v>EED118806</v>
      </c>
      <c r="B2533" s="46">
        <v>45910</v>
      </c>
      <c r="C2533" s="27">
        <v>351703</v>
      </c>
    </row>
    <row r="2534" spans="1:3" x14ac:dyDescent="0.25">
      <c r="A2534" s="27" t="str">
        <v>EED118806</v>
      </c>
      <c r="B2534" s="46">
        <v>45910</v>
      </c>
      <c r="C2534" s="27">
        <v>354510</v>
      </c>
    </row>
    <row r="2535" spans="1:3" x14ac:dyDescent="0.25">
      <c r="A2535" s="27" t="str">
        <v>EED118806</v>
      </c>
      <c r="B2535" s="46">
        <v>45910</v>
      </c>
      <c r="C2535" s="27">
        <v>357408</v>
      </c>
    </row>
    <row r="2536" spans="1:3" x14ac:dyDescent="0.25">
      <c r="A2536" s="27" t="str">
        <v>EED118806</v>
      </c>
      <c r="B2536" s="46">
        <v>45910</v>
      </c>
      <c r="C2536" s="27">
        <v>362578</v>
      </c>
    </row>
    <row r="2537" spans="1:3" x14ac:dyDescent="0.25">
      <c r="A2537" s="27" t="str">
        <v>EED118806</v>
      </c>
      <c r="B2537" s="46">
        <v>45910</v>
      </c>
      <c r="C2537" s="27">
        <v>369307</v>
      </c>
    </row>
    <row r="2538" spans="1:3" x14ac:dyDescent="0.25">
      <c r="A2538" s="27" t="str">
        <v>EED118806</v>
      </c>
      <c r="B2538" s="46">
        <v>45910</v>
      </c>
      <c r="C2538" s="27">
        <v>369308</v>
      </c>
    </row>
    <row r="2539" spans="1:3" x14ac:dyDescent="0.25">
      <c r="A2539" s="27" t="str">
        <v>EED118806</v>
      </c>
      <c r="B2539" s="46">
        <v>45910</v>
      </c>
      <c r="C2539" s="27">
        <v>369624</v>
      </c>
    </row>
    <row r="2540" spans="1:3" x14ac:dyDescent="0.25">
      <c r="A2540" s="27" t="str">
        <v>EED118806</v>
      </c>
      <c r="B2540" s="46">
        <v>45910</v>
      </c>
      <c r="C2540" s="27">
        <v>372208</v>
      </c>
    </row>
    <row r="2541" spans="1:3" x14ac:dyDescent="0.25">
      <c r="A2541" s="27" t="str">
        <v>EED118806</v>
      </c>
      <c r="B2541" s="46">
        <v>45910</v>
      </c>
      <c r="C2541" s="27">
        <v>387103</v>
      </c>
    </row>
    <row r="2542" spans="1:3" x14ac:dyDescent="0.25">
      <c r="A2542" s="27" t="str">
        <v>EED118806</v>
      </c>
      <c r="B2542" s="46">
        <v>45910</v>
      </c>
      <c r="C2542" s="27">
        <v>387203</v>
      </c>
    </row>
    <row r="2543" spans="1:3" x14ac:dyDescent="0.25">
      <c r="A2543" s="27" t="str">
        <v>EED118806</v>
      </c>
      <c r="B2543" s="46">
        <v>45910</v>
      </c>
      <c r="C2543" s="27">
        <v>392918</v>
      </c>
    </row>
    <row r="2544" spans="1:3" x14ac:dyDescent="0.25">
      <c r="A2544" s="27" t="str">
        <v>EED118806</v>
      </c>
      <c r="B2544" s="46">
        <v>45910</v>
      </c>
      <c r="C2544" s="27">
        <v>400112</v>
      </c>
    </row>
    <row r="2545" spans="1:3" x14ac:dyDescent="0.25">
      <c r="A2545" s="27" t="str">
        <v>EED118806</v>
      </c>
      <c r="B2545" s="46">
        <v>45910</v>
      </c>
      <c r="C2545" s="27">
        <v>400126</v>
      </c>
    </row>
    <row r="2546" spans="1:3" x14ac:dyDescent="0.25">
      <c r="A2546" s="27" t="str">
        <v>EED118806</v>
      </c>
      <c r="B2546" s="46">
        <v>45910</v>
      </c>
      <c r="C2546" s="27">
        <v>400129</v>
      </c>
    </row>
    <row r="2547" spans="1:3" x14ac:dyDescent="0.25">
      <c r="A2547" s="27" t="str">
        <v>EED118806</v>
      </c>
      <c r="B2547" s="46">
        <v>45910</v>
      </c>
      <c r="C2547" s="27">
        <v>400140</v>
      </c>
    </row>
    <row r="2548" spans="1:3" x14ac:dyDescent="0.25">
      <c r="A2548" s="27" t="str">
        <v>EED118806</v>
      </c>
      <c r="B2548" s="46">
        <v>45910</v>
      </c>
      <c r="C2548" s="27">
        <v>400144</v>
      </c>
    </row>
    <row r="2549" spans="1:3" x14ac:dyDescent="0.25">
      <c r="A2549" s="27" t="str">
        <v>EED118806</v>
      </c>
      <c r="B2549" s="46">
        <v>45910</v>
      </c>
      <c r="C2549" s="27">
        <v>400148</v>
      </c>
    </row>
    <row r="2550" spans="1:3" x14ac:dyDescent="0.25">
      <c r="A2550" s="27" t="str">
        <v>EED118806</v>
      </c>
      <c r="B2550" s="46">
        <v>45910</v>
      </c>
      <c r="C2550" s="27">
        <v>400158</v>
      </c>
    </row>
    <row r="2551" spans="1:3" x14ac:dyDescent="0.25">
      <c r="A2551" s="27" t="str">
        <v>EED118806</v>
      </c>
      <c r="B2551" s="46">
        <v>45910</v>
      </c>
      <c r="C2551" s="27">
        <v>400162</v>
      </c>
    </row>
    <row r="2552" spans="1:3" x14ac:dyDescent="0.25">
      <c r="A2552" s="27" t="str">
        <v>EED118806</v>
      </c>
      <c r="B2552" s="46">
        <v>45910</v>
      </c>
      <c r="C2552" s="27">
        <v>400164</v>
      </c>
    </row>
    <row r="2553" spans="1:3" x14ac:dyDescent="0.25">
      <c r="A2553" s="27" t="str">
        <v>EED118806</v>
      </c>
      <c r="B2553" s="46">
        <v>45910</v>
      </c>
      <c r="C2553" s="27">
        <v>400168</v>
      </c>
    </row>
    <row r="2554" spans="1:3" x14ac:dyDescent="0.25">
      <c r="A2554" s="27" t="str">
        <v>EED118806</v>
      </c>
      <c r="B2554" s="46">
        <v>45910</v>
      </c>
      <c r="C2554" s="27">
        <v>400172</v>
      </c>
    </row>
    <row r="2555" spans="1:3" x14ac:dyDescent="0.25">
      <c r="A2555" s="27" t="str">
        <v>EED118806</v>
      </c>
      <c r="B2555" s="46">
        <v>45910</v>
      </c>
      <c r="C2555" s="27">
        <v>400176</v>
      </c>
    </row>
    <row r="2556" spans="1:3" x14ac:dyDescent="0.25">
      <c r="A2556" s="27" t="str">
        <v>EED118806</v>
      </c>
      <c r="B2556" s="46">
        <v>45910</v>
      </c>
      <c r="C2556" s="27">
        <v>400330</v>
      </c>
    </row>
    <row r="2557" spans="1:3" x14ac:dyDescent="0.25">
      <c r="A2557" s="27" t="str">
        <v>EED118806</v>
      </c>
      <c r="B2557" s="46">
        <v>45910</v>
      </c>
      <c r="C2557" s="27">
        <v>400506</v>
      </c>
    </row>
    <row r="2558" spans="1:3" x14ac:dyDescent="0.25">
      <c r="A2558" s="27" t="str">
        <v>EED118806</v>
      </c>
      <c r="B2558" s="46">
        <v>45910</v>
      </c>
      <c r="C2558" s="27">
        <v>400522</v>
      </c>
    </row>
    <row r="2559" spans="1:3" x14ac:dyDescent="0.25">
      <c r="A2559" s="27" t="str">
        <v>EED118806</v>
      </c>
      <c r="B2559" s="46">
        <v>45910</v>
      </c>
      <c r="C2559" s="27">
        <v>400524</v>
      </c>
    </row>
    <row r="2560" spans="1:3" x14ac:dyDescent="0.25">
      <c r="A2560" s="27" t="str">
        <v>EED118806</v>
      </c>
      <c r="B2560" s="46">
        <v>45910</v>
      </c>
      <c r="C2560" s="27">
        <v>400528</v>
      </c>
    </row>
    <row r="2561" spans="1:3" x14ac:dyDescent="0.25">
      <c r="A2561" s="27" t="str">
        <v>EED118806</v>
      </c>
      <c r="B2561" s="46">
        <v>45910</v>
      </c>
      <c r="C2561" s="27">
        <v>400551</v>
      </c>
    </row>
    <row r="2562" spans="1:3" x14ac:dyDescent="0.25">
      <c r="A2562" s="27" t="str">
        <v>EED118806</v>
      </c>
      <c r="B2562" s="46">
        <v>45910</v>
      </c>
      <c r="C2562" s="27">
        <v>400612</v>
      </c>
    </row>
    <row r="2563" spans="1:3" x14ac:dyDescent="0.25">
      <c r="A2563" s="27" t="str">
        <v>EED118806</v>
      </c>
      <c r="B2563" s="46">
        <v>45910</v>
      </c>
      <c r="C2563" s="27">
        <v>400636</v>
      </c>
    </row>
    <row r="2564" spans="1:3" x14ac:dyDescent="0.25">
      <c r="A2564" s="27" t="str">
        <v>EED118806</v>
      </c>
      <c r="B2564" s="46">
        <v>45910</v>
      </c>
      <c r="C2564" s="27">
        <v>400723</v>
      </c>
    </row>
    <row r="2565" spans="1:3" x14ac:dyDescent="0.25">
      <c r="A2565" s="27" t="str">
        <v>EED118806</v>
      </c>
      <c r="B2565" s="46">
        <v>45910</v>
      </c>
      <c r="C2565" s="27">
        <v>400944</v>
      </c>
    </row>
    <row r="2566" spans="1:3" x14ac:dyDescent="0.25">
      <c r="A2566" s="27" t="str">
        <v>EED118806</v>
      </c>
      <c r="B2566" s="46">
        <v>45910</v>
      </c>
      <c r="C2566" s="27">
        <v>402210</v>
      </c>
    </row>
    <row r="2567" spans="1:3" x14ac:dyDescent="0.25">
      <c r="A2567" s="27" t="str">
        <v>EED118806</v>
      </c>
      <c r="B2567" s="46">
        <v>45910</v>
      </c>
      <c r="C2567" s="27">
        <v>403702</v>
      </c>
    </row>
    <row r="2568" spans="1:3" x14ac:dyDescent="0.25">
      <c r="A2568" s="27" t="str">
        <v>EED118806</v>
      </c>
      <c r="B2568" s="46">
        <v>45910</v>
      </c>
      <c r="C2568" s="27">
        <v>405226</v>
      </c>
    </row>
    <row r="2569" spans="1:3" x14ac:dyDescent="0.25">
      <c r="A2569" s="27" t="str">
        <v>EED118806</v>
      </c>
      <c r="B2569" s="46">
        <v>45910</v>
      </c>
      <c r="C2569" s="27">
        <v>405243</v>
      </c>
    </row>
    <row r="2570" spans="1:3" x14ac:dyDescent="0.25">
      <c r="A2570" s="27" t="str">
        <v>EED118806</v>
      </c>
      <c r="B2570" s="46">
        <v>45910</v>
      </c>
      <c r="C2570" s="27">
        <v>422604</v>
      </c>
    </row>
    <row r="2571" spans="1:3" x14ac:dyDescent="0.25">
      <c r="A2571" s="27" t="str">
        <v>EED118806</v>
      </c>
      <c r="B2571" s="46">
        <v>45910</v>
      </c>
      <c r="C2571" s="27">
        <v>424602</v>
      </c>
    </row>
    <row r="2572" spans="1:3" x14ac:dyDescent="0.25">
      <c r="A2572" s="27" t="str">
        <v>EED118806</v>
      </c>
      <c r="B2572" s="46">
        <v>45910</v>
      </c>
      <c r="C2572" s="27">
        <v>430204</v>
      </c>
    </row>
    <row r="2573" spans="1:3" x14ac:dyDescent="0.25">
      <c r="A2573" s="27" t="str">
        <v>EED118806</v>
      </c>
      <c r="B2573" s="46">
        <v>45910</v>
      </c>
      <c r="C2573" s="27">
        <v>430804</v>
      </c>
    </row>
    <row r="2574" spans="1:3" x14ac:dyDescent="0.25">
      <c r="A2574" s="27" t="str">
        <v>EED118806</v>
      </c>
      <c r="B2574" s="46">
        <v>45910</v>
      </c>
      <c r="C2574" s="27">
        <v>430904</v>
      </c>
    </row>
    <row r="2575" spans="1:3" x14ac:dyDescent="0.25">
      <c r="A2575" s="27" t="str">
        <v>EED118806</v>
      </c>
      <c r="B2575" s="46">
        <v>45910</v>
      </c>
      <c r="C2575" s="27">
        <v>436204</v>
      </c>
    </row>
    <row r="2576" spans="1:3" x14ac:dyDescent="0.25">
      <c r="A2576" s="27" t="str">
        <v>EED118806</v>
      </c>
      <c r="B2576" s="46">
        <v>45910</v>
      </c>
      <c r="C2576" s="27">
        <v>501114</v>
      </c>
    </row>
    <row r="2577" spans="1:3" x14ac:dyDescent="0.25">
      <c r="A2577" s="27" t="str">
        <v>EED118806</v>
      </c>
      <c r="B2577" s="46">
        <v>45910</v>
      </c>
      <c r="C2577" s="27">
        <v>501418</v>
      </c>
    </row>
    <row r="2578" spans="1:3" x14ac:dyDescent="0.25">
      <c r="A2578" s="27" t="str">
        <v>EED118806</v>
      </c>
      <c r="B2578" s="46">
        <v>45910</v>
      </c>
      <c r="C2578" s="27">
        <v>502536</v>
      </c>
    </row>
    <row r="2579" spans="1:3" x14ac:dyDescent="0.25">
      <c r="A2579" s="27" t="str">
        <v>EED118806</v>
      </c>
      <c r="B2579" s="46">
        <v>45910</v>
      </c>
      <c r="C2579" s="27">
        <v>504105</v>
      </c>
    </row>
    <row r="2580" spans="1:3" x14ac:dyDescent="0.25">
      <c r="A2580" s="27" t="str">
        <v>EED118806</v>
      </c>
      <c r="B2580" s="46">
        <v>45910</v>
      </c>
      <c r="C2580" s="27">
        <v>505008</v>
      </c>
    </row>
    <row r="2581" spans="1:3" x14ac:dyDescent="0.25">
      <c r="A2581" s="27" t="str">
        <v>EED118806</v>
      </c>
      <c r="B2581" s="46">
        <v>45910</v>
      </c>
      <c r="C2581" s="27">
        <v>505809</v>
      </c>
    </row>
    <row r="2582" spans="1:3" x14ac:dyDescent="0.25">
      <c r="A2582" s="27" t="str">
        <v>EED118806</v>
      </c>
      <c r="B2582" s="46">
        <v>45910</v>
      </c>
      <c r="C2582" s="27">
        <v>505810</v>
      </c>
    </row>
    <row r="2583" spans="1:3" x14ac:dyDescent="0.25">
      <c r="A2583" s="27" t="str">
        <v>EED118806</v>
      </c>
      <c r="B2583" s="46">
        <v>45910</v>
      </c>
      <c r="C2583" s="27">
        <v>505837</v>
      </c>
    </row>
    <row r="2584" spans="1:3" x14ac:dyDescent="0.25">
      <c r="A2584" s="27" t="str">
        <v>EED118806</v>
      </c>
      <c r="B2584" s="46">
        <v>45910</v>
      </c>
      <c r="C2584" s="27">
        <v>506333</v>
      </c>
    </row>
    <row r="2585" spans="1:3" x14ac:dyDescent="0.25">
      <c r="A2585" s="27" t="str">
        <v>EED118806</v>
      </c>
      <c r="B2585" s="46">
        <v>45910</v>
      </c>
      <c r="C2585" s="27">
        <v>506349</v>
      </c>
    </row>
    <row r="2586" spans="1:3" x14ac:dyDescent="0.25">
      <c r="A2586" s="27" t="str">
        <v>EED118806</v>
      </c>
      <c r="B2586" s="46">
        <v>45910</v>
      </c>
      <c r="C2586" s="27">
        <v>506915</v>
      </c>
    </row>
    <row r="2587" spans="1:3" x14ac:dyDescent="0.25">
      <c r="A2587" s="27" t="str">
        <v>EED118806</v>
      </c>
      <c r="B2587" s="46">
        <v>45910</v>
      </c>
      <c r="C2587" s="27">
        <v>510003</v>
      </c>
    </row>
    <row r="2588" spans="1:3" x14ac:dyDescent="0.25">
      <c r="A2588" s="27" t="str">
        <v>EED118806</v>
      </c>
      <c r="B2588" s="46">
        <v>45910</v>
      </c>
      <c r="C2588" s="27">
        <v>514106</v>
      </c>
    </row>
    <row r="2589" spans="1:3" x14ac:dyDescent="0.25">
      <c r="A2589" s="27" t="str">
        <v>EED118806</v>
      </c>
      <c r="B2589" s="46">
        <v>45910</v>
      </c>
      <c r="C2589" s="27">
        <v>574302</v>
      </c>
    </row>
    <row r="2590" spans="1:3" x14ac:dyDescent="0.25">
      <c r="A2590" s="27" t="str">
        <v>EED118806</v>
      </c>
      <c r="B2590" s="46">
        <v>45910</v>
      </c>
      <c r="C2590" s="27">
        <v>575304</v>
      </c>
    </row>
    <row r="2591" spans="1:3" x14ac:dyDescent="0.25">
      <c r="A2591" s="27" t="str">
        <v>EED118806</v>
      </c>
      <c r="B2591" s="46">
        <v>45910</v>
      </c>
      <c r="C2591" s="27">
        <v>576404</v>
      </c>
    </row>
    <row r="2592" spans="1:3" x14ac:dyDescent="0.25">
      <c r="A2592" s="27" t="str">
        <v>EED118806</v>
      </c>
      <c r="B2592" s="46">
        <v>45910</v>
      </c>
      <c r="C2592" s="27">
        <v>740811</v>
      </c>
    </row>
    <row r="2593" spans="1:3" x14ac:dyDescent="0.25">
      <c r="A2593" s="27" t="str">
        <v>EED118806</v>
      </c>
      <c r="B2593" s="46">
        <v>45910</v>
      </c>
      <c r="C2593" s="27">
        <v>741094</v>
      </c>
    </row>
    <row r="2594" spans="1:3" x14ac:dyDescent="0.25">
      <c r="A2594" s="27" t="str">
        <v>EED118806</v>
      </c>
      <c r="B2594" s="46">
        <v>45910</v>
      </c>
      <c r="C2594" s="27">
        <v>741095</v>
      </c>
    </row>
    <row r="2595" spans="1:3" x14ac:dyDescent="0.25">
      <c r="A2595" s="27" t="str">
        <v>EED118806</v>
      </c>
      <c r="B2595" s="46">
        <v>45910</v>
      </c>
      <c r="C2595" s="27">
        <v>741096</v>
      </c>
    </row>
    <row r="2596" spans="1:3" x14ac:dyDescent="0.25">
      <c r="A2596" s="27" t="str">
        <v>EED118806</v>
      </c>
      <c r="B2596" s="46">
        <v>45910</v>
      </c>
      <c r="C2596" s="27">
        <v>741100</v>
      </c>
    </row>
    <row r="2597" spans="1:3" x14ac:dyDescent="0.25">
      <c r="A2597" s="27" t="str">
        <v>EED118806</v>
      </c>
      <c r="B2597" s="46">
        <v>45910</v>
      </c>
      <c r="C2597" s="27">
        <v>741101</v>
      </c>
    </row>
    <row r="2598" spans="1:3" x14ac:dyDescent="0.25">
      <c r="A2598" s="27" t="str">
        <v>EED118806</v>
      </c>
      <c r="B2598" s="46">
        <v>45910</v>
      </c>
      <c r="C2598" s="27">
        <v>741105</v>
      </c>
    </row>
    <row r="2599" spans="1:3" x14ac:dyDescent="0.25">
      <c r="A2599" s="27" t="str">
        <v>EED118806</v>
      </c>
      <c r="B2599" s="46">
        <v>45910</v>
      </c>
      <c r="C2599" s="27">
        <v>741108</v>
      </c>
    </row>
    <row r="2600" spans="1:3" x14ac:dyDescent="0.25">
      <c r="A2600" s="27" t="str">
        <v>EED118806</v>
      </c>
      <c r="B2600" s="46">
        <v>45910</v>
      </c>
      <c r="C2600" s="27">
        <v>741114</v>
      </c>
    </row>
    <row r="2601" spans="1:3" x14ac:dyDescent="0.25">
      <c r="A2601" s="27" t="str">
        <v>EED118806</v>
      </c>
      <c r="B2601" s="46">
        <v>45910</v>
      </c>
      <c r="C2601" s="27">
        <v>741121</v>
      </c>
    </row>
    <row r="2602" spans="1:3" x14ac:dyDescent="0.25">
      <c r="A2602" s="27" t="str">
        <v>EED118806</v>
      </c>
      <c r="B2602" s="46">
        <v>45910</v>
      </c>
      <c r="C2602" s="27">
        <v>741146</v>
      </c>
    </row>
    <row r="2603" spans="1:3" x14ac:dyDescent="0.25">
      <c r="A2603" s="27" t="str">
        <v>EED118806</v>
      </c>
      <c r="B2603" s="46">
        <v>45910</v>
      </c>
      <c r="C2603" s="27">
        <v>769404</v>
      </c>
    </row>
    <row r="2604" spans="1:3" x14ac:dyDescent="0.25">
      <c r="A2604" s="27" t="str">
        <v>EED118806</v>
      </c>
      <c r="B2604" s="46">
        <v>45910</v>
      </c>
      <c r="C2604" s="27">
        <v>902602</v>
      </c>
    </row>
    <row r="2605" spans="1:3" x14ac:dyDescent="0.25">
      <c r="A2605" s="27" t="str">
        <v>EED118806</v>
      </c>
      <c r="B2605" s="46">
        <v>45910</v>
      </c>
      <c r="C2605" s="27">
        <v>926506</v>
      </c>
    </row>
    <row r="2606" spans="1:3" x14ac:dyDescent="0.25">
      <c r="A2606" s="27" t="str">
        <v>TPC/25-26/00434</v>
      </c>
      <c r="B2606" s="46">
        <v>45911</v>
      </c>
      <c r="C2606" s="27" t="str">
        <v>S1141</v>
      </c>
    </row>
    <row r="2607" spans="1:3" x14ac:dyDescent="0.25">
      <c r="A2607" s="27" t="str">
        <v>TPC/25-26/00434</v>
      </c>
      <c r="B2607" s="46">
        <v>45911</v>
      </c>
      <c r="C2607" s="27" t="str">
        <v>S7459</v>
      </c>
    </row>
    <row r="2608" spans="1:3" x14ac:dyDescent="0.25">
      <c r="A2608" s="27">
        <v>338804</v>
      </c>
      <c r="B2608" s="46">
        <v>45911</v>
      </c>
      <c r="C2608" s="27" t="str">
        <v>0100-01</v>
      </c>
    </row>
    <row r="2609" spans="1:3" x14ac:dyDescent="0.25">
      <c r="A2609" s="27">
        <v>338804</v>
      </c>
      <c r="B2609" s="46">
        <v>45911</v>
      </c>
      <c r="C2609" s="27" t="str">
        <v>2030-31</v>
      </c>
    </row>
    <row r="2610" spans="1:3" x14ac:dyDescent="0.25">
      <c r="A2610" s="27" t="str">
        <v>Return From IGIB</v>
      </c>
      <c r="B2610" s="46">
        <v>45911</v>
      </c>
      <c r="C2610" s="27">
        <v>421101</v>
      </c>
    </row>
    <row r="2611" spans="1:3" x14ac:dyDescent="0.25">
      <c r="A2611" s="27" t="str">
        <v>Return From IGIB</v>
      </c>
      <c r="B2611" s="46">
        <v>45911</v>
      </c>
      <c r="C2611" s="27">
        <v>424602</v>
      </c>
    </row>
    <row r="2612" spans="1:3" x14ac:dyDescent="0.25">
      <c r="A2612" s="27" t="str">
        <v>Return From IGIB</v>
      </c>
      <c r="B2612" s="46">
        <v>45911</v>
      </c>
      <c r="C2612" s="27">
        <v>420301</v>
      </c>
    </row>
    <row r="2613" spans="1:3" x14ac:dyDescent="0.25">
      <c r="A2613" s="27" t="str">
        <v>Return From IGIB</v>
      </c>
      <c r="B2613" s="46">
        <v>45911</v>
      </c>
      <c r="C2613" s="27">
        <v>420801</v>
      </c>
    </row>
    <row r="2614" spans="1:3" x14ac:dyDescent="0.25">
      <c r="A2614" s="27">
        <v>20914</v>
      </c>
      <c r="B2614" s="46">
        <v>45912</v>
      </c>
      <c r="C2614" s="27" t="str">
        <v>BK011P</v>
      </c>
    </row>
    <row r="2615" spans="1:3" x14ac:dyDescent="0.25">
      <c r="A2615" s="27" t="str">
        <v>INV250910-002</v>
      </c>
      <c r="B2615" s="46">
        <v>45912</v>
      </c>
      <c r="C2615" s="27" t="str">
        <v>T60151</v>
      </c>
    </row>
    <row r="2616" spans="1:3" x14ac:dyDescent="0.25">
      <c r="A2616" s="27" t="str">
        <v>INV250910-002</v>
      </c>
      <c r="B2616" s="46">
        <v>45912</v>
      </c>
      <c r="C2616" s="27" t="str">
        <v>T12851</v>
      </c>
    </row>
    <row r="2617" spans="1:3" x14ac:dyDescent="0.25">
      <c r="A2617" s="27" t="str">
        <v>INV250910-002</v>
      </c>
      <c r="B2617" s="46">
        <v>45912</v>
      </c>
      <c r="C2617" s="27" t="str">
        <v>TP1304</v>
      </c>
    </row>
    <row r="2618" spans="1:3" x14ac:dyDescent="0.25">
      <c r="A2618" s="27" t="str">
        <v>INV250910-002</v>
      </c>
      <c r="B2618" s="46">
        <v>45912</v>
      </c>
      <c r="C2618" s="27" t="str">
        <v>T19562</v>
      </c>
    </row>
    <row r="2619" spans="1:3" x14ac:dyDescent="0.25">
      <c r="A2619" s="27" t="str">
        <v>INV250910-003</v>
      </c>
      <c r="B2619" s="46">
        <v>45912</v>
      </c>
      <c r="C2619" s="27" t="str">
        <v>T9908</v>
      </c>
    </row>
    <row r="2620" spans="1:3" x14ac:dyDescent="0.25">
      <c r="A2620" s="27" t="str">
        <v>INV250910-004</v>
      </c>
      <c r="B2620" s="46">
        <v>45912</v>
      </c>
      <c r="C2620" s="27" t="str">
        <v>T72033</v>
      </c>
    </row>
    <row r="2621" spans="1:3" x14ac:dyDescent="0.25">
      <c r="A2621" s="27" t="str">
        <v>INV250910-004</v>
      </c>
      <c r="B2621" s="46">
        <v>45912</v>
      </c>
      <c r="C2621" s="27" t="str">
        <v>T72081</v>
      </c>
    </row>
    <row r="2622" spans="1:3" x14ac:dyDescent="0.25">
      <c r="A2622" s="27">
        <v>178586</v>
      </c>
      <c r="B2622" s="46">
        <v>45912</v>
      </c>
      <c r="C2622" s="27" t="str">
        <v>BE0172</v>
      </c>
    </row>
    <row r="2623" spans="1:3" x14ac:dyDescent="0.25">
      <c r="A2623" s="27">
        <v>178586</v>
      </c>
      <c r="B2623" s="46">
        <v>45912</v>
      </c>
      <c r="C2623" s="27" t="str">
        <v>BP0075-1</v>
      </c>
    </row>
    <row r="2624" spans="1:3" x14ac:dyDescent="0.25">
      <c r="A2624" s="27" t="str">
        <v>D090425IN3313470G</v>
      </c>
      <c r="B2624" s="46">
        <v>45913</v>
      </c>
      <c r="C2624" s="27" t="str">
        <v>CTM-1172343</v>
      </c>
    </row>
    <row r="2625" spans="1:3" x14ac:dyDescent="0.25">
      <c r="A2625" s="27" t="str">
        <v>D090425IN3313470G</v>
      </c>
      <c r="B2625" s="46">
        <v>45913</v>
      </c>
      <c r="C2625" s="27" t="str">
        <v>CTM-1172344</v>
      </c>
    </row>
    <row r="2626" spans="1:3" x14ac:dyDescent="0.25">
      <c r="A2626" s="27" t="str">
        <v>D090425IN3313470G</v>
      </c>
      <c r="B2626" s="46">
        <v>45913</v>
      </c>
      <c r="C2626" s="27" t="str">
        <v>CTM-1172348</v>
      </c>
    </row>
    <row r="2627" spans="1:3" x14ac:dyDescent="0.25">
      <c r="A2627" s="27" t="str">
        <v>D090425IN3313470G</v>
      </c>
      <c r="B2627" s="46">
        <v>45913</v>
      </c>
      <c r="C2627" s="27" t="str">
        <v>CTM-1172347</v>
      </c>
    </row>
    <row r="2628" spans="1:3" x14ac:dyDescent="0.25">
      <c r="A2628" s="27" t="str">
        <v>D090425IN3313470G</v>
      </c>
      <c r="B2628" s="46">
        <v>45913</v>
      </c>
      <c r="C2628" s="27" t="str">
        <v>CTM-1172346</v>
      </c>
    </row>
    <row r="2629" spans="1:3" x14ac:dyDescent="0.25">
      <c r="A2629" s="27" t="str">
        <v>D090425IN3313470G</v>
      </c>
      <c r="B2629" s="46">
        <v>45913</v>
      </c>
      <c r="C2629" s="27" t="str">
        <v>CTM-1172345</v>
      </c>
    </row>
    <row r="2630" spans="1:3" x14ac:dyDescent="0.25">
      <c r="A2630" s="27" t="str">
        <v>D090425IN3313470G</v>
      </c>
      <c r="B2630" s="46">
        <v>45913</v>
      </c>
      <c r="C2630" s="27" t="str">
        <v>CTM-1172353</v>
      </c>
    </row>
    <row r="2631" spans="1:3" x14ac:dyDescent="0.25">
      <c r="A2631" s="27" t="str">
        <v>D090425IN3313470G</v>
      </c>
      <c r="B2631" s="46">
        <v>45913</v>
      </c>
      <c r="C2631" s="27" t="str">
        <v>CTM-1172352</v>
      </c>
    </row>
    <row r="2632" spans="1:3" x14ac:dyDescent="0.25">
      <c r="A2632" s="27" t="str">
        <v>D090425IN3313470G</v>
      </c>
      <c r="B2632" s="46">
        <v>45913</v>
      </c>
      <c r="C2632" s="27" t="str">
        <v>CTM-1172351</v>
      </c>
    </row>
    <row r="2633" spans="1:3" x14ac:dyDescent="0.25">
      <c r="A2633" s="27" t="str">
        <v>D090425IN3313470G</v>
      </c>
      <c r="B2633" s="46">
        <v>45913</v>
      </c>
      <c r="C2633" s="27" t="str">
        <v>CTM-1172350</v>
      </c>
    </row>
    <row r="2634" spans="1:3" x14ac:dyDescent="0.25">
      <c r="A2634" s="27" t="str">
        <v>D090425IN3313470G</v>
      </c>
      <c r="B2634" s="46">
        <v>45913</v>
      </c>
      <c r="C2634" s="27" t="str">
        <v>CTM-1172349</v>
      </c>
    </row>
    <row r="2635" spans="1:3" x14ac:dyDescent="0.25">
      <c r="A2635" s="27" t="str">
        <v>D090425IN3313470G</v>
      </c>
      <c r="B2635" s="46">
        <v>45913</v>
      </c>
      <c r="C2635" s="27" t="str">
        <v>CTM-1172803</v>
      </c>
    </row>
    <row r="2636" spans="1:3" x14ac:dyDescent="0.25">
      <c r="A2636" s="27" t="str">
        <v>D090425IN3313470G</v>
      </c>
      <c r="B2636" s="46">
        <v>45913</v>
      </c>
      <c r="C2636" s="27" t="str">
        <v>CTM-1172804</v>
      </c>
    </row>
    <row r="2637" spans="1:3" x14ac:dyDescent="0.25">
      <c r="A2637" s="27" t="str">
        <v>D090425IN3313470G</v>
      </c>
      <c r="B2637" s="46">
        <v>45913</v>
      </c>
      <c r="C2637" s="27" t="str">
        <v>CTM-1172805</v>
      </c>
    </row>
    <row r="2638" spans="1:3" x14ac:dyDescent="0.25">
      <c r="A2638" s="27" t="str">
        <v>D090425IN3313470G</v>
      </c>
      <c r="B2638" s="46">
        <v>45913</v>
      </c>
      <c r="C2638" s="27" t="str">
        <v>CTM-1172806</v>
      </c>
    </row>
    <row r="2639" spans="1:3" x14ac:dyDescent="0.25">
      <c r="A2639" s="27" t="str">
        <v>D090425IN3313470G</v>
      </c>
      <c r="B2639" s="46">
        <v>45913</v>
      </c>
      <c r="C2639" s="27" t="str">
        <v>CTM-1172807</v>
      </c>
    </row>
    <row r="2640" spans="1:3" x14ac:dyDescent="0.25">
      <c r="A2640" s="27" t="str">
        <v>D090425IN3313470G</v>
      </c>
      <c r="B2640" s="46">
        <v>45913</v>
      </c>
      <c r="C2640" s="27" t="str">
        <v>CTM-1172808</v>
      </c>
    </row>
    <row r="2641" spans="1:3" x14ac:dyDescent="0.25">
      <c r="A2641" s="27" t="str">
        <v>D090425IN3313470G</v>
      </c>
      <c r="B2641" s="46">
        <v>45913</v>
      </c>
      <c r="C2641" s="27" t="str">
        <v>CTM-1172820</v>
      </c>
    </row>
    <row r="2642" spans="1:3" x14ac:dyDescent="0.25">
      <c r="A2642" s="27" t="str">
        <v>D090425IN3313470G</v>
      </c>
      <c r="B2642" s="46">
        <v>45913</v>
      </c>
      <c r="C2642" s="27" t="str">
        <v>CTM-1172821</v>
      </c>
    </row>
    <row r="2643" spans="1:3" x14ac:dyDescent="0.25">
      <c r="A2643" s="27" t="str">
        <v>D090425IN3313470G</v>
      </c>
      <c r="B2643" s="46">
        <v>45913</v>
      </c>
      <c r="C2643" s="27" t="str">
        <v>CTM-1172822</v>
      </c>
    </row>
    <row r="2644" spans="1:3" x14ac:dyDescent="0.25">
      <c r="A2644" s="27" t="str">
        <v>D090425IN3313470G</v>
      </c>
      <c r="B2644" s="46">
        <v>45913</v>
      </c>
      <c r="C2644" s="27" t="str">
        <v>CTM-1172816</v>
      </c>
    </row>
    <row r="2645" spans="1:3" x14ac:dyDescent="0.25">
      <c r="A2645" s="27" t="str">
        <v>D090425IN3313470G</v>
      </c>
      <c r="B2645" s="46">
        <v>45913</v>
      </c>
      <c r="C2645" s="27" t="str">
        <v>CTM-1172817</v>
      </c>
    </row>
    <row r="2646" spans="1:3" x14ac:dyDescent="0.25">
      <c r="A2646" s="27" t="str">
        <v>D090425IN3313470G</v>
      </c>
      <c r="B2646" s="46">
        <v>45913</v>
      </c>
      <c r="C2646" s="27" t="str">
        <v>CTM-1172819</v>
      </c>
    </row>
    <row r="2647" spans="1:3" x14ac:dyDescent="0.25">
      <c r="A2647" s="27" t="str">
        <v>D090425IN3313470G</v>
      </c>
      <c r="B2647" s="46">
        <v>45913</v>
      </c>
      <c r="C2647" s="27" t="str">
        <v>L-017141-02-0005</v>
      </c>
    </row>
    <row r="2648" spans="1:3" x14ac:dyDescent="0.25">
      <c r="A2648" s="27" t="str">
        <v>D090425IN3313470G</v>
      </c>
      <c r="B2648" s="46">
        <v>45913</v>
      </c>
      <c r="C2648" s="27" t="str">
        <v>L-005280-00-0005</v>
      </c>
    </row>
    <row r="2649" spans="1:3" x14ac:dyDescent="0.25">
      <c r="A2649" s="27" t="str">
        <v>D090425IN3313470G</v>
      </c>
      <c r="B2649" s="46">
        <v>45913</v>
      </c>
      <c r="C2649" s="27" t="str">
        <v>L-003400-00-0010</v>
      </c>
    </row>
    <row r="2650" spans="1:3" x14ac:dyDescent="0.25">
      <c r="A2650" s="27" t="str">
        <v>D090425IN3313470G</v>
      </c>
      <c r="B2650" s="46">
        <v>45913</v>
      </c>
      <c r="C2650" s="27" t="str">
        <v>D-001810-10-05</v>
      </c>
    </row>
    <row r="2651" spans="1:3" x14ac:dyDescent="0.25">
      <c r="A2651" s="27" t="str">
        <v>D090425IN3313470G</v>
      </c>
      <c r="B2651" s="46">
        <v>45913</v>
      </c>
      <c r="C2651" s="27" t="str">
        <v>T-2001-03</v>
      </c>
    </row>
    <row r="2652" spans="1:3" x14ac:dyDescent="0.25">
      <c r="A2652" s="27" t="str">
        <v>D090425IN3313470G</v>
      </c>
      <c r="B2652" s="46">
        <v>45913</v>
      </c>
      <c r="C2652" s="27" t="str">
        <v>MQ-050325-01-0002</v>
      </c>
    </row>
    <row r="2653" spans="1:3" x14ac:dyDescent="0.25">
      <c r="A2653" s="27" t="str">
        <v>I241032-IN</v>
      </c>
      <c r="B2653" s="46">
        <v>45915</v>
      </c>
      <c r="C2653" s="27" t="str">
        <v>21003-1L</v>
      </c>
    </row>
    <row r="2654" spans="1:3" x14ac:dyDescent="0.25">
      <c r="A2654" s="27" t="str">
        <v>I241032-IN</v>
      </c>
      <c r="B2654" s="46">
        <v>45915</v>
      </c>
      <c r="C2654" s="27">
        <v>41003</v>
      </c>
    </row>
    <row r="2655" spans="1:3" x14ac:dyDescent="0.25">
      <c r="A2655" s="27" t="str">
        <v>Sample</v>
      </c>
      <c r="B2655" s="46">
        <v>45916</v>
      </c>
      <c r="C2655" s="27" t="str">
        <v>SE2619T-2-1.5</v>
      </c>
    </row>
    <row r="2656" spans="1:3" x14ac:dyDescent="0.25">
      <c r="A2656" s="27" t="str">
        <v>Sample</v>
      </c>
      <c r="B2656" s="46">
        <v>45916</v>
      </c>
      <c r="C2656" s="27" t="str">
        <v>SE211A-10-1.5</v>
      </c>
    </row>
    <row r="2657" spans="1:3" x14ac:dyDescent="0.25">
      <c r="A2657" s="27" t="str">
        <v>INV7267</v>
      </c>
      <c r="B2657" s="46">
        <v>45916</v>
      </c>
      <c r="C2657" s="27">
        <v>78176</v>
      </c>
    </row>
    <row r="2658" spans="1:3" x14ac:dyDescent="0.25">
      <c r="A2658" s="27" t="str">
        <v>INV7267</v>
      </c>
      <c r="B2658" s="46">
        <v>45916</v>
      </c>
      <c r="C2658" s="27">
        <v>78589</v>
      </c>
    </row>
    <row r="2659" spans="1:3" x14ac:dyDescent="0.25">
      <c r="A2659" s="27" t="str">
        <v>INV7267</v>
      </c>
      <c r="B2659" s="46">
        <v>45916</v>
      </c>
      <c r="C2659" s="27" t="str">
        <v>60187-1</v>
      </c>
    </row>
    <row r="2660" spans="1:3" x14ac:dyDescent="0.25">
      <c r="A2660" s="27" t="str">
        <v>INV7267</v>
      </c>
      <c r="B2660" s="46">
        <v>45916</v>
      </c>
      <c r="C2660" s="27" t="str">
        <v>79528-1</v>
      </c>
    </row>
    <row r="2661" spans="1:3" x14ac:dyDescent="0.25">
      <c r="A2661" s="27" t="str">
        <v>INV7267</v>
      </c>
      <c r="B2661" s="46">
        <v>45916</v>
      </c>
      <c r="C2661" s="27" t="str">
        <v>79544-1</v>
      </c>
    </row>
    <row r="2662" spans="1:3" x14ac:dyDescent="0.25">
      <c r="A2662" s="27" t="str">
        <v>INV7267</v>
      </c>
      <c r="B2662" s="46">
        <v>45916</v>
      </c>
      <c r="C2662" s="27" t="str">
        <v>79796-2-Cell</v>
      </c>
    </row>
    <row r="2663" spans="1:3" x14ac:dyDescent="0.25">
      <c r="A2663" s="27" t="str">
        <v>INV7267</v>
      </c>
      <c r="B2663" s="46">
        <v>45916</v>
      </c>
      <c r="C2663" s="27" t="str">
        <v>60690-2</v>
      </c>
    </row>
    <row r="2664" spans="1:3" x14ac:dyDescent="0.25">
      <c r="A2664" s="27" t="str">
        <v>INV7267</v>
      </c>
      <c r="B2664" s="46">
        <v>45916</v>
      </c>
      <c r="C2664" s="27">
        <v>79700</v>
      </c>
    </row>
    <row r="2665" spans="1:3" x14ac:dyDescent="0.25">
      <c r="A2665" s="27" t="str">
        <v>INV7267</v>
      </c>
      <c r="B2665" s="46">
        <v>45916</v>
      </c>
      <c r="C2665" s="27" t="str">
        <v>102006-1</v>
      </c>
    </row>
    <row r="2666" spans="1:3" x14ac:dyDescent="0.25">
      <c r="A2666" s="27">
        <v>44825</v>
      </c>
      <c r="B2666" s="46">
        <v>45916</v>
      </c>
      <c r="C2666" s="27" t="str">
        <v>3617-1</v>
      </c>
    </row>
    <row r="2667" spans="1:3" x14ac:dyDescent="0.25">
      <c r="A2667" s="27">
        <v>44825</v>
      </c>
      <c r="B2667" s="46">
        <v>45916</v>
      </c>
      <c r="C2667" s="27" t="str">
        <v>3660-1</v>
      </c>
    </row>
    <row r="2668" spans="1:3" x14ac:dyDescent="0.25">
      <c r="A2668" s="27">
        <v>44825</v>
      </c>
      <c r="B2668" s="46">
        <v>45916</v>
      </c>
      <c r="C2668" s="27" t="str">
        <v>FSP-3145-2</v>
      </c>
    </row>
    <row r="2669" spans="1:3" x14ac:dyDescent="0.25">
      <c r="A2669" s="27">
        <v>922048</v>
      </c>
      <c r="B2669" s="46">
        <v>45918</v>
      </c>
      <c r="C2669" s="27" t="str">
        <v>MBS2533593</v>
      </c>
    </row>
    <row r="2670" spans="1:3" x14ac:dyDescent="0.25">
      <c r="A2670" s="27" t="str">
        <v>O091025IN3313547G</v>
      </c>
      <c r="B2670" s="46">
        <v>45918</v>
      </c>
      <c r="C2670" s="27" t="str">
        <v>CTM-1177078</v>
      </c>
    </row>
    <row r="2671" spans="1:3" x14ac:dyDescent="0.25">
      <c r="A2671" s="27" t="str">
        <v>O091025IN3313547G</v>
      </c>
      <c r="B2671" s="46">
        <v>45918</v>
      </c>
      <c r="C2671" s="27" t="str">
        <v>G-114705-025</v>
      </c>
    </row>
    <row r="2672" spans="1:3" x14ac:dyDescent="0.25">
      <c r="A2672" s="27" t="str">
        <v>O091025IN3313547G</v>
      </c>
      <c r="B2672" s="46">
        <v>45918</v>
      </c>
      <c r="C2672" s="27" t="str">
        <v>G-CUSTOM-1177531</v>
      </c>
    </row>
    <row r="2673" spans="1:3" x14ac:dyDescent="0.25">
      <c r="A2673" s="27" t="str">
        <v>O091025IN3313547G</v>
      </c>
      <c r="B2673" s="46">
        <v>45918</v>
      </c>
      <c r="C2673" s="27" t="str">
        <v>G-CUSTOM-1177536</v>
      </c>
    </row>
    <row r="2674" spans="1:3" x14ac:dyDescent="0.25">
      <c r="A2674" s="27" t="str">
        <v>O091025IN3313547G</v>
      </c>
      <c r="B2674" s="46">
        <v>45918</v>
      </c>
      <c r="C2674" s="27" t="str">
        <v>D-001810-10-05</v>
      </c>
    </row>
    <row r="2675" spans="1:3" x14ac:dyDescent="0.25">
      <c r="A2675" s="27" t="str">
        <v>O091025IN3313547G</v>
      </c>
      <c r="B2675" s="46">
        <v>45918</v>
      </c>
      <c r="C2675" s="27" t="str">
        <v>D-012251-01-0002</v>
      </c>
    </row>
    <row r="2676" spans="1:3" x14ac:dyDescent="0.25">
      <c r="A2676" s="27" t="str">
        <v>O091025IN3313547G</v>
      </c>
      <c r="B2676" s="46">
        <v>45918</v>
      </c>
      <c r="C2676" s="27" t="str">
        <v>VSGH12442-253046112</v>
      </c>
    </row>
    <row r="2677" spans="1:3" x14ac:dyDescent="0.25">
      <c r="A2677" s="27" t="str">
        <v>O091025IN3313547G</v>
      </c>
      <c r="B2677" s="46">
        <v>45918</v>
      </c>
      <c r="C2677" s="27" t="str">
        <v>V3SH11255-02EG2346</v>
      </c>
    </row>
    <row r="2678" spans="1:3" x14ac:dyDescent="0.25">
      <c r="A2678" s="27" t="str">
        <v>O091025IN3313547G</v>
      </c>
      <c r="B2678" s="46">
        <v>45918</v>
      </c>
      <c r="C2678" s="27" t="str">
        <v>B-002000-UB-100</v>
      </c>
    </row>
    <row r="2679" spans="1:3" x14ac:dyDescent="0.25">
      <c r="A2679" s="27" t="str">
        <v>O091025IN3313547G</v>
      </c>
      <c r="B2679" s="46">
        <v>45918</v>
      </c>
      <c r="C2679" s="27" t="str">
        <v>T-2004-02</v>
      </c>
    </row>
    <row r="2680" spans="1:3" x14ac:dyDescent="0.25">
      <c r="A2680" s="27" t="str">
        <v>O091025IN3313547G</v>
      </c>
      <c r="B2680" s="46">
        <v>45918</v>
      </c>
      <c r="C2680" s="27" t="str">
        <v>T-2001-03</v>
      </c>
    </row>
    <row r="2681" spans="1:3" x14ac:dyDescent="0.25">
      <c r="A2681" s="27" t="str">
        <v>EED118999</v>
      </c>
      <c r="B2681" s="46">
        <v>45918</v>
      </c>
      <c r="C2681" s="27">
        <v>100222</v>
      </c>
    </row>
    <row r="2682" spans="1:3" x14ac:dyDescent="0.25">
      <c r="A2682" s="27" t="str">
        <v>EED118999</v>
      </c>
      <c r="B2682" s="46">
        <v>45918</v>
      </c>
      <c r="C2682" s="27">
        <v>101243</v>
      </c>
    </row>
    <row r="2683" spans="1:3" x14ac:dyDescent="0.25">
      <c r="A2683" s="27" t="str">
        <v>EED118999</v>
      </c>
      <c r="B2683" s="46">
        <v>45918</v>
      </c>
      <c r="C2683" s="27">
        <v>103056</v>
      </c>
    </row>
    <row r="2684" spans="1:3" x14ac:dyDescent="0.25">
      <c r="A2684" s="27" t="str">
        <v>EED118999</v>
      </c>
      <c r="B2684" s="46">
        <v>45918</v>
      </c>
      <c r="C2684" s="27">
        <v>106310</v>
      </c>
    </row>
    <row r="2685" spans="1:3" x14ac:dyDescent="0.25">
      <c r="A2685" s="27" t="str">
        <v>EED118999</v>
      </c>
      <c r="B2685" s="46">
        <v>45918</v>
      </c>
      <c r="C2685" s="27">
        <v>107632</v>
      </c>
    </row>
    <row r="2686" spans="1:3" x14ac:dyDescent="0.25">
      <c r="A2686" s="27" t="str">
        <v>EED118999</v>
      </c>
      <c r="B2686" s="46">
        <v>45918</v>
      </c>
      <c r="C2686" s="27">
        <v>115505</v>
      </c>
    </row>
    <row r="2687" spans="1:3" x14ac:dyDescent="0.25">
      <c r="A2687" s="27" t="str">
        <v>EED118999</v>
      </c>
      <c r="B2687" s="46">
        <v>45918</v>
      </c>
      <c r="C2687" s="27">
        <v>117318</v>
      </c>
    </row>
    <row r="2688" spans="1:3" x14ac:dyDescent="0.25">
      <c r="A2688" s="27" t="str">
        <v>EED118999</v>
      </c>
      <c r="B2688" s="46">
        <v>45918</v>
      </c>
      <c r="C2688" s="27">
        <v>119721</v>
      </c>
    </row>
    <row r="2689" spans="1:3" x14ac:dyDescent="0.25">
      <c r="A2689" s="27" t="str">
        <v>EED118999</v>
      </c>
      <c r="B2689" s="46">
        <v>45918</v>
      </c>
      <c r="C2689" s="27">
        <v>121610</v>
      </c>
    </row>
    <row r="2690" spans="1:3" x14ac:dyDescent="0.25">
      <c r="A2690" s="27" t="str">
        <v>EED118999</v>
      </c>
      <c r="B2690" s="46">
        <v>45918</v>
      </c>
      <c r="C2690" s="27">
        <v>123109</v>
      </c>
    </row>
    <row r="2691" spans="1:3" x14ac:dyDescent="0.25">
      <c r="A2691" s="27" t="str">
        <v>EED118999</v>
      </c>
      <c r="B2691" s="46">
        <v>45918</v>
      </c>
      <c r="C2691" s="27">
        <v>125219</v>
      </c>
    </row>
    <row r="2692" spans="1:3" x14ac:dyDescent="0.25">
      <c r="A2692" s="27" t="str">
        <v>EED118999</v>
      </c>
      <c r="B2692" s="46">
        <v>45918</v>
      </c>
      <c r="C2692" s="27">
        <v>127647</v>
      </c>
    </row>
    <row r="2693" spans="1:3" x14ac:dyDescent="0.25">
      <c r="A2693" s="27" t="str">
        <v>EED118999</v>
      </c>
      <c r="B2693" s="46">
        <v>45918</v>
      </c>
      <c r="C2693" s="27">
        <v>128016</v>
      </c>
    </row>
    <row r="2694" spans="1:3" x14ac:dyDescent="0.25">
      <c r="A2694" s="27" t="str">
        <v>EED118999</v>
      </c>
      <c r="B2694" s="46">
        <v>45918</v>
      </c>
      <c r="C2694" s="27">
        <v>133518</v>
      </c>
    </row>
    <row r="2695" spans="1:3" x14ac:dyDescent="0.25">
      <c r="A2695" s="27" t="str">
        <v>EED118999</v>
      </c>
      <c r="B2695" s="46">
        <v>45918</v>
      </c>
      <c r="C2695" s="27">
        <v>135221</v>
      </c>
    </row>
    <row r="2696" spans="1:3" x14ac:dyDescent="0.25">
      <c r="A2696" s="27" t="str">
        <v>EED118999</v>
      </c>
      <c r="B2696" s="46">
        <v>45918</v>
      </c>
      <c r="C2696" s="27">
        <v>149014</v>
      </c>
    </row>
    <row r="2697" spans="1:3" x14ac:dyDescent="0.25">
      <c r="A2697" s="27" t="str">
        <v>EED118999</v>
      </c>
      <c r="B2697" s="46">
        <v>45918</v>
      </c>
      <c r="C2697" s="27">
        <v>154319</v>
      </c>
    </row>
    <row r="2698" spans="1:3" x14ac:dyDescent="0.25">
      <c r="A2698" s="27" t="str">
        <v>EED118999</v>
      </c>
      <c r="B2698" s="46">
        <v>45918</v>
      </c>
      <c r="C2698" s="27">
        <v>156104</v>
      </c>
    </row>
    <row r="2699" spans="1:3" x14ac:dyDescent="0.25">
      <c r="A2699" s="27" t="str">
        <v>EED118999</v>
      </c>
      <c r="B2699" s="46">
        <v>45918</v>
      </c>
      <c r="C2699" s="27">
        <v>156543</v>
      </c>
    </row>
    <row r="2700" spans="1:3" x14ac:dyDescent="0.25">
      <c r="A2700" s="27" t="str">
        <v>EED118999</v>
      </c>
      <c r="B2700" s="46">
        <v>45918</v>
      </c>
      <c r="C2700" s="27">
        <v>161214</v>
      </c>
    </row>
    <row r="2701" spans="1:3" x14ac:dyDescent="0.25">
      <c r="A2701" s="27" t="str">
        <v>EED118999</v>
      </c>
      <c r="B2701" s="46">
        <v>45918</v>
      </c>
      <c r="C2701" s="27">
        <v>302645</v>
      </c>
    </row>
    <row r="2702" spans="1:3" x14ac:dyDescent="0.25">
      <c r="A2702" s="27" t="str">
        <v>EED118999</v>
      </c>
      <c r="B2702" s="46">
        <v>45918</v>
      </c>
      <c r="C2702" s="27">
        <v>304035</v>
      </c>
    </row>
    <row r="2703" spans="1:3" x14ac:dyDescent="0.25">
      <c r="A2703" s="27" t="str">
        <v>EED118999</v>
      </c>
      <c r="B2703" s="46">
        <v>45918</v>
      </c>
      <c r="C2703" s="27">
        <v>310933</v>
      </c>
    </row>
    <row r="2704" spans="1:3" x14ac:dyDescent="0.25">
      <c r="A2704" s="27" t="str">
        <v>EED118999</v>
      </c>
      <c r="B2704" s="46">
        <v>45918</v>
      </c>
      <c r="C2704" s="27">
        <v>317417</v>
      </c>
    </row>
    <row r="2705" spans="1:3" x14ac:dyDescent="0.25">
      <c r="A2705" s="27" t="str">
        <v>EED118999</v>
      </c>
      <c r="B2705" s="46">
        <v>45918</v>
      </c>
      <c r="C2705" s="27">
        <v>364102</v>
      </c>
    </row>
    <row r="2706" spans="1:3" x14ac:dyDescent="0.25">
      <c r="A2706" s="27" t="str">
        <v>EED118999</v>
      </c>
      <c r="B2706" s="46">
        <v>45918</v>
      </c>
      <c r="C2706" s="27">
        <v>422604</v>
      </c>
    </row>
    <row r="2707" spans="1:3" x14ac:dyDescent="0.25">
      <c r="A2707" s="27" t="str">
        <v>EED118999</v>
      </c>
      <c r="B2707" s="46">
        <v>45918</v>
      </c>
      <c r="C2707" s="27">
        <v>426803</v>
      </c>
    </row>
    <row r="2708" spans="1:3" x14ac:dyDescent="0.25">
      <c r="A2708" s="27" t="str">
        <v>EED118999</v>
      </c>
      <c r="B2708" s="46">
        <v>45918</v>
      </c>
      <c r="C2708" s="27">
        <v>505836</v>
      </c>
    </row>
    <row r="2709" spans="1:3" x14ac:dyDescent="0.25">
      <c r="A2709" s="27" t="str">
        <v>EED118999</v>
      </c>
      <c r="B2709" s="46">
        <v>45918</v>
      </c>
      <c r="C2709" s="27">
        <v>506304</v>
      </c>
    </row>
    <row r="2710" spans="1:3" x14ac:dyDescent="0.25">
      <c r="A2710" s="27" t="str">
        <v>EED118999</v>
      </c>
      <c r="B2710" s="46">
        <v>45918</v>
      </c>
      <c r="C2710" s="27">
        <v>576406</v>
      </c>
    </row>
    <row r="2711" spans="1:3" x14ac:dyDescent="0.25">
      <c r="A2711" s="27" t="str">
        <v>EED118995</v>
      </c>
      <c r="B2711" s="46">
        <v>45918</v>
      </c>
      <c r="C2711" s="27">
        <v>101208</v>
      </c>
    </row>
    <row r="2712" spans="1:3" x14ac:dyDescent="0.25">
      <c r="A2712" s="27" t="str">
        <v>EED118995</v>
      </c>
      <c r="B2712" s="46">
        <v>45918</v>
      </c>
      <c r="C2712" s="27">
        <v>101320</v>
      </c>
    </row>
    <row r="2713" spans="1:3" x14ac:dyDescent="0.25">
      <c r="A2713" s="27" t="str">
        <v>EED118995</v>
      </c>
      <c r="B2713" s="46">
        <v>45918</v>
      </c>
      <c r="C2713" s="27">
        <v>103112</v>
      </c>
    </row>
    <row r="2714" spans="1:3" x14ac:dyDescent="0.25">
      <c r="A2714" s="27" t="str">
        <v>EED118995</v>
      </c>
      <c r="B2714" s="46">
        <v>45918</v>
      </c>
      <c r="C2714" s="27">
        <v>103116</v>
      </c>
    </row>
    <row r="2715" spans="1:3" x14ac:dyDescent="0.25">
      <c r="A2715" s="27" t="str">
        <v>EED118995</v>
      </c>
      <c r="B2715" s="46">
        <v>45918</v>
      </c>
      <c r="C2715" s="27">
        <v>103227</v>
      </c>
    </row>
    <row r="2716" spans="1:3" x14ac:dyDescent="0.25">
      <c r="A2716" s="27" t="str">
        <v>EED118995</v>
      </c>
      <c r="B2716" s="46">
        <v>45918</v>
      </c>
      <c r="C2716" s="27">
        <v>116420</v>
      </c>
    </row>
    <row r="2717" spans="1:3" x14ac:dyDescent="0.25">
      <c r="A2717" s="27" t="str">
        <v>EED118995</v>
      </c>
      <c r="B2717" s="46">
        <v>45918</v>
      </c>
      <c r="C2717" s="27">
        <v>117334</v>
      </c>
    </row>
    <row r="2718" spans="1:3" x14ac:dyDescent="0.25">
      <c r="A2718" s="27" t="str">
        <v>EED118995</v>
      </c>
      <c r="B2718" s="46">
        <v>45918</v>
      </c>
      <c r="C2718" s="27">
        <v>123108</v>
      </c>
    </row>
    <row r="2719" spans="1:3" x14ac:dyDescent="0.25">
      <c r="A2719" s="27" t="str">
        <v>EED118995</v>
      </c>
      <c r="B2719" s="46">
        <v>45918</v>
      </c>
      <c r="C2719" s="27">
        <v>127624</v>
      </c>
    </row>
    <row r="2720" spans="1:3" x14ac:dyDescent="0.25">
      <c r="A2720" s="27" t="str">
        <v>EED118995</v>
      </c>
      <c r="B2720" s="46">
        <v>45918</v>
      </c>
      <c r="C2720" s="27">
        <v>128012</v>
      </c>
    </row>
    <row r="2721" spans="1:3" x14ac:dyDescent="0.25">
      <c r="A2721" s="27" t="str">
        <v>EED118995</v>
      </c>
      <c r="B2721" s="46">
        <v>45918</v>
      </c>
      <c r="C2721" s="27">
        <v>141727</v>
      </c>
    </row>
    <row r="2722" spans="1:3" x14ac:dyDescent="0.25">
      <c r="A2722" s="27" t="str">
        <v>EED118995</v>
      </c>
      <c r="B2722" s="46">
        <v>45918</v>
      </c>
      <c r="C2722" s="27">
        <v>156604</v>
      </c>
    </row>
    <row r="2723" spans="1:3" x14ac:dyDescent="0.25">
      <c r="A2723" s="27" t="str">
        <v>EED118995</v>
      </c>
      <c r="B2723" s="46">
        <v>45918</v>
      </c>
      <c r="C2723" s="27">
        <v>159214</v>
      </c>
    </row>
    <row r="2724" spans="1:3" x14ac:dyDescent="0.25">
      <c r="A2724" s="27" t="str">
        <v>EED118995</v>
      </c>
      <c r="B2724" s="46">
        <v>45918</v>
      </c>
      <c r="C2724" s="27">
        <v>300602</v>
      </c>
    </row>
    <row r="2725" spans="1:3" x14ac:dyDescent="0.25">
      <c r="A2725" s="27" t="str">
        <v>EED118995</v>
      </c>
      <c r="B2725" s="46">
        <v>45918</v>
      </c>
      <c r="C2725" s="27">
        <v>301044</v>
      </c>
    </row>
    <row r="2726" spans="1:3" x14ac:dyDescent="0.25">
      <c r="A2726" s="27" t="str">
        <v>EED118995</v>
      </c>
      <c r="B2726" s="46">
        <v>45918</v>
      </c>
      <c r="C2726" s="27">
        <v>302910</v>
      </c>
    </row>
    <row r="2727" spans="1:3" x14ac:dyDescent="0.25">
      <c r="A2727" s="27" t="str">
        <v>EED118995</v>
      </c>
      <c r="B2727" s="46">
        <v>45918</v>
      </c>
      <c r="C2727" s="27">
        <v>303529</v>
      </c>
    </row>
    <row r="2728" spans="1:3" x14ac:dyDescent="0.25">
      <c r="A2728" s="27" t="str">
        <v>EED118995</v>
      </c>
      <c r="B2728" s="46">
        <v>45918</v>
      </c>
      <c r="C2728" s="27">
        <v>304042</v>
      </c>
    </row>
    <row r="2729" spans="1:3" x14ac:dyDescent="0.25">
      <c r="A2729" s="27" t="str">
        <v>EED118995</v>
      </c>
      <c r="B2729" s="46">
        <v>45918</v>
      </c>
      <c r="C2729" s="27">
        <v>304120</v>
      </c>
    </row>
    <row r="2730" spans="1:3" x14ac:dyDescent="0.25">
      <c r="A2730" s="27" t="str">
        <v>EED118995</v>
      </c>
      <c r="B2730" s="46">
        <v>45918</v>
      </c>
      <c r="C2730" s="27">
        <v>305636</v>
      </c>
    </row>
    <row r="2731" spans="1:3" x14ac:dyDescent="0.25">
      <c r="A2731" s="27" t="str">
        <v>EED118995</v>
      </c>
      <c r="B2731" s="46">
        <v>45918</v>
      </c>
      <c r="C2731" s="27">
        <v>308120</v>
      </c>
    </row>
    <row r="2732" spans="1:3" x14ac:dyDescent="0.25">
      <c r="A2732" s="27" t="str">
        <v>EED118995</v>
      </c>
      <c r="B2732" s="46">
        <v>45918</v>
      </c>
      <c r="C2732" s="27">
        <v>324406</v>
      </c>
    </row>
    <row r="2733" spans="1:3" x14ac:dyDescent="0.25">
      <c r="A2733" s="27" t="str">
        <v>EED118995</v>
      </c>
      <c r="B2733" s="46">
        <v>45918</v>
      </c>
      <c r="C2733" s="27">
        <v>353230</v>
      </c>
    </row>
    <row r="2734" spans="1:3" x14ac:dyDescent="0.25">
      <c r="A2734" s="27" t="str">
        <v>EED118995</v>
      </c>
      <c r="B2734" s="46">
        <v>45918</v>
      </c>
      <c r="C2734" s="27">
        <v>356619</v>
      </c>
    </row>
    <row r="2735" spans="1:3" x14ac:dyDescent="0.25">
      <c r="A2735" s="27" t="str">
        <v>EED118995</v>
      </c>
      <c r="B2735" s="46">
        <v>45918</v>
      </c>
      <c r="C2735" s="27">
        <v>359413</v>
      </c>
    </row>
    <row r="2736" spans="1:3" x14ac:dyDescent="0.25">
      <c r="A2736" s="27" t="str">
        <v>EED118995</v>
      </c>
      <c r="B2736" s="46">
        <v>45918</v>
      </c>
      <c r="C2736" s="27">
        <v>360731</v>
      </c>
    </row>
    <row r="2737" spans="1:3" x14ac:dyDescent="0.25">
      <c r="A2737" s="27" t="str">
        <v>EED118995</v>
      </c>
      <c r="B2737" s="46">
        <v>45918</v>
      </c>
      <c r="C2737" s="27">
        <v>369616</v>
      </c>
    </row>
    <row r="2738" spans="1:3" x14ac:dyDescent="0.25">
      <c r="A2738" s="27" t="str">
        <v>EED118995</v>
      </c>
      <c r="B2738" s="46">
        <v>45918</v>
      </c>
      <c r="C2738" s="27">
        <v>373746</v>
      </c>
    </row>
    <row r="2739" spans="1:3" x14ac:dyDescent="0.25">
      <c r="A2739" s="27" t="str">
        <v>EED118995</v>
      </c>
      <c r="B2739" s="46">
        <v>45918</v>
      </c>
      <c r="C2739" s="27">
        <v>379207</v>
      </c>
    </row>
    <row r="2740" spans="1:3" x14ac:dyDescent="0.25">
      <c r="A2740" s="27" t="str">
        <v>EED118995</v>
      </c>
      <c r="B2740" s="46">
        <v>45918</v>
      </c>
      <c r="C2740" s="27">
        <v>384808</v>
      </c>
    </row>
    <row r="2741" spans="1:3" x14ac:dyDescent="0.25">
      <c r="A2741" s="27" t="str">
        <v>EED118995</v>
      </c>
      <c r="B2741" s="46">
        <v>45918</v>
      </c>
      <c r="C2741" s="27">
        <v>395004</v>
      </c>
    </row>
    <row r="2742" spans="1:3" x14ac:dyDescent="0.25">
      <c r="A2742" s="27" t="str">
        <v>EED118995</v>
      </c>
      <c r="B2742" s="46">
        <v>45918</v>
      </c>
      <c r="C2742" s="27">
        <v>400118</v>
      </c>
    </row>
    <row r="2743" spans="1:3" x14ac:dyDescent="0.25">
      <c r="A2743" s="27" t="str">
        <v>EED118995</v>
      </c>
      <c r="B2743" s="46">
        <v>45918</v>
      </c>
      <c r="C2743" s="27">
        <v>400128</v>
      </c>
    </row>
    <row r="2744" spans="1:3" x14ac:dyDescent="0.25">
      <c r="A2744" s="27" t="str">
        <v>EED118995</v>
      </c>
      <c r="B2744" s="46">
        <v>45918</v>
      </c>
      <c r="C2744" s="27">
        <v>400137</v>
      </c>
    </row>
    <row r="2745" spans="1:3" x14ac:dyDescent="0.25">
      <c r="A2745" s="27" t="str">
        <v>EED118995</v>
      </c>
      <c r="B2745" s="46">
        <v>45918</v>
      </c>
      <c r="C2745" s="27">
        <v>400208</v>
      </c>
    </row>
    <row r="2746" spans="1:3" x14ac:dyDescent="0.25">
      <c r="A2746" s="27" t="str">
        <v>EED118995</v>
      </c>
      <c r="B2746" s="46">
        <v>45918</v>
      </c>
      <c r="C2746" s="27">
        <v>400274</v>
      </c>
    </row>
    <row r="2747" spans="1:3" x14ac:dyDescent="0.25">
      <c r="A2747" s="27" t="str">
        <v>EED118995</v>
      </c>
      <c r="B2747" s="46">
        <v>45918</v>
      </c>
      <c r="C2747" s="27">
        <v>400334</v>
      </c>
    </row>
    <row r="2748" spans="1:3" x14ac:dyDescent="0.25">
      <c r="A2748" s="27" t="str">
        <v>EED118995</v>
      </c>
      <c r="B2748" s="46">
        <v>45918</v>
      </c>
      <c r="C2748" s="27">
        <v>405225</v>
      </c>
    </row>
    <row r="2749" spans="1:3" x14ac:dyDescent="0.25">
      <c r="A2749" s="27" t="str">
        <v>EED118995</v>
      </c>
      <c r="B2749" s="46">
        <v>45918</v>
      </c>
      <c r="C2749" s="27">
        <v>422302</v>
      </c>
    </row>
    <row r="2750" spans="1:3" x14ac:dyDescent="0.25">
      <c r="A2750" s="27" t="str">
        <v>EED118995</v>
      </c>
      <c r="B2750" s="46">
        <v>45918</v>
      </c>
      <c r="C2750" s="27">
        <v>423201</v>
      </c>
    </row>
    <row r="2751" spans="1:3" x14ac:dyDescent="0.25">
      <c r="A2751" s="27" t="str">
        <v>EED118995</v>
      </c>
      <c r="B2751" s="46">
        <v>45918</v>
      </c>
      <c r="C2751" s="27">
        <v>424902</v>
      </c>
    </row>
    <row r="2752" spans="1:3" x14ac:dyDescent="0.25">
      <c r="A2752" s="27" t="str">
        <v>EED118995</v>
      </c>
      <c r="B2752" s="46">
        <v>45918</v>
      </c>
      <c r="C2752" s="27">
        <v>426103</v>
      </c>
    </row>
    <row r="2753" spans="1:3" x14ac:dyDescent="0.25">
      <c r="A2753" s="27" t="str">
        <v>EED118995</v>
      </c>
      <c r="B2753" s="46">
        <v>45918</v>
      </c>
      <c r="C2753" s="27">
        <v>426202</v>
      </c>
    </row>
    <row r="2754" spans="1:3" x14ac:dyDescent="0.25">
      <c r="A2754" s="27" t="str">
        <v>EED118995</v>
      </c>
      <c r="B2754" s="46">
        <v>45918</v>
      </c>
      <c r="C2754" s="27">
        <v>575304</v>
      </c>
    </row>
    <row r="2755" spans="1:3" x14ac:dyDescent="0.25">
      <c r="A2755" s="27" t="str">
        <v>EED118995</v>
      </c>
      <c r="B2755" s="46">
        <v>45918</v>
      </c>
      <c r="C2755" s="27">
        <v>582304</v>
      </c>
    </row>
    <row r="2756" spans="1:3" x14ac:dyDescent="0.25">
      <c r="A2756" s="27" t="str">
        <v>EED118995</v>
      </c>
      <c r="B2756" s="46">
        <v>45918</v>
      </c>
      <c r="C2756" s="27">
        <v>626810</v>
      </c>
    </row>
    <row r="2757" spans="1:3" x14ac:dyDescent="0.25">
      <c r="A2757" s="27" t="str">
        <v>EED118995</v>
      </c>
      <c r="B2757" s="46">
        <v>45918</v>
      </c>
      <c r="C2757" s="27">
        <v>740042</v>
      </c>
    </row>
    <row r="2758" spans="1:3" x14ac:dyDescent="0.25">
      <c r="A2758" s="27" t="str">
        <v>EED118995</v>
      </c>
      <c r="B2758" s="46">
        <v>45918</v>
      </c>
      <c r="C2758" s="27">
        <v>740043</v>
      </c>
    </row>
    <row r="2759" spans="1:3" x14ac:dyDescent="0.25">
      <c r="A2759" s="27" t="str">
        <v>EED118995</v>
      </c>
      <c r="B2759" s="46">
        <v>45918</v>
      </c>
      <c r="C2759" s="27">
        <v>740044</v>
      </c>
    </row>
    <row r="2760" spans="1:3" x14ac:dyDescent="0.25">
      <c r="A2760" s="27" t="str">
        <v>EED118995</v>
      </c>
      <c r="B2760" s="46">
        <v>45918</v>
      </c>
      <c r="C2760" s="27">
        <v>740045</v>
      </c>
    </row>
    <row r="2761" spans="1:3" x14ac:dyDescent="0.25">
      <c r="A2761" s="27" t="str">
        <v>EED118995</v>
      </c>
      <c r="B2761" s="46">
        <v>45918</v>
      </c>
      <c r="C2761" s="27">
        <v>740046</v>
      </c>
    </row>
    <row r="2762" spans="1:3" x14ac:dyDescent="0.25">
      <c r="A2762" s="27" t="str">
        <v>EED118995</v>
      </c>
      <c r="B2762" s="46">
        <v>45918</v>
      </c>
      <c r="C2762" s="27">
        <v>740047</v>
      </c>
    </row>
    <row r="2763" spans="1:3" x14ac:dyDescent="0.25">
      <c r="A2763" s="27" t="str">
        <v>EED118995</v>
      </c>
      <c r="B2763" s="46">
        <v>45918</v>
      </c>
      <c r="C2763" s="27">
        <v>740052</v>
      </c>
    </row>
    <row r="2764" spans="1:3" x14ac:dyDescent="0.25">
      <c r="A2764" s="27" t="str">
        <v>EED118995</v>
      </c>
      <c r="B2764" s="46">
        <v>45918</v>
      </c>
      <c r="C2764" s="27">
        <v>740053</v>
      </c>
    </row>
    <row r="2765" spans="1:3" x14ac:dyDescent="0.25">
      <c r="A2765" s="27" t="str">
        <v>EED118995</v>
      </c>
      <c r="B2765" s="46">
        <v>45918</v>
      </c>
      <c r="C2765" s="27">
        <v>740368</v>
      </c>
    </row>
    <row r="2766" spans="1:3" x14ac:dyDescent="0.25">
      <c r="A2766" s="27" t="str">
        <v>EED118995</v>
      </c>
      <c r="B2766" s="46">
        <v>45918</v>
      </c>
      <c r="C2766" s="27">
        <v>740717</v>
      </c>
    </row>
    <row r="2767" spans="1:3" x14ac:dyDescent="0.25">
      <c r="A2767" s="27" t="str">
        <v>EED118995</v>
      </c>
      <c r="B2767" s="46">
        <v>45918</v>
      </c>
      <c r="C2767" s="27">
        <v>740809</v>
      </c>
    </row>
    <row r="2768" spans="1:3" x14ac:dyDescent="0.25">
      <c r="A2768" s="27" t="str">
        <v>EED118995</v>
      </c>
      <c r="B2768" s="46">
        <v>45918</v>
      </c>
      <c r="C2768" s="27">
        <v>741041</v>
      </c>
    </row>
    <row r="2769" spans="1:3" x14ac:dyDescent="0.25">
      <c r="A2769" s="27" t="str">
        <v>EED118995</v>
      </c>
      <c r="B2769" s="46">
        <v>45918</v>
      </c>
      <c r="C2769" s="27">
        <v>741042</v>
      </c>
    </row>
    <row r="2770" spans="1:3" x14ac:dyDescent="0.25">
      <c r="A2770" s="27" t="str">
        <v>EED118995</v>
      </c>
      <c r="B2770" s="46">
        <v>45918</v>
      </c>
      <c r="C2770" s="27">
        <v>846102</v>
      </c>
    </row>
    <row r="2771" spans="1:3" x14ac:dyDescent="0.25">
      <c r="A2771" s="27" t="str">
        <v>EED118995</v>
      </c>
      <c r="B2771" s="46">
        <v>45918</v>
      </c>
      <c r="C2771" s="27">
        <v>900007328</v>
      </c>
    </row>
    <row r="2772" spans="1:3" x14ac:dyDescent="0.25">
      <c r="A2772" s="27" t="str">
        <v>EED118995</v>
      </c>
      <c r="B2772" s="46">
        <v>45918</v>
      </c>
      <c r="C2772" s="27">
        <v>900007329</v>
      </c>
    </row>
    <row r="2773" spans="1:3" x14ac:dyDescent="0.25">
      <c r="A2773" s="27" t="str">
        <v>EED118995</v>
      </c>
      <c r="B2773" s="46">
        <v>45918</v>
      </c>
      <c r="C2773" s="27">
        <v>906113</v>
      </c>
    </row>
    <row r="2774" spans="1:3" x14ac:dyDescent="0.25">
      <c r="A2774" s="27" t="str">
        <v>EED118995</v>
      </c>
      <c r="B2774" s="46">
        <v>45918</v>
      </c>
      <c r="C2774" s="27">
        <v>921304</v>
      </c>
    </row>
    <row r="2775" spans="1:3" x14ac:dyDescent="0.25">
      <c r="A2775" s="27" t="str">
        <v>EED118995</v>
      </c>
      <c r="B2775" s="46">
        <v>45918</v>
      </c>
      <c r="C2775" s="27">
        <v>926201</v>
      </c>
    </row>
    <row r="2776" spans="1:3" x14ac:dyDescent="0.25">
      <c r="A2776" s="27" t="str">
        <v>SE041813</v>
      </c>
      <c r="B2776" s="46">
        <v>45919</v>
      </c>
      <c r="C2776" s="27" t="str">
        <v>3420-4AST-2</v>
      </c>
    </row>
    <row r="2777" spans="1:3" x14ac:dyDescent="0.25">
      <c r="A2777" s="27">
        <v>178883</v>
      </c>
      <c r="B2777" s="46">
        <v>45919</v>
      </c>
      <c r="C2777" s="27" t="str">
        <v>BE0055</v>
      </c>
    </row>
    <row r="2778" spans="1:3" x14ac:dyDescent="0.25">
      <c r="A2778" s="27">
        <v>178883</v>
      </c>
      <c r="B2778" s="46">
        <v>45919</v>
      </c>
      <c r="C2778" s="27" t="str">
        <v>BE0089</v>
      </c>
    </row>
    <row r="2779" spans="1:3" x14ac:dyDescent="0.25">
      <c r="A2779" s="27">
        <v>178883</v>
      </c>
      <c r="B2779" s="46">
        <v>45919</v>
      </c>
      <c r="C2779" s="27" t="str">
        <v>BE0146</v>
      </c>
    </row>
    <row r="2780" spans="1:3" x14ac:dyDescent="0.25">
      <c r="A2780" s="27">
        <v>178883</v>
      </c>
      <c r="B2780" s="46">
        <v>45919</v>
      </c>
      <c r="C2780" s="27" t="str">
        <v>BE0416</v>
      </c>
    </row>
    <row r="2781" spans="1:3" x14ac:dyDescent="0.25">
      <c r="A2781" s="27" t="str">
        <v>SO3321488G09152025</v>
      </c>
      <c r="B2781" s="46">
        <v>45922</v>
      </c>
      <c r="C2781" s="27" t="str">
        <v>HD 105-007</v>
      </c>
    </row>
    <row r="2782" spans="1:3" x14ac:dyDescent="0.25">
      <c r="A2782" s="27" t="str">
        <v>SO3321488G09152025</v>
      </c>
      <c r="B2782" s="46">
        <v>45922</v>
      </c>
      <c r="C2782" s="27" t="str">
        <v>HD PAR- 008</v>
      </c>
    </row>
    <row r="2783" spans="1:3" x14ac:dyDescent="0.25">
      <c r="A2783" s="27" t="str">
        <v>MP/LS/25-26/1283</v>
      </c>
      <c r="B2783" s="46">
        <v>45922</v>
      </c>
      <c r="C2783" s="27">
        <v>100575</v>
      </c>
    </row>
    <row r="2784" spans="1:3" x14ac:dyDescent="0.25">
      <c r="A2784" s="27" t="str">
        <v>MP/LS/25-26/1283</v>
      </c>
      <c r="B2784" s="46">
        <v>45922</v>
      </c>
      <c r="C2784" s="27">
        <v>162517</v>
      </c>
    </row>
    <row r="2785" spans="1:3" x14ac:dyDescent="0.25">
      <c r="A2785" s="27" t="str">
        <v>INV250918-002</v>
      </c>
      <c r="B2785" s="46">
        <v>45923</v>
      </c>
      <c r="C2785" s="27" t="str">
        <v>L8300</v>
      </c>
    </row>
    <row r="2786" spans="1:3" x14ac:dyDescent="0.25">
      <c r="A2786" s="27" t="str">
        <v>INV250918-001</v>
      </c>
      <c r="B2786" s="46">
        <v>45923</v>
      </c>
      <c r="C2786" s="27" t="str">
        <v>T5S2254</v>
      </c>
    </row>
    <row r="2787" spans="1:3" x14ac:dyDescent="0.25">
      <c r="A2787" s="27" t="str">
        <v>179029, 179104</v>
      </c>
      <c r="B2787" s="46">
        <v>45923</v>
      </c>
      <c r="C2787" s="27" t="str">
        <v>BE0146</v>
      </c>
    </row>
    <row r="2788" spans="1:3" x14ac:dyDescent="0.25">
      <c r="A2788" s="27" t="str">
        <v>179029, 179104</v>
      </c>
      <c r="B2788" s="46">
        <v>45923</v>
      </c>
      <c r="C2788" s="27" t="str">
        <v>BE0346</v>
      </c>
    </row>
    <row r="2789" spans="1:3" x14ac:dyDescent="0.25">
      <c r="A2789" s="27" t="str">
        <v>179029, 179104</v>
      </c>
      <c r="B2789" s="46">
        <v>45923</v>
      </c>
      <c r="C2789" s="27" t="str">
        <v>BE0360</v>
      </c>
    </row>
    <row r="2790" spans="1:3" x14ac:dyDescent="0.25">
      <c r="A2790" s="27" t="str">
        <v>179029, 179104</v>
      </c>
      <c r="B2790" s="46">
        <v>45923</v>
      </c>
      <c r="C2790" s="27" t="str">
        <v>IP0070</v>
      </c>
    </row>
    <row r="2791" spans="1:3" x14ac:dyDescent="0.25">
      <c r="A2791" s="27" t="str">
        <v>O091725IN3313548G</v>
      </c>
      <c r="B2791" s="46">
        <v>45924</v>
      </c>
      <c r="C2791" s="27" t="str">
        <v>CTM-1174284</v>
      </c>
    </row>
    <row r="2792" spans="1:3" x14ac:dyDescent="0.25">
      <c r="A2792" s="27" t="str">
        <v>O091725IN3313548G</v>
      </c>
      <c r="B2792" s="46">
        <v>45924</v>
      </c>
      <c r="C2792" s="27" t="str">
        <v>D-001206-14-20</v>
      </c>
    </row>
    <row r="2793" spans="1:3" x14ac:dyDescent="0.25">
      <c r="A2793" s="27" t="str">
        <v>O091725IN3313548G</v>
      </c>
      <c r="B2793" s="46">
        <v>45924</v>
      </c>
      <c r="C2793" s="27" t="str">
        <v>D-001810-10-05</v>
      </c>
    </row>
    <row r="2794" spans="1:3" x14ac:dyDescent="0.25">
      <c r="A2794" s="27" t="str">
        <v>O091725IN3313548G</v>
      </c>
      <c r="B2794" s="46">
        <v>45924</v>
      </c>
      <c r="C2794" s="27" t="str">
        <v>L-011873-00-0005</v>
      </c>
    </row>
    <row r="2795" spans="1:3" x14ac:dyDescent="0.25">
      <c r="A2795" s="27" t="str">
        <v>O091725IN3313548G</v>
      </c>
      <c r="B2795" s="46">
        <v>45924</v>
      </c>
      <c r="C2795" s="27" t="str">
        <v>J-041705-05-0002</v>
      </c>
    </row>
    <row r="2796" spans="1:3" x14ac:dyDescent="0.25">
      <c r="A2796" s="27" t="str">
        <v>O091725IN3313548G</v>
      </c>
      <c r="B2796" s="46">
        <v>45924</v>
      </c>
      <c r="C2796" s="27" t="str">
        <v>J-065323-09-0002</v>
      </c>
    </row>
    <row r="2797" spans="1:3" x14ac:dyDescent="0.25">
      <c r="A2797" s="27" t="str">
        <v>O091725IN3313548G</v>
      </c>
      <c r="B2797" s="46">
        <v>45924</v>
      </c>
      <c r="C2797" s="27" t="str">
        <v>L-041018-00-0005</v>
      </c>
    </row>
    <row r="2798" spans="1:3" x14ac:dyDescent="0.25">
      <c r="A2798" s="27" t="str">
        <v>O091725IN3313548G</v>
      </c>
      <c r="B2798" s="46">
        <v>45924</v>
      </c>
      <c r="C2798" s="27" t="str">
        <v>IN-001005-01-05</v>
      </c>
    </row>
    <row r="2799" spans="1:3" x14ac:dyDescent="0.25">
      <c r="A2799" s="27" t="str">
        <v>O091725IN3313548G</v>
      </c>
      <c r="B2799" s="46">
        <v>45924</v>
      </c>
      <c r="C2799" s="27" t="str">
        <v>CN-001000-01-05</v>
      </c>
    </row>
    <row r="2800" spans="1:3" x14ac:dyDescent="0.25">
      <c r="A2800" s="27" t="str">
        <v>O091725IN3313548G</v>
      </c>
      <c r="B2800" s="46">
        <v>45924</v>
      </c>
      <c r="C2800" s="27" t="str">
        <v>VSGH12684-16EG7919</v>
      </c>
    </row>
    <row r="2801" spans="1:3" x14ac:dyDescent="0.25">
      <c r="A2801" s="27" t="str">
        <v>O091725IN3313548G</v>
      </c>
      <c r="B2801" s="46">
        <v>45924</v>
      </c>
      <c r="C2801" s="27" t="str">
        <v>VSGH12000</v>
      </c>
    </row>
    <row r="2802" spans="1:3" x14ac:dyDescent="0.25">
      <c r="A2802" s="27" t="str">
        <v>O091725IN3313548G</v>
      </c>
      <c r="B2802" s="46">
        <v>45924</v>
      </c>
      <c r="C2802" s="27" t="str">
        <v>VSGH12682- 16EG10482</v>
      </c>
    </row>
    <row r="2803" spans="1:3" x14ac:dyDescent="0.25">
      <c r="A2803" s="27" t="str">
        <v>O091725IN3313548G</v>
      </c>
      <c r="B2803" s="46">
        <v>45924</v>
      </c>
      <c r="C2803" s="27" t="str">
        <v>VSGH12684-16EG7431</v>
      </c>
    </row>
    <row r="2804" spans="1:3" x14ac:dyDescent="0.25">
      <c r="A2804" s="27" t="str">
        <v>O091725IN3313548G</v>
      </c>
      <c r="B2804" s="46">
        <v>45924</v>
      </c>
      <c r="C2804" s="27" t="str">
        <v>YSC6273-201920573</v>
      </c>
    </row>
    <row r="2805" spans="1:3" x14ac:dyDescent="0.25">
      <c r="A2805" s="27" t="str">
        <v>O091725IN3313548G</v>
      </c>
      <c r="B2805" s="46">
        <v>45924</v>
      </c>
      <c r="C2805" s="27" t="str">
        <v>YSC6273-201929890</v>
      </c>
    </row>
    <row r="2806" spans="1:3" x14ac:dyDescent="0.25">
      <c r="A2806" s="27" t="str">
        <v>O091725IN3313548G</v>
      </c>
      <c r="B2806" s="46">
        <v>45924</v>
      </c>
      <c r="C2806" s="27" t="str">
        <v>T-2001-02</v>
      </c>
    </row>
    <row r="2807" spans="1:3" x14ac:dyDescent="0.25">
      <c r="A2807" s="27" t="str">
        <v>O091725IN3313548G</v>
      </c>
      <c r="B2807" s="46">
        <v>45924</v>
      </c>
      <c r="C2807" s="27" t="str">
        <v>T-2004-02</v>
      </c>
    </row>
    <row r="2808" spans="1:3" x14ac:dyDescent="0.25">
      <c r="A2808" s="27" t="str">
        <v>MP/LS/25-26/1297</v>
      </c>
      <c r="B2808" s="46">
        <v>45924</v>
      </c>
      <c r="C2808" s="27" t="str">
        <v>092913726</v>
      </c>
    </row>
    <row r="2809" spans="1:3" x14ac:dyDescent="0.25">
      <c r="A2809" s="27">
        <v>921769</v>
      </c>
      <c r="B2809" s="46">
        <v>45925</v>
      </c>
      <c r="C2809" s="27" t="str">
        <v>MBS2515061</v>
      </c>
    </row>
    <row r="2810" spans="1:3" x14ac:dyDescent="0.25">
      <c r="A2810" s="27" t="str">
        <v>INV250923-074</v>
      </c>
      <c r="B2810" s="46">
        <v>45926</v>
      </c>
      <c r="C2810" s="27" t="str">
        <v>TMPH-02761</v>
      </c>
    </row>
    <row r="2811" spans="1:3" x14ac:dyDescent="0.25">
      <c r="A2811" s="27" t="str">
        <v>INV250923-069</v>
      </c>
      <c r="B2811" s="46">
        <v>45926</v>
      </c>
      <c r="C2811" s="27" t="str">
        <v>T1765</v>
      </c>
    </row>
    <row r="2812" spans="1:3" x14ac:dyDescent="0.25">
      <c r="A2812" s="27" t="str">
        <v>EED119246</v>
      </c>
      <c r="B2812" s="46">
        <v>45926</v>
      </c>
      <c r="C2812" s="27">
        <v>100219</v>
      </c>
    </row>
    <row r="2813" spans="1:3" x14ac:dyDescent="0.25">
      <c r="A2813" s="27" t="str">
        <v>EED119246</v>
      </c>
      <c r="B2813" s="46">
        <v>45926</v>
      </c>
      <c r="C2813" s="27">
        <v>100536</v>
      </c>
    </row>
    <row r="2814" spans="1:3" x14ac:dyDescent="0.25">
      <c r="A2814" s="27" t="str">
        <v>EED119246</v>
      </c>
      <c r="B2814" s="46">
        <v>45926</v>
      </c>
      <c r="C2814" s="27">
        <v>100722</v>
      </c>
    </row>
    <row r="2815" spans="1:3" x14ac:dyDescent="0.25">
      <c r="A2815" s="27" t="str">
        <v>EED119246</v>
      </c>
      <c r="B2815" s="46">
        <v>45926</v>
      </c>
      <c r="C2815" s="27">
        <v>103011</v>
      </c>
    </row>
    <row r="2816" spans="1:3" x14ac:dyDescent="0.25">
      <c r="A2816" s="27" t="str">
        <v>EED119246</v>
      </c>
      <c r="B2816" s="46">
        <v>45926</v>
      </c>
      <c r="C2816" s="27">
        <v>123109</v>
      </c>
    </row>
    <row r="2817" spans="1:3" x14ac:dyDescent="0.25">
      <c r="A2817" s="27" t="str">
        <v>EED119246</v>
      </c>
      <c r="B2817" s="46">
        <v>45926</v>
      </c>
      <c r="C2817" s="27">
        <v>138419</v>
      </c>
    </row>
    <row r="2818" spans="1:3" x14ac:dyDescent="0.25">
      <c r="A2818" s="27" t="str">
        <v>EED119246</v>
      </c>
      <c r="B2818" s="46">
        <v>45926</v>
      </c>
      <c r="C2818" s="27">
        <v>144215</v>
      </c>
    </row>
    <row r="2819" spans="1:3" x14ac:dyDescent="0.25">
      <c r="A2819" s="27" t="str">
        <v>EED119246</v>
      </c>
      <c r="B2819" s="46">
        <v>45926</v>
      </c>
      <c r="C2819" s="27">
        <v>157617</v>
      </c>
    </row>
    <row r="2820" spans="1:3" x14ac:dyDescent="0.25">
      <c r="A2820" s="27" t="str">
        <v>EED119246</v>
      </c>
      <c r="B2820" s="46">
        <v>45926</v>
      </c>
      <c r="C2820" s="27">
        <v>300402</v>
      </c>
    </row>
    <row r="2821" spans="1:3" x14ac:dyDescent="0.25">
      <c r="A2821" s="27" t="str">
        <v>EED119246</v>
      </c>
      <c r="B2821" s="46">
        <v>45926</v>
      </c>
      <c r="C2821" s="27">
        <v>300434</v>
      </c>
    </row>
    <row r="2822" spans="1:3" x14ac:dyDescent="0.25">
      <c r="A2822" s="27" t="str">
        <v>EED119246</v>
      </c>
      <c r="B2822" s="46">
        <v>45926</v>
      </c>
      <c r="C2822" s="27">
        <v>300468</v>
      </c>
    </row>
    <row r="2823" spans="1:3" x14ac:dyDescent="0.25">
      <c r="A2823" s="27" t="str">
        <v>EED119246</v>
      </c>
      <c r="B2823" s="46">
        <v>45926</v>
      </c>
      <c r="C2823" s="27">
        <v>300508</v>
      </c>
    </row>
    <row r="2824" spans="1:3" x14ac:dyDescent="0.25">
      <c r="A2824" s="27" t="str">
        <v>EED119246</v>
      </c>
      <c r="B2824" s="46">
        <v>45926</v>
      </c>
      <c r="C2824" s="27">
        <v>301330</v>
      </c>
    </row>
    <row r="2825" spans="1:3" x14ac:dyDescent="0.25">
      <c r="A2825" s="27" t="str">
        <v>EED119246</v>
      </c>
      <c r="B2825" s="46">
        <v>45926</v>
      </c>
      <c r="C2825" s="27">
        <v>301805</v>
      </c>
    </row>
    <row r="2826" spans="1:3" x14ac:dyDescent="0.25">
      <c r="A2826" s="27" t="str">
        <v>EED119246</v>
      </c>
      <c r="B2826" s="46">
        <v>45926</v>
      </c>
      <c r="C2826" s="27">
        <v>302008</v>
      </c>
    </row>
    <row r="2827" spans="1:3" x14ac:dyDescent="0.25">
      <c r="A2827" s="27" t="str">
        <v>EED119246</v>
      </c>
      <c r="B2827" s="46">
        <v>45926</v>
      </c>
      <c r="C2827" s="27">
        <v>302037</v>
      </c>
    </row>
    <row r="2828" spans="1:3" x14ac:dyDescent="0.25">
      <c r="A2828" s="27" t="str">
        <v>EED119246</v>
      </c>
      <c r="B2828" s="46">
        <v>45926</v>
      </c>
      <c r="C2828" s="27">
        <v>302088</v>
      </c>
    </row>
    <row r="2829" spans="1:3" x14ac:dyDescent="0.25">
      <c r="A2829" s="27" t="str">
        <v>EED119246</v>
      </c>
      <c r="B2829" s="46">
        <v>45926</v>
      </c>
      <c r="C2829" s="27">
        <v>302208</v>
      </c>
    </row>
    <row r="2830" spans="1:3" x14ac:dyDescent="0.25">
      <c r="A2830" s="27" t="str">
        <v>EED119246</v>
      </c>
      <c r="B2830" s="46">
        <v>45926</v>
      </c>
      <c r="C2830" s="27">
        <v>302326</v>
      </c>
    </row>
    <row r="2831" spans="1:3" x14ac:dyDescent="0.25">
      <c r="A2831" s="27" t="str">
        <v>EED119246</v>
      </c>
      <c r="B2831" s="46">
        <v>45926</v>
      </c>
      <c r="C2831" s="27">
        <v>302612</v>
      </c>
    </row>
    <row r="2832" spans="1:3" x14ac:dyDescent="0.25">
      <c r="A2832" s="27" t="str">
        <v>EED119246</v>
      </c>
      <c r="B2832" s="46">
        <v>45926</v>
      </c>
      <c r="C2832" s="27">
        <v>302808</v>
      </c>
    </row>
    <row r="2833" spans="1:3" x14ac:dyDescent="0.25">
      <c r="A2833" s="27" t="str">
        <v>EED119246</v>
      </c>
      <c r="B2833" s="46">
        <v>45926</v>
      </c>
      <c r="C2833" s="27">
        <v>302902</v>
      </c>
    </row>
    <row r="2834" spans="1:3" x14ac:dyDescent="0.25">
      <c r="A2834" s="27" t="str">
        <v>EED119246</v>
      </c>
      <c r="B2834" s="46">
        <v>45926</v>
      </c>
      <c r="C2834" s="27">
        <v>302910</v>
      </c>
    </row>
    <row r="2835" spans="1:3" x14ac:dyDescent="0.25">
      <c r="A2835" s="27" t="str">
        <v>EED119246</v>
      </c>
      <c r="B2835" s="46">
        <v>45926</v>
      </c>
      <c r="C2835" s="27">
        <v>303110</v>
      </c>
    </row>
    <row r="2836" spans="1:3" x14ac:dyDescent="0.25">
      <c r="A2836" s="27" t="str">
        <v>EED119246</v>
      </c>
      <c r="B2836" s="46">
        <v>45926</v>
      </c>
      <c r="C2836" s="27">
        <v>303526</v>
      </c>
    </row>
    <row r="2837" spans="1:3" x14ac:dyDescent="0.25">
      <c r="A2837" s="27" t="str">
        <v>EED119246</v>
      </c>
      <c r="B2837" s="46">
        <v>45926</v>
      </c>
      <c r="C2837" s="27">
        <v>303651</v>
      </c>
    </row>
    <row r="2838" spans="1:3" x14ac:dyDescent="0.25">
      <c r="A2838" s="27" t="str">
        <v>EED119246</v>
      </c>
      <c r="B2838" s="46">
        <v>45926</v>
      </c>
      <c r="C2838" s="27">
        <v>303744</v>
      </c>
    </row>
    <row r="2839" spans="1:3" x14ac:dyDescent="0.25">
      <c r="A2839" s="27" t="str">
        <v>EED119246</v>
      </c>
      <c r="B2839" s="46">
        <v>45926</v>
      </c>
      <c r="C2839" s="27">
        <v>304006</v>
      </c>
    </row>
    <row r="2840" spans="1:3" x14ac:dyDescent="0.25">
      <c r="A2840" s="27" t="str">
        <v>EED119246</v>
      </c>
      <c r="B2840" s="46">
        <v>45926</v>
      </c>
      <c r="C2840" s="27">
        <v>304036</v>
      </c>
    </row>
    <row r="2841" spans="1:3" x14ac:dyDescent="0.25">
      <c r="A2841" s="27" t="str">
        <v>EED119246</v>
      </c>
      <c r="B2841" s="46">
        <v>45926</v>
      </c>
      <c r="C2841" s="27">
        <v>304096</v>
      </c>
    </row>
    <row r="2842" spans="1:3" x14ac:dyDescent="0.25">
      <c r="A2842" s="27" t="str">
        <v>EED119246</v>
      </c>
      <c r="B2842" s="46">
        <v>45926</v>
      </c>
      <c r="C2842" s="27">
        <v>304136</v>
      </c>
    </row>
    <row r="2843" spans="1:3" x14ac:dyDescent="0.25">
      <c r="A2843" s="27" t="str">
        <v>EED119246</v>
      </c>
      <c r="B2843" s="46">
        <v>45926</v>
      </c>
      <c r="C2843" s="27">
        <v>304142</v>
      </c>
    </row>
    <row r="2844" spans="1:3" x14ac:dyDescent="0.25">
      <c r="A2844" s="27" t="str">
        <v>EED119246</v>
      </c>
      <c r="B2844" s="46">
        <v>45926</v>
      </c>
      <c r="C2844" s="27">
        <v>304402</v>
      </c>
    </row>
    <row r="2845" spans="1:3" x14ac:dyDescent="0.25">
      <c r="A2845" s="27" t="str">
        <v>EED119246</v>
      </c>
      <c r="B2845" s="46">
        <v>45926</v>
      </c>
      <c r="C2845" s="27">
        <v>304825</v>
      </c>
    </row>
    <row r="2846" spans="1:3" x14ac:dyDescent="0.25">
      <c r="A2846" s="27" t="str">
        <v>EED119246</v>
      </c>
      <c r="B2846" s="46">
        <v>45926</v>
      </c>
      <c r="C2846" s="27">
        <v>305114</v>
      </c>
    </row>
    <row r="2847" spans="1:3" x14ac:dyDescent="0.25">
      <c r="A2847" s="27" t="str">
        <v>EED119246</v>
      </c>
      <c r="B2847" s="46">
        <v>45926</v>
      </c>
      <c r="C2847" s="27">
        <v>306008</v>
      </c>
    </row>
    <row r="2848" spans="1:3" x14ac:dyDescent="0.25">
      <c r="A2848" s="27" t="str">
        <v>EED119246</v>
      </c>
      <c r="B2848" s="46">
        <v>45926</v>
      </c>
      <c r="C2848" s="27">
        <v>306509</v>
      </c>
    </row>
    <row r="2849" spans="1:3" x14ac:dyDescent="0.25">
      <c r="A2849" s="27" t="str">
        <v>EED119246</v>
      </c>
      <c r="B2849" s="46">
        <v>45926</v>
      </c>
      <c r="C2849" s="27">
        <v>307640</v>
      </c>
    </row>
    <row r="2850" spans="1:3" x14ac:dyDescent="0.25">
      <c r="A2850" s="27" t="str">
        <v>EED119246</v>
      </c>
      <c r="B2850" s="46">
        <v>45926</v>
      </c>
      <c r="C2850" s="27">
        <v>307654</v>
      </c>
    </row>
    <row r="2851" spans="1:3" x14ac:dyDescent="0.25">
      <c r="A2851" s="27" t="str">
        <v>EED119246</v>
      </c>
      <c r="B2851" s="46">
        <v>45926</v>
      </c>
      <c r="C2851" s="27">
        <v>310718</v>
      </c>
    </row>
    <row r="2852" spans="1:3" x14ac:dyDescent="0.25">
      <c r="A2852" s="27" t="str">
        <v>EED119246</v>
      </c>
      <c r="B2852" s="46">
        <v>45926</v>
      </c>
      <c r="C2852" s="27">
        <v>310946</v>
      </c>
    </row>
    <row r="2853" spans="1:3" x14ac:dyDescent="0.25">
      <c r="A2853" s="27" t="str">
        <v>EED119246</v>
      </c>
      <c r="B2853" s="46">
        <v>45926</v>
      </c>
      <c r="C2853" s="27">
        <v>311136</v>
      </c>
    </row>
    <row r="2854" spans="1:3" x14ac:dyDescent="0.25">
      <c r="A2854" s="27" t="str">
        <v>EED119246</v>
      </c>
      <c r="B2854" s="46">
        <v>45926</v>
      </c>
      <c r="C2854" s="27">
        <v>312238</v>
      </c>
    </row>
    <row r="2855" spans="1:3" x14ac:dyDescent="0.25">
      <c r="A2855" s="27" t="str">
        <v>EED119246</v>
      </c>
      <c r="B2855" s="46">
        <v>45926</v>
      </c>
      <c r="C2855" s="27">
        <v>317313</v>
      </c>
    </row>
    <row r="2856" spans="1:3" x14ac:dyDescent="0.25">
      <c r="A2856" s="27" t="str">
        <v>EED119246</v>
      </c>
      <c r="B2856" s="46">
        <v>45926</v>
      </c>
      <c r="C2856" s="27">
        <v>317409</v>
      </c>
    </row>
    <row r="2857" spans="1:3" x14ac:dyDescent="0.25">
      <c r="A2857" s="27" t="str">
        <v>EED119246</v>
      </c>
      <c r="B2857" s="46">
        <v>45926</v>
      </c>
      <c r="C2857" s="27">
        <v>323512</v>
      </c>
    </row>
    <row r="2858" spans="1:3" x14ac:dyDescent="0.25">
      <c r="A2858" s="27" t="str">
        <v>EED119246</v>
      </c>
      <c r="B2858" s="46">
        <v>45926</v>
      </c>
      <c r="C2858" s="27">
        <v>324206</v>
      </c>
    </row>
    <row r="2859" spans="1:3" x14ac:dyDescent="0.25">
      <c r="A2859" s="27" t="str">
        <v>EED119246</v>
      </c>
      <c r="B2859" s="46">
        <v>45926</v>
      </c>
      <c r="C2859" s="27">
        <v>327005</v>
      </c>
    </row>
    <row r="2860" spans="1:3" x14ac:dyDescent="0.25">
      <c r="A2860" s="27" t="str">
        <v>EED119246</v>
      </c>
      <c r="B2860" s="46">
        <v>45926</v>
      </c>
      <c r="C2860" s="27">
        <v>328114</v>
      </c>
    </row>
    <row r="2861" spans="1:3" x14ac:dyDescent="0.25">
      <c r="A2861" s="27" t="str">
        <v>EED119246</v>
      </c>
      <c r="B2861" s="46">
        <v>45926</v>
      </c>
      <c r="C2861" s="27">
        <v>329918</v>
      </c>
    </row>
    <row r="2862" spans="1:3" x14ac:dyDescent="0.25">
      <c r="A2862" s="27" t="str">
        <v>EED119246</v>
      </c>
      <c r="B2862" s="46">
        <v>45926</v>
      </c>
      <c r="C2862" s="27">
        <v>330610</v>
      </c>
    </row>
    <row r="2863" spans="1:3" x14ac:dyDescent="0.25">
      <c r="A2863" s="27" t="str">
        <v>EED119246</v>
      </c>
      <c r="B2863" s="46">
        <v>45926</v>
      </c>
      <c r="C2863" s="27">
        <v>330706</v>
      </c>
    </row>
    <row r="2864" spans="1:3" x14ac:dyDescent="0.25">
      <c r="A2864" s="27" t="str">
        <v>EED119246</v>
      </c>
      <c r="B2864" s="46">
        <v>45926</v>
      </c>
      <c r="C2864" s="27">
        <v>333648</v>
      </c>
    </row>
    <row r="2865" spans="1:3" x14ac:dyDescent="0.25">
      <c r="A2865" s="27" t="str">
        <v>EED119246</v>
      </c>
      <c r="B2865" s="46">
        <v>45926</v>
      </c>
      <c r="C2865" s="27">
        <v>334114</v>
      </c>
    </row>
    <row r="2866" spans="1:3" x14ac:dyDescent="0.25">
      <c r="A2866" s="27" t="str">
        <v>EED119246</v>
      </c>
      <c r="B2866" s="46">
        <v>45926</v>
      </c>
      <c r="C2866" s="27">
        <v>336220</v>
      </c>
    </row>
    <row r="2867" spans="1:3" x14ac:dyDescent="0.25">
      <c r="A2867" s="27" t="str">
        <v>EED119246</v>
      </c>
      <c r="B2867" s="46">
        <v>45926</v>
      </c>
      <c r="C2867" s="27">
        <v>343513</v>
      </c>
    </row>
    <row r="2868" spans="1:3" x14ac:dyDescent="0.25">
      <c r="A2868" s="27" t="str">
        <v>EED119246</v>
      </c>
      <c r="B2868" s="46">
        <v>45926</v>
      </c>
      <c r="C2868" s="27">
        <v>344703</v>
      </c>
    </row>
    <row r="2869" spans="1:3" x14ac:dyDescent="0.25">
      <c r="A2869" s="27" t="str">
        <v>EED119246</v>
      </c>
      <c r="B2869" s="46">
        <v>45926</v>
      </c>
      <c r="C2869" s="27">
        <v>344813</v>
      </c>
    </row>
    <row r="2870" spans="1:3" x14ac:dyDescent="0.25">
      <c r="A2870" s="27" t="str">
        <v>EED119246</v>
      </c>
      <c r="B2870" s="46">
        <v>45926</v>
      </c>
      <c r="C2870" s="27">
        <v>344846</v>
      </c>
    </row>
    <row r="2871" spans="1:3" x14ac:dyDescent="0.25">
      <c r="A2871" s="27" t="str">
        <v>EED119246</v>
      </c>
      <c r="B2871" s="46">
        <v>45926</v>
      </c>
      <c r="C2871" s="27">
        <v>345013</v>
      </c>
    </row>
    <row r="2872" spans="1:3" x14ac:dyDescent="0.25">
      <c r="A2872" s="27" t="str">
        <v>EED119246</v>
      </c>
      <c r="B2872" s="46">
        <v>45926</v>
      </c>
      <c r="C2872" s="27">
        <v>305044</v>
      </c>
    </row>
    <row r="2873" spans="1:3" x14ac:dyDescent="0.25">
      <c r="A2873" s="27" t="str">
        <v>EED119246</v>
      </c>
      <c r="B2873" s="46">
        <v>45926</v>
      </c>
      <c r="C2873" s="27">
        <v>347318</v>
      </c>
    </row>
    <row r="2874" spans="1:3" x14ac:dyDescent="0.25">
      <c r="A2874" s="27" t="str">
        <v>EED119246</v>
      </c>
      <c r="B2874" s="46">
        <v>45926</v>
      </c>
      <c r="C2874" s="27">
        <v>351729</v>
      </c>
    </row>
    <row r="2875" spans="1:3" x14ac:dyDescent="0.25">
      <c r="A2875" s="27" t="str">
        <v>EED119246</v>
      </c>
      <c r="B2875" s="46">
        <v>45926</v>
      </c>
      <c r="C2875" s="27">
        <v>353606</v>
      </c>
    </row>
    <row r="2876" spans="1:3" x14ac:dyDescent="0.25">
      <c r="A2876" s="27" t="str">
        <v>EED119246</v>
      </c>
      <c r="B2876" s="46">
        <v>45926</v>
      </c>
      <c r="C2876" s="27">
        <v>353726</v>
      </c>
    </row>
    <row r="2877" spans="1:3" x14ac:dyDescent="0.25">
      <c r="A2877" s="27" t="str">
        <v>EED119246</v>
      </c>
      <c r="B2877" s="46">
        <v>45926</v>
      </c>
      <c r="C2877" s="27">
        <v>356110</v>
      </c>
    </row>
    <row r="2878" spans="1:3" x14ac:dyDescent="0.25">
      <c r="A2878" s="27" t="str">
        <v>EED119246</v>
      </c>
      <c r="B2878" s="46">
        <v>45926</v>
      </c>
      <c r="C2878" s="27">
        <v>356422</v>
      </c>
    </row>
    <row r="2879" spans="1:3" x14ac:dyDescent="0.25">
      <c r="A2879" s="27" t="str">
        <v>EED119246</v>
      </c>
      <c r="B2879" s="46">
        <v>45926</v>
      </c>
      <c r="C2879" s="27">
        <v>357415</v>
      </c>
    </row>
    <row r="2880" spans="1:3" x14ac:dyDescent="0.25">
      <c r="A2880" s="27" t="str">
        <v>EED119246</v>
      </c>
      <c r="B2880" s="46">
        <v>45926</v>
      </c>
      <c r="C2880" s="27">
        <v>357304</v>
      </c>
    </row>
    <row r="2881" spans="1:3" x14ac:dyDescent="0.25">
      <c r="A2881" s="27" t="str">
        <v>EED119246</v>
      </c>
      <c r="B2881" s="46">
        <v>45926</v>
      </c>
      <c r="C2881" s="27">
        <v>358610</v>
      </c>
    </row>
    <row r="2882" spans="1:3" x14ac:dyDescent="0.25">
      <c r="A2882" s="27" t="str">
        <v>EED119246</v>
      </c>
      <c r="B2882" s="46">
        <v>45926</v>
      </c>
      <c r="C2882" s="27">
        <v>363203</v>
      </c>
    </row>
    <row r="2883" spans="1:3" x14ac:dyDescent="0.25">
      <c r="A2883" s="27" t="str">
        <v>EED119246</v>
      </c>
      <c r="B2883" s="46">
        <v>45926</v>
      </c>
      <c r="C2883" s="27">
        <v>363210</v>
      </c>
    </row>
    <row r="2884" spans="1:3" x14ac:dyDescent="0.25">
      <c r="A2884" s="27" t="str">
        <v>EED119246</v>
      </c>
      <c r="B2884" s="46">
        <v>45926</v>
      </c>
      <c r="C2884" s="27">
        <v>363601</v>
      </c>
    </row>
    <row r="2885" spans="1:3" x14ac:dyDescent="0.25">
      <c r="A2885" s="27" t="str">
        <v>EED119246</v>
      </c>
      <c r="B2885" s="46">
        <v>45926</v>
      </c>
      <c r="C2885" s="27">
        <v>366704</v>
      </c>
    </row>
    <row r="2886" spans="1:3" x14ac:dyDescent="0.25">
      <c r="A2886" s="27" t="str">
        <v>EED119246</v>
      </c>
      <c r="B2886" s="46">
        <v>45926</v>
      </c>
      <c r="C2886" s="27">
        <v>367405</v>
      </c>
    </row>
    <row r="2887" spans="1:3" x14ac:dyDescent="0.25">
      <c r="A2887" s="27" t="str">
        <v>EED119246</v>
      </c>
      <c r="B2887" s="46">
        <v>45926</v>
      </c>
      <c r="C2887" s="27">
        <v>368503</v>
      </c>
    </row>
    <row r="2888" spans="1:3" x14ac:dyDescent="0.25">
      <c r="A2888" s="27" t="str">
        <v>EED119246</v>
      </c>
      <c r="B2888" s="46">
        <v>45926</v>
      </c>
      <c r="C2888" s="27">
        <v>368508</v>
      </c>
    </row>
    <row r="2889" spans="1:3" x14ac:dyDescent="0.25">
      <c r="A2889" s="27" t="str">
        <v>EED119246</v>
      </c>
      <c r="B2889" s="46">
        <v>45926</v>
      </c>
      <c r="C2889" s="27">
        <v>368509</v>
      </c>
    </row>
    <row r="2890" spans="1:3" x14ac:dyDescent="0.25">
      <c r="A2890" s="27" t="str">
        <v>EED119246</v>
      </c>
      <c r="B2890" s="46">
        <v>45926</v>
      </c>
      <c r="C2890" s="27">
        <v>369312</v>
      </c>
    </row>
    <row r="2891" spans="1:3" x14ac:dyDescent="0.25">
      <c r="A2891" s="27" t="str">
        <v>EED119246</v>
      </c>
      <c r="B2891" s="46">
        <v>45926</v>
      </c>
      <c r="C2891" s="27">
        <v>369321</v>
      </c>
    </row>
    <row r="2892" spans="1:3" x14ac:dyDescent="0.25">
      <c r="A2892" s="27" t="str">
        <v>EED119246</v>
      </c>
      <c r="B2892" s="46">
        <v>45926</v>
      </c>
      <c r="C2892" s="27">
        <v>372002</v>
      </c>
    </row>
    <row r="2893" spans="1:3" x14ac:dyDescent="0.25">
      <c r="A2893" s="27" t="str">
        <v>EED119246</v>
      </c>
      <c r="B2893" s="46">
        <v>45926</v>
      </c>
      <c r="C2893" s="27">
        <v>372203</v>
      </c>
    </row>
    <row r="2894" spans="1:3" x14ac:dyDescent="0.25">
      <c r="A2894" s="27" t="str">
        <v>EED119246</v>
      </c>
      <c r="B2894" s="46">
        <v>45926</v>
      </c>
      <c r="C2894" s="27">
        <v>372208</v>
      </c>
    </row>
    <row r="2895" spans="1:3" x14ac:dyDescent="0.25">
      <c r="A2895" s="27" t="str">
        <v>EED119246</v>
      </c>
      <c r="B2895" s="46">
        <v>45926</v>
      </c>
      <c r="C2895" s="27">
        <v>372716</v>
      </c>
    </row>
    <row r="2896" spans="1:3" x14ac:dyDescent="0.25">
      <c r="A2896" s="27" t="str">
        <v>EED119246</v>
      </c>
      <c r="B2896" s="46">
        <v>45926</v>
      </c>
      <c r="C2896" s="27">
        <v>384813</v>
      </c>
    </row>
    <row r="2897" spans="1:3" x14ac:dyDescent="0.25">
      <c r="A2897" s="27" t="str">
        <v>EED119246</v>
      </c>
      <c r="B2897" s="46">
        <v>45926</v>
      </c>
      <c r="C2897" s="27">
        <v>400158</v>
      </c>
    </row>
    <row r="2898" spans="1:3" x14ac:dyDescent="0.25">
      <c r="A2898" s="27" t="str">
        <v>EED119246</v>
      </c>
      <c r="B2898" s="46">
        <v>45926</v>
      </c>
      <c r="C2898" s="27">
        <v>400212</v>
      </c>
    </row>
    <row r="2899" spans="1:3" x14ac:dyDescent="0.25">
      <c r="A2899" s="27" t="str">
        <v>EED119246</v>
      </c>
      <c r="B2899" s="46">
        <v>45926</v>
      </c>
      <c r="C2899" s="27">
        <v>401319</v>
      </c>
    </row>
    <row r="2900" spans="1:3" x14ac:dyDescent="0.25">
      <c r="A2900" s="27" t="str">
        <v>EED119246</v>
      </c>
      <c r="B2900" s="46">
        <v>45926</v>
      </c>
      <c r="C2900" s="27">
        <v>405206</v>
      </c>
    </row>
    <row r="2901" spans="1:3" x14ac:dyDescent="0.25">
      <c r="A2901" s="27" t="str">
        <v>EED119246</v>
      </c>
      <c r="B2901" s="46">
        <v>45926</v>
      </c>
      <c r="C2901" s="27">
        <v>405326</v>
      </c>
    </row>
    <row r="2902" spans="1:3" x14ac:dyDescent="0.25">
      <c r="A2902" s="27" t="str">
        <v>EED119246</v>
      </c>
      <c r="B2902" s="46">
        <v>45926</v>
      </c>
      <c r="C2902" s="27">
        <v>406605</v>
      </c>
    </row>
    <row r="2903" spans="1:3" x14ac:dyDescent="0.25">
      <c r="A2903" s="27" t="str">
        <v>EED119246</v>
      </c>
      <c r="B2903" s="46">
        <v>45926</v>
      </c>
      <c r="C2903" s="27">
        <v>406609</v>
      </c>
    </row>
    <row r="2904" spans="1:3" x14ac:dyDescent="0.25">
      <c r="A2904" s="27" t="str">
        <v>EED119246</v>
      </c>
      <c r="B2904" s="46">
        <v>45926</v>
      </c>
      <c r="C2904" s="27">
        <v>420404</v>
      </c>
    </row>
    <row r="2905" spans="1:3" x14ac:dyDescent="0.25">
      <c r="A2905" s="27" t="str">
        <v>EED119246</v>
      </c>
      <c r="B2905" s="46">
        <v>45926</v>
      </c>
      <c r="C2905" s="27">
        <v>422302</v>
      </c>
    </row>
    <row r="2906" spans="1:3" x14ac:dyDescent="0.25">
      <c r="A2906" s="27" t="str">
        <v>EED119246</v>
      </c>
      <c r="B2906" s="46">
        <v>45926</v>
      </c>
      <c r="C2906" s="27">
        <v>423115</v>
      </c>
    </row>
    <row r="2907" spans="1:3" x14ac:dyDescent="0.25">
      <c r="A2907" s="27" t="str">
        <v>EED119246</v>
      </c>
      <c r="B2907" s="46">
        <v>45926</v>
      </c>
      <c r="C2907" s="27">
        <v>423501</v>
      </c>
    </row>
    <row r="2908" spans="1:3" x14ac:dyDescent="0.25">
      <c r="A2908" s="27" t="str">
        <v>EED119246</v>
      </c>
      <c r="B2908" s="46">
        <v>45926</v>
      </c>
      <c r="C2908" s="27">
        <v>425305</v>
      </c>
    </row>
    <row r="2909" spans="1:3" x14ac:dyDescent="0.25">
      <c r="A2909" s="27" t="str">
        <v>EED119246</v>
      </c>
      <c r="B2909" s="46">
        <v>45926</v>
      </c>
      <c r="C2909" s="27">
        <v>500304</v>
      </c>
    </row>
    <row r="2910" spans="1:3" x14ac:dyDescent="0.25">
      <c r="A2910" s="27" t="str">
        <v>EED119246</v>
      </c>
      <c r="B2910" s="46">
        <v>45926</v>
      </c>
      <c r="C2910" s="27">
        <v>500701</v>
      </c>
    </row>
    <row r="2911" spans="1:3" x14ac:dyDescent="0.25">
      <c r="A2911" s="27" t="str">
        <v>EED119246</v>
      </c>
      <c r="B2911" s="46">
        <v>45926</v>
      </c>
      <c r="C2911" s="27">
        <v>500806</v>
      </c>
    </row>
    <row r="2912" spans="1:3" x14ac:dyDescent="0.25">
      <c r="A2912" s="27" t="str">
        <v>EED119246</v>
      </c>
      <c r="B2912" s="46">
        <v>45926</v>
      </c>
      <c r="C2912" s="27">
        <v>500832</v>
      </c>
    </row>
    <row r="2913" spans="1:3" x14ac:dyDescent="0.25">
      <c r="A2913" s="27" t="str">
        <v>EED119246</v>
      </c>
      <c r="B2913" s="46">
        <v>45926</v>
      </c>
      <c r="C2913" s="27">
        <v>502521</v>
      </c>
    </row>
    <row r="2914" spans="1:3" x14ac:dyDescent="0.25">
      <c r="A2914" s="27" t="str">
        <v>EED119246</v>
      </c>
      <c r="B2914" s="46">
        <v>45926</v>
      </c>
      <c r="C2914" s="27">
        <v>502929</v>
      </c>
    </row>
    <row r="2915" spans="1:3" x14ac:dyDescent="0.25">
      <c r="A2915" s="27" t="str">
        <v>EED119246</v>
      </c>
      <c r="B2915" s="46">
        <v>45926</v>
      </c>
      <c r="C2915" s="27">
        <v>502948</v>
      </c>
    </row>
    <row r="2916" spans="1:3" x14ac:dyDescent="0.25">
      <c r="A2916" s="27" t="str">
        <v>EED119246</v>
      </c>
      <c r="B2916" s="46">
        <v>45926</v>
      </c>
      <c r="C2916" s="27">
        <v>506501</v>
      </c>
    </row>
    <row r="2917" spans="1:3" x14ac:dyDescent="0.25">
      <c r="A2917" s="27" t="str">
        <v>EED119246</v>
      </c>
      <c r="B2917" s="46">
        <v>45926</v>
      </c>
      <c r="C2917" s="27">
        <v>507605</v>
      </c>
    </row>
    <row r="2918" spans="1:3" x14ac:dyDescent="0.25">
      <c r="A2918" s="27" t="str">
        <v>EED119246</v>
      </c>
      <c r="B2918" s="46">
        <v>45926</v>
      </c>
      <c r="C2918" s="27">
        <v>512305</v>
      </c>
    </row>
    <row r="2919" spans="1:3" x14ac:dyDescent="0.25">
      <c r="A2919" s="27" t="str">
        <v>EED119246</v>
      </c>
      <c r="B2919" s="46">
        <v>45926</v>
      </c>
      <c r="C2919" s="27">
        <v>570804</v>
      </c>
    </row>
    <row r="2920" spans="1:3" x14ac:dyDescent="0.25">
      <c r="A2920" s="27" t="str">
        <v>EED119246</v>
      </c>
      <c r="B2920" s="46">
        <v>45926</v>
      </c>
      <c r="C2920" s="27">
        <v>621616</v>
      </c>
    </row>
    <row r="2921" spans="1:3" x14ac:dyDescent="0.25">
      <c r="A2921" s="27" t="str">
        <v>EED119246</v>
      </c>
      <c r="B2921" s="46">
        <v>45926</v>
      </c>
      <c r="C2921" s="27">
        <v>626801</v>
      </c>
    </row>
    <row r="2922" spans="1:3" x14ac:dyDescent="0.25">
      <c r="A2922" s="27" t="str">
        <v>EED119246</v>
      </c>
      <c r="B2922" s="46">
        <v>45926</v>
      </c>
      <c r="C2922" s="27">
        <v>626810</v>
      </c>
    </row>
    <row r="2923" spans="1:3" x14ac:dyDescent="0.25">
      <c r="A2923" s="27" t="str">
        <v>EED119246</v>
      </c>
      <c r="B2923" s="46">
        <v>45926</v>
      </c>
      <c r="C2923" s="27">
        <v>651020</v>
      </c>
    </row>
    <row r="2924" spans="1:3" x14ac:dyDescent="0.25">
      <c r="A2924" s="27" t="str">
        <v>EED119246</v>
      </c>
      <c r="B2924" s="46">
        <v>45926</v>
      </c>
      <c r="C2924" s="27">
        <v>655208</v>
      </c>
    </row>
    <row r="2925" spans="1:3" x14ac:dyDescent="0.25">
      <c r="A2925" s="27" t="str">
        <v>EED119246</v>
      </c>
      <c r="B2925" s="46">
        <v>45926</v>
      </c>
      <c r="C2925" s="27">
        <v>795604</v>
      </c>
    </row>
    <row r="2926" spans="1:3" x14ac:dyDescent="0.25">
      <c r="A2926" s="27" t="str">
        <v>EED119246</v>
      </c>
      <c r="B2926" s="46">
        <v>45926</v>
      </c>
      <c r="C2926" s="27">
        <v>900000034</v>
      </c>
    </row>
    <row r="2927" spans="1:3" x14ac:dyDescent="0.25">
      <c r="A2927" s="27" t="str">
        <v>EED119246</v>
      </c>
      <c r="B2927" s="46">
        <v>45926</v>
      </c>
      <c r="C2927" s="27">
        <v>900000035</v>
      </c>
    </row>
    <row r="2928" spans="1:3" x14ac:dyDescent="0.25">
      <c r="A2928" s="27" t="str">
        <v>EED119246</v>
      </c>
      <c r="B2928" s="46">
        <v>45926</v>
      </c>
      <c r="C2928" s="27">
        <v>900000036</v>
      </c>
    </row>
    <row r="2929" spans="1:3" x14ac:dyDescent="0.25">
      <c r="A2929" s="27" t="str">
        <v>EED119246</v>
      </c>
      <c r="B2929" s="46">
        <v>45926</v>
      </c>
      <c r="C2929" s="27">
        <v>900000866</v>
      </c>
    </row>
    <row r="2930" spans="1:3" x14ac:dyDescent="0.25">
      <c r="A2930" s="27" t="str">
        <v>EED119246</v>
      </c>
      <c r="B2930" s="46">
        <v>45926</v>
      </c>
      <c r="C2930" s="27">
        <v>947203</v>
      </c>
    </row>
    <row r="2931" spans="1:3" x14ac:dyDescent="0.25">
      <c r="A2931" s="27">
        <v>179381</v>
      </c>
      <c r="B2931" s="46">
        <v>45929</v>
      </c>
      <c r="C2931" s="27" t="str">
        <v>BE0003-1</v>
      </c>
    </row>
    <row r="2932" spans="1:3" x14ac:dyDescent="0.25">
      <c r="A2932" s="27">
        <v>179381</v>
      </c>
      <c r="B2932" s="46">
        <v>45929</v>
      </c>
      <c r="C2932" s="27" t="str">
        <v>BE0004-1</v>
      </c>
    </row>
    <row r="2933" spans="1:3" x14ac:dyDescent="0.25">
      <c r="A2933" s="27">
        <v>179381</v>
      </c>
      <c r="B2933" s="46">
        <v>45929</v>
      </c>
      <c r="C2933" s="27" t="str">
        <v>BE0237</v>
      </c>
    </row>
    <row r="2934" spans="1:3" x14ac:dyDescent="0.25">
      <c r="A2934" s="27">
        <v>0</v>
      </c>
      <c r="B2934" s="46">
        <v>0</v>
      </c>
      <c r="C2934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3709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12"/>
  <sheetViews>
    <sheetView workbookViewId="0"/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34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ref="A35:A66" si="1">A34+1</f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1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1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1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1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1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1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1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1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1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1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1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1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1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1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1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1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1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1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1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1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1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1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1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1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1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1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1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1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1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1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1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98" si="2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2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2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2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2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2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2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2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2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2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2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2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2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2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2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2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2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2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2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2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2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2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2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2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2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2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2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2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2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2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2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2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ref="A99:A130" si="3">A98+1</f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3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3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3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3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3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3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3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3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3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3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3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3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3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3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3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3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3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3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3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3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3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3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3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3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3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3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3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3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3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3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3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62" si="4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4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4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4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4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4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4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4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4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4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4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4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4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4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4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4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4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4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4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4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4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4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4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4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4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4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4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4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4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4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4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4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ref="A163:A212" si="5">A162+1</f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5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5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5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5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5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5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5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5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5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5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5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5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5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5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5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5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5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5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5"/>
        <v>181</v>
      </c>
      <c r="B182" s="12" t="s">
        <v>3345</v>
      </c>
      <c r="C182" s="12" t="s">
        <v>3352</v>
      </c>
      <c r="D182" s="13" t="s">
        <v>1189</v>
      </c>
      <c r="E182" s="25"/>
      <c r="F182" s="25"/>
    </row>
    <row r="183" spans="1:6" x14ac:dyDescent="0.25">
      <c r="A183" s="12">
        <f t="shared" si="5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5"/>
        <v>183</v>
      </c>
      <c r="B184" s="12" t="s">
        <v>3385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5"/>
        <v>184</v>
      </c>
      <c r="B185" s="12" t="s">
        <v>3356</v>
      </c>
      <c r="C185" s="12" t="s">
        <v>830</v>
      </c>
      <c r="D185" s="12" t="s">
        <v>1189</v>
      </c>
      <c r="E185" s="16" t="s">
        <v>3402</v>
      </c>
      <c r="F185" s="12"/>
    </row>
    <row r="186" spans="1:6" x14ac:dyDescent="0.25">
      <c r="A186" s="12">
        <f t="shared" si="5"/>
        <v>185</v>
      </c>
      <c r="B186" s="25" t="s">
        <v>3401</v>
      </c>
      <c r="C186" s="12" t="s">
        <v>834</v>
      </c>
      <c r="D186" s="12" t="s">
        <v>1189</v>
      </c>
      <c r="E186" s="16" t="s">
        <v>3402</v>
      </c>
      <c r="F186" s="12"/>
    </row>
    <row r="187" spans="1:6" x14ac:dyDescent="0.25">
      <c r="A187" s="12">
        <f t="shared" si="5"/>
        <v>186</v>
      </c>
      <c r="B187" s="25" t="s">
        <v>3439</v>
      </c>
      <c r="C187" s="12" t="s">
        <v>3440</v>
      </c>
      <c r="D187" s="13" t="s">
        <v>1188</v>
      </c>
      <c r="E187" s="25" t="s">
        <v>3441</v>
      </c>
      <c r="F187" s="25"/>
    </row>
    <row r="188" spans="1:6" x14ac:dyDescent="0.25">
      <c r="A188" s="12">
        <f t="shared" si="5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5"/>
        <v>188</v>
      </c>
      <c r="B189" s="25" t="s">
        <v>3443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5"/>
        <v>189</v>
      </c>
      <c r="B190" s="25" t="s">
        <v>3444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5"/>
        <v>190</v>
      </c>
      <c r="B191" s="25" t="s">
        <v>3445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5"/>
        <v>191</v>
      </c>
      <c r="B192" s="25" t="s">
        <v>3446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5"/>
        <v>192</v>
      </c>
      <c r="B193" s="25" t="s">
        <v>3460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5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si="5"/>
        <v>194</v>
      </c>
      <c r="B195" s="12" t="s">
        <v>3482</v>
      </c>
      <c r="C195" s="12" t="s">
        <v>3488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5"/>
        <v>195</v>
      </c>
      <c r="B196" s="12" t="s">
        <v>3489</v>
      </c>
      <c r="C196" s="12" t="s">
        <v>3488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5"/>
        <v>196</v>
      </c>
      <c r="B197" s="12" t="s">
        <v>3588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5"/>
        <v>197</v>
      </c>
      <c r="B198" s="12" t="s">
        <v>3589</v>
      </c>
      <c r="C198" s="12" t="s">
        <v>3590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5"/>
        <v>198</v>
      </c>
      <c r="B199" s="12" t="s">
        <v>3603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5"/>
        <v>199</v>
      </c>
      <c r="B200" s="12" t="s">
        <v>3606</v>
      </c>
      <c r="C200" s="12" t="s">
        <v>3607</v>
      </c>
      <c r="D200" s="13" t="s">
        <v>1189</v>
      </c>
      <c r="E200" s="25"/>
      <c r="F200" s="25"/>
    </row>
    <row r="201" spans="1:6" x14ac:dyDescent="0.25">
      <c r="A201" s="12">
        <f t="shared" si="5"/>
        <v>200</v>
      </c>
      <c r="B201" s="12" t="s">
        <v>3608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5"/>
        <v>201</v>
      </c>
      <c r="B202" s="12" t="s">
        <v>3617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5"/>
        <v>202</v>
      </c>
      <c r="B203" s="12" t="s">
        <v>3622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5"/>
        <v>203</v>
      </c>
      <c r="B204" s="12" t="s">
        <v>3620</v>
      </c>
      <c r="C204" s="12" t="s">
        <v>3621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5"/>
        <v>204</v>
      </c>
      <c r="B205" s="12" t="s">
        <v>3696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5"/>
        <v>205</v>
      </c>
      <c r="B206" s="12" t="s">
        <v>3700</v>
      </c>
      <c r="C206" s="12" t="s">
        <v>3702</v>
      </c>
      <c r="D206" s="13" t="s">
        <v>1189</v>
      </c>
      <c r="E206" s="1"/>
      <c r="F206" s="1"/>
    </row>
    <row r="207" spans="1:6" x14ac:dyDescent="0.25">
      <c r="A207" s="12">
        <f t="shared" si="5"/>
        <v>206</v>
      </c>
      <c r="B207" s="12" t="s">
        <v>3710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5"/>
        <v>207</v>
      </c>
      <c r="B208" s="12" t="s">
        <v>3713</v>
      </c>
      <c r="C208" s="12" t="s">
        <v>3713</v>
      </c>
      <c r="D208" s="13" t="s">
        <v>3713</v>
      </c>
      <c r="E208" s="1"/>
      <c r="F208" s="1"/>
    </row>
    <row r="209" spans="1:6" x14ac:dyDescent="0.25">
      <c r="A209" s="12">
        <f t="shared" si="5"/>
        <v>208</v>
      </c>
      <c r="B209" s="12" t="s">
        <v>3733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5"/>
        <v>209</v>
      </c>
      <c r="B210" s="12" t="s">
        <v>3732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5"/>
        <v>210</v>
      </c>
      <c r="B211" s="12" t="s">
        <v>3735</v>
      </c>
      <c r="C211" s="12" t="s">
        <v>3736</v>
      </c>
      <c r="D211" s="13" t="s">
        <v>1189</v>
      </c>
      <c r="E211" s="1"/>
      <c r="F211" s="1"/>
    </row>
    <row r="212" spans="1:6" x14ac:dyDescent="0.25">
      <c r="A212" s="12">
        <f t="shared" si="5"/>
        <v>211</v>
      </c>
      <c r="B212" s="12" t="s">
        <v>3740</v>
      </c>
      <c r="C212" s="12" t="s">
        <v>3590</v>
      </c>
      <c r="D212" s="13" t="s">
        <v>1189</v>
      </c>
      <c r="E212" s="1"/>
      <c r="F212" s="1"/>
    </row>
  </sheetData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topLeftCell="A391" zoomScale="115" zoomScaleNormal="115" workbookViewId="0">
      <selection activeCell="B402" sqref="B402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1" t="s">
        <v>2032</v>
      </c>
      <c r="P1" s="21">
        <v>45927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21">_xlfn._xlws.SORT(
  _xlfn._xlws.FILTER(A3:D417, (C3:C417=0))
)</f>
        <v>45927</v>
      </c>
      <c r="I3" s="1">
        <v>58156225400</v>
      </c>
      <c r="J3" s="1">
        <v>0</v>
      </c>
      <c r="K3" s="1" t="str">
        <v>DR REDDY</v>
      </c>
      <c r="L3" s="24"/>
      <c r="M3" t="str" cm="1">
        <f t="array" ref="M3">_xlfn._xlws.SORT(_xlfn.TEXTJOIN(",", TRUE, _xlfn._xlws.FILTER(I:I, ISNUMBER(--LEFT(I:I,1)))))</f>
        <v>58156225400,58156225665,58156226041,58156226575,58156227076,58156227345,58156228163,58156228314,58156228491,58156228675,58156228815,58156228885,58156229014,58156229110,58156229353,58156233800,58156233936</v>
      </c>
      <c r="O3" s="2" cm="1">
        <f t="array" ref="O3:R21">_xlfn._xlws.SORT(_xlfn._xlws.FILTER(A:D,A:A =$P$1), 1, TRUE)</f>
        <v>45927</v>
      </c>
      <c r="P3" s="1">
        <v>58156225400</v>
      </c>
      <c r="Q3" s="1">
        <v>0</v>
      </c>
      <c r="R3" s="1" t="str">
        <v>DR REDDY</v>
      </c>
      <c r="S3" s="2" t="str">
        <f>IF(ISBLANK(VLOOKUP(P3,MasterSheet!Q:X,8,FALSE)), "", VLOOKUP(P3,MasterSheet!Q:X,8,FALSE))</f>
        <v/>
      </c>
      <c r="T3" s="48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45927</v>
      </c>
      <c r="I4" s="1">
        <v>58156225665</v>
      </c>
      <c r="J4" s="1">
        <v>0</v>
      </c>
      <c r="K4" s="1" t="str">
        <v>AURIGINE SERVICE</v>
      </c>
      <c r="L4" s="24"/>
      <c r="O4" s="2">
        <v>45927</v>
      </c>
      <c r="P4" s="1">
        <v>58156225665</v>
      </c>
      <c r="Q4" s="1">
        <v>0</v>
      </c>
      <c r="R4" s="1" t="str">
        <v>AURIGINE SERVICE</v>
      </c>
      <c r="S4" s="2" t="str">
        <f>IF(ISBLANK(VLOOKUP(P4,MasterSheet!Q:X,8,FALSE)), "", VLOOKUP(P4,MasterSheet!Q:X,8,FALSE))</f>
        <v/>
      </c>
      <c r="T4" s="48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45927</v>
      </c>
      <c r="I5" s="1">
        <v>58156226041</v>
      </c>
      <c r="J5" s="1">
        <v>0</v>
      </c>
      <c r="K5" s="1" t="str">
        <v>AURIGINE ONCO</v>
      </c>
      <c r="L5" s="24"/>
      <c r="O5" s="2">
        <v>45927</v>
      </c>
      <c r="P5" s="1">
        <v>58156226041</v>
      </c>
      <c r="Q5" s="1">
        <v>0</v>
      </c>
      <c r="R5" s="1" t="str">
        <v>AURIGINE ONCO</v>
      </c>
      <c r="S5" s="2" t="str">
        <f>IF(ISBLANK(VLOOKUP(P5,MasterSheet!Q:X,8,FALSE)), "", VLOOKUP(P5,MasterSheet!Q:X,8,FALSE))</f>
        <v/>
      </c>
      <c r="T5" s="48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45927</v>
      </c>
      <c r="I6" s="1">
        <v>58156226575</v>
      </c>
      <c r="J6" s="1">
        <v>0</v>
      </c>
      <c r="K6" s="1" t="str">
        <v>IMMUNEEL</v>
      </c>
      <c r="L6" s="24"/>
      <c r="O6" s="2">
        <v>45927</v>
      </c>
      <c r="P6" s="1">
        <v>58156226575</v>
      </c>
      <c r="Q6" s="1">
        <v>0</v>
      </c>
      <c r="R6" s="1" t="str">
        <v>IMMUNEEL</v>
      </c>
      <c r="S6" s="2" t="str">
        <f>IF(ISBLANK(VLOOKUP(P6,MasterSheet!Q:X,8,FALSE)), "", VLOOKUP(P6,MasterSheet!Q:X,8,FALSE))</f>
        <v/>
      </c>
      <c r="T6" s="48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>
        <v>45927</v>
      </c>
      <c r="I7" s="1">
        <v>58156227076</v>
      </c>
      <c r="J7" s="1">
        <v>0</v>
      </c>
      <c r="K7" s="1" t="str">
        <v>BIO SOLUTION</v>
      </c>
      <c r="L7" s="24"/>
      <c r="O7" s="2">
        <v>45927</v>
      </c>
      <c r="P7" s="1">
        <v>58156227076</v>
      </c>
      <c r="Q7" s="1">
        <v>0</v>
      </c>
      <c r="R7" s="1" t="str">
        <v>BIO SOLUTION</v>
      </c>
      <c r="S7" s="2" t="str">
        <f>IF(ISBLANK(VLOOKUP(P7,MasterSheet!Q:X,8,FALSE)), "", VLOOKUP(P7,MasterSheet!Q:X,8,FALSE))</f>
        <v/>
      </c>
      <c r="T7" s="48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>
        <v>45927</v>
      </c>
      <c r="I8" s="1">
        <v>58156227345</v>
      </c>
      <c r="J8" s="1">
        <v>0</v>
      </c>
      <c r="K8" s="1" t="str">
        <v>SAI LIFE</v>
      </c>
      <c r="L8" s="24"/>
      <c r="M8" t="s">
        <v>1199</v>
      </c>
      <c r="O8" s="2">
        <v>45927</v>
      </c>
      <c r="P8" s="1">
        <v>58156227345</v>
      </c>
      <c r="Q8" s="1">
        <v>0</v>
      </c>
      <c r="R8" s="1" t="str">
        <v>SAI LIFE</v>
      </c>
      <c r="S8" s="2" t="str">
        <f>IF(ISBLANK(VLOOKUP(P8,MasterSheet!Q:X,8,FALSE)), "", VLOOKUP(P8,MasterSheet!Q:X,8,FALSE))</f>
        <v/>
      </c>
      <c r="T8" s="48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>
        <v>45927</v>
      </c>
      <c r="I9" s="1">
        <v>58156228163</v>
      </c>
      <c r="J9" s="1">
        <v>0</v>
      </c>
      <c r="K9" s="1" t="str">
        <v>NNF</v>
      </c>
      <c r="L9" s="24"/>
      <c r="M9" t="str" cm="1">
        <f t="array" ref="M9">_xlfn._xlws.SORT(_xlfn.TEXTJOIN(",", TRUE, _xlfn._xlws.FILTER(I:I, LEFT(I:I,1)="D")))</f>
        <v>D3003710005,D3003710006</v>
      </c>
      <c r="O9" s="2">
        <v>45927</v>
      </c>
      <c r="P9" s="1">
        <v>58156228163</v>
      </c>
      <c r="Q9" s="1">
        <v>0</v>
      </c>
      <c r="R9" s="1" t="str">
        <v>NNF</v>
      </c>
      <c r="S9" s="2" t="str">
        <f>IF(ISBLANK(VLOOKUP(P9,MasterSheet!Q:X,8,FALSE)), "", VLOOKUP(P9,MasterSheet!Q:X,8,FALSE))</f>
        <v/>
      </c>
      <c r="T9" s="48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>
        <v>45927</v>
      </c>
      <c r="I10" s="1">
        <v>58156228314</v>
      </c>
      <c r="J10" s="1">
        <v>0</v>
      </c>
      <c r="K10" s="1" t="str">
        <v>TECHWEST</v>
      </c>
      <c r="L10" s="24"/>
      <c r="O10" s="2">
        <v>45927</v>
      </c>
      <c r="P10" s="1">
        <v>58156228314</v>
      </c>
      <c r="Q10" s="1">
        <v>0</v>
      </c>
      <c r="R10" s="1" t="str">
        <v>TECHWEST</v>
      </c>
      <c r="S10" s="2" t="str">
        <f>IF(ISBLANK(VLOOKUP(P10,MasterSheet!Q:X,8,FALSE)), "", VLOOKUP(P10,MasterSheet!Q:X,8,FALSE))</f>
        <v/>
      </c>
      <c r="T10" s="48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>
        <v>45927</v>
      </c>
      <c r="I11" s="1">
        <v>58156228491</v>
      </c>
      <c r="J11" s="1">
        <v>0</v>
      </c>
      <c r="K11" s="1" t="str">
        <v>POPVAX</v>
      </c>
      <c r="L11" s="24"/>
      <c r="O11" s="2">
        <v>45927</v>
      </c>
      <c r="P11" s="1">
        <v>58156228491</v>
      </c>
      <c r="Q11" s="1">
        <v>0</v>
      </c>
      <c r="R11" s="1" t="str">
        <v>POPVAX</v>
      </c>
      <c r="S11" s="2" t="str">
        <f>IF(ISBLANK(VLOOKUP(P11,MasterSheet!Q:X,8,FALSE)), "", VLOOKUP(P11,MasterSheet!Q:X,8,FALSE))</f>
        <v/>
      </c>
      <c r="T11" s="48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>
        <v>45927</v>
      </c>
      <c r="I12" s="1">
        <v>58156228675</v>
      </c>
      <c r="J12" s="1">
        <v>0</v>
      </c>
      <c r="K12" s="1" t="str">
        <v>CELLIN BIO</v>
      </c>
      <c r="O12" s="2">
        <v>45927</v>
      </c>
      <c r="P12" s="1">
        <v>58156228675</v>
      </c>
      <c r="Q12" s="1">
        <v>0</v>
      </c>
      <c r="R12" s="1" t="str">
        <v>CELLIN BIO</v>
      </c>
      <c r="S12" s="2" t="str">
        <f>IF(ISBLANK(VLOOKUP(P12,MasterSheet!Q:X,8,FALSE)), "", VLOOKUP(P12,MasterSheet!Q:X,8,FALSE))</f>
        <v/>
      </c>
      <c r="T12" s="48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>
        <v>45927</v>
      </c>
      <c r="I13" s="1">
        <v>58156228815</v>
      </c>
      <c r="J13" s="1">
        <v>0</v>
      </c>
      <c r="K13" s="1" t="str">
        <v>NCCS</v>
      </c>
      <c r="O13" s="2">
        <v>45927</v>
      </c>
      <c r="P13" s="1">
        <v>58156228815</v>
      </c>
      <c r="Q13" s="1">
        <v>0</v>
      </c>
      <c r="R13" s="1" t="str">
        <v>NCCS</v>
      </c>
      <c r="S13" s="2" t="str">
        <f>IF(ISBLANK(VLOOKUP(P13,MasterSheet!Q:X,8,FALSE)), "", VLOOKUP(P13,MasterSheet!Q:X,8,FALSE))</f>
        <v/>
      </c>
      <c r="T13" s="48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>
        <v>45927</v>
      </c>
      <c r="I14" s="1">
        <v>58156228885</v>
      </c>
      <c r="J14" s="1">
        <v>0</v>
      </c>
      <c r="K14" s="1" t="str">
        <v>Helix</v>
      </c>
      <c r="M14" s="24"/>
      <c r="O14" s="2">
        <v>45927</v>
      </c>
      <c r="P14" s="1">
        <v>58156228885</v>
      </c>
      <c r="Q14" s="1">
        <v>0</v>
      </c>
      <c r="R14" s="1" t="str">
        <v>Helix</v>
      </c>
      <c r="S14" s="2" t="str">
        <f>IF(ISBLANK(VLOOKUP(P14,MasterSheet!Q:X,8,FALSE)), "", VLOOKUP(P14,MasterSheet!Q:X,8,FALSE))</f>
        <v/>
      </c>
      <c r="T14" s="48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>
        <v>45927</v>
      </c>
      <c r="I15" s="1">
        <v>58156229014</v>
      </c>
      <c r="J15" s="1">
        <v>0</v>
      </c>
      <c r="K15" s="1" t="str">
        <v>Cellcure</v>
      </c>
      <c r="M15" s="24"/>
      <c r="O15" s="2">
        <v>45927</v>
      </c>
      <c r="P15" s="1">
        <v>58156229014</v>
      </c>
      <c r="Q15" s="1">
        <v>0</v>
      </c>
      <c r="R15" s="1" t="str">
        <v>Cellcure</v>
      </c>
      <c r="S15" s="2" t="str">
        <f>IF(ISBLANK(VLOOKUP(P15,MasterSheet!Q:X,8,FALSE)), "", VLOOKUP(P15,MasterSheet!Q:X,8,FALSE))</f>
        <v/>
      </c>
      <c r="T15" s="48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>
        <v>45927</v>
      </c>
      <c r="I16" s="1">
        <v>58156229110</v>
      </c>
      <c r="J16" s="1">
        <v>0</v>
      </c>
      <c r="K16" s="1" t="str">
        <v>NEXGENE</v>
      </c>
      <c r="M16" s="24"/>
      <c r="O16" s="2">
        <v>45927</v>
      </c>
      <c r="P16" s="1">
        <v>58156229110</v>
      </c>
      <c r="Q16" s="1">
        <v>0</v>
      </c>
      <c r="R16" s="1" t="str">
        <v>NEXGENE</v>
      </c>
      <c r="S16" s="2" t="str">
        <f>IF(ISBLANK(VLOOKUP(P16,MasterSheet!Q:X,8,FALSE)), "", VLOOKUP(P16,MasterSheet!Q:X,8,FALSE))</f>
        <v/>
      </c>
      <c r="T16" s="48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>
        <v>45927</v>
      </c>
      <c r="I17" s="1">
        <v>58156229353</v>
      </c>
      <c r="J17" s="1">
        <v>0</v>
      </c>
      <c r="K17" s="1" t="str">
        <v>RG SONS</v>
      </c>
      <c r="O17" s="2">
        <v>45927</v>
      </c>
      <c r="P17" s="1">
        <v>58156229353</v>
      </c>
      <c r="Q17" s="1">
        <v>0</v>
      </c>
      <c r="R17" s="1" t="str">
        <v>RG SONS</v>
      </c>
      <c r="S17" s="2" t="str">
        <f>IF(ISBLANK(VLOOKUP(P17,MasterSheet!Q:X,8,FALSE)), "", VLOOKUP(P17,MasterSheet!Q:X,8,FALSE))</f>
        <v/>
      </c>
      <c r="T17" s="48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>
        <v>45927</v>
      </c>
      <c r="I18" s="1">
        <v>58156233800</v>
      </c>
      <c r="J18" s="1">
        <v>0</v>
      </c>
      <c r="K18" s="1" t="str">
        <v>ACTREC</v>
      </c>
      <c r="M18" s="6"/>
      <c r="O18" s="2">
        <v>45927</v>
      </c>
      <c r="P18" s="1">
        <v>58156233800</v>
      </c>
      <c r="Q18" s="1">
        <v>0</v>
      </c>
      <c r="R18" s="1" t="str">
        <v>ACTREC</v>
      </c>
      <c r="S18" s="2" t="str">
        <f>IF(ISBLANK(VLOOKUP(P18,MasterSheet!Q:X,8,FALSE)), "", VLOOKUP(P18,MasterSheet!Q:X,8,FALSE))</f>
        <v/>
      </c>
      <c r="T18" s="48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>
        <v>45927</v>
      </c>
      <c r="I19" s="1">
        <v>58156233936</v>
      </c>
      <c r="J19" s="1">
        <v>0</v>
      </c>
      <c r="K19" s="1" t="str">
        <v>Shubh Sales</v>
      </c>
      <c r="M19" s="24"/>
      <c r="O19" s="2">
        <v>45927</v>
      </c>
      <c r="P19" s="1">
        <v>58156233936</v>
      </c>
      <c r="Q19" s="1">
        <v>0</v>
      </c>
      <c r="R19" s="1" t="str">
        <v>Shubh Sales</v>
      </c>
      <c r="S19" s="2" t="str">
        <f>IF(ISBLANK(VLOOKUP(P19,MasterSheet!Q:X,8,FALSE)), "", VLOOKUP(P19,MasterSheet!Q:X,8,FALSE))</f>
        <v/>
      </c>
      <c r="T19" s="48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>
        <v>45927</v>
      </c>
      <c r="I20" s="2" t="str">
        <v>D3003710005</v>
      </c>
      <c r="J20" s="1">
        <v>0</v>
      </c>
      <c r="K20" s="1" t="str">
        <v>INFINITY</v>
      </c>
      <c r="M20" s="24"/>
      <c r="O20" s="2">
        <v>45927</v>
      </c>
      <c r="P20" s="1" t="str">
        <v>D3003710005</v>
      </c>
      <c r="Q20" s="1">
        <v>0</v>
      </c>
      <c r="R20" s="1" t="str">
        <v>INFINITY</v>
      </c>
      <c r="S20" s="2" t="str">
        <f>IF(ISBLANK(VLOOKUP(P20,MasterSheet!Q:X,8,FALSE)), "", VLOOKUP(P20,MasterSheet!Q:X,8,FALSE))</f>
        <v/>
      </c>
      <c r="T20" s="48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>
        <v>45927</v>
      </c>
      <c r="I21" s="2" t="str">
        <v>D3003710006</v>
      </c>
      <c r="J21" s="1">
        <v>0</v>
      </c>
      <c r="K21" s="1" t="str">
        <v>MEDLIFE</v>
      </c>
      <c r="O21" s="2">
        <v>45927</v>
      </c>
      <c r="P21" s="1" t="str">
        <v>D3003710006</v>
      </c>
      <c r="Q21" s="1">
        <v>0</v>
      </c>
      <c r="R21" s="1" t="str">
        <v>MEDLIFE</v>
      </c>
      <c r="S21" s="2" t="str">
        <f>IF(ISBLANK(VLOOKUP(P21,MasterSheet!Q:X,8,FALSE)), "", VLOOKUP(P21,MasterSheet!Q:X,8,FALSE))</f>
        <v/>
      </c>
      <c r="T21" s="48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>
        <f>IFERROR(VLOOKUP(B360,MasterSheet!Q:R,2,)," ")</f>
        <v>0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>
        <v>58156225665</v>
      </c>
      <c r="C361" s="1">
        <f>IFERROR(VLOOKUP(B361,MasterSheet!Q:R,2,)," ")</f>
        <v>0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>
        <v>58156226041</v>
      </c>
      <c r="C362" s="1">
        <f>IFERROR(VLOOKUP(B362,MasterSheet!Q:R,2,)," ")</f>
        <v>0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>
        <v>58156226575</v>
      </c>
      <c r="C363" s="1">
        <f>IFERROR(VLOOKUP(B363,MasterSheet!Q:R,2,)," ")</f>
        <v>0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>
        <v>58156227076</v>
      </c>
      <c r="C364" s="1">
        <f>IFERROR(VLOOKUP(B364,MasterSheet!Q:R,2,)," ")</f>
        <v>0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>
        <v>58156227345</v>
      </c>
      <c r="C365" s="1">
        <f>IFERROR(VLOOKUP(B365,MasterSheet!Q:R,2,)," ")</f>
        <v>0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>
        <v>58156228163</v>
      </c>
      <c r="C366" s="1">
        <f>IFERROR(VLOOKUP(B366,MasterSheet!Q:R,2,)," ")</f>
        <v>0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>
        <v>58156228314</v>
      </c>
      <c r="C367" s="1">
        <f>IFERROR(VLOOKUP(B367,MasterSheet!Q:R,2,)," ")</f>
        <v>0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>
        <v>58156228491</v>
      </c>
      <c r="C368" s="1">
        <f>IFERROR(VLOOKUP(B368,MasterSheet!Q:R,2,)," ")</f>
        <v>0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>
        <v>58156228675</v>
      </c>
      <c r="C369" s="1">
        <f>IFERROR(VLOOKUP(B369,MasterSheet!Q:R,2,)," ")</f>
        <v>0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>
        <v>58156228815</v>
      </c>
      <c r="C370" s="1">
        <f>IFERROR(VLOOKUP(B370,MasterSheet!Q:R,2,)," ")</f>
        <v>0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>
        <v>58156228885</v>
      </c>
      <c r="C371" s="1">
        <f>IFERROR(VLOOKUP(B371,MasterSheet!Q:R,2,)," ")</f>
        <v>0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>
        <v>58156229014</v>
      </c>
      <c r="C372" s="1">
        <f>IFERROR(VLOOKUP(B372,MasterSheet!Q:R,2,)," ")</f>
        <v>0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>
        <v>58156229110</v>
      </c>
      <c r="C373" s="1">
        <f>IFERROR(VLOOKUP(B373,MasterSheet!Q:R,2,)," ")</f>
        <v>0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>
        <v>58156229353</v>
      </c>
      <c r="C374" s="1">
        <f>IFERROR(VLOOKUP(B374,MasterSheet!Q:R,2,)," ")</f>
        <v>0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>
        <v>58156233800</v>
      </c>
      <c r="C375" s="1">
        <f>IFERROR(VLOOKUP(B375,MasterSheet!Q:R,2,)," ")</f>
        <v>0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>
        <v>58156233936</v>
      </c>
      <c r="C376" s="1">
        <f>IFERROR(VLOOKUP(B376,MasterSheet!Q:R,2,)," ")</f>
        <v>0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t="str">
        <v>D3003710005</v>
      </c>
      <c r="C412" s="1">
        <f>IFERROR(VLOOKUP(B412,MasterSheet!Q:R,2,)," ")</f>
        <v>0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t="str">
        <v>D3003710006</v>
      </c>
      <c r="C413" s="1">
        <f>IFERROR(VLOOKUP(B413,MasterSheet!Q:R,2,)," ")</f>
        <v>0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opLeftCell="M1" zoomScale="85" zoomScaleNormal="85" workbookViewId="0">
      <selection activeCell="K1" sqref="K1:S50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1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1" cm="1">
        <f t="array" ref="A2:I142">_xlfn._xlws.SORT(
  _xlfn._xlws.FILTER(
    CHOOSE({1,2,3,4,5,6,7,8,9},
      MasterSheet!H2:H10392,
      MasterSheet!L2:L10392,
      MasterSheet!P2:P10392,
      MasterSheet!S2:S10392,
      MasterSheet!U2:U10392,
      MasterSheet!T2:T10392,
MasterSheet!V2:V10392,MasterSheet!W2:W10392,MasterSheet!AC2:AC10392
    ),
    MasterSheet!L2:L10392 &gt; 0
  ),
  3, TRUE
)</f>
        <v>103011</v>
      </c>
      <c r="B2" s="1">
        <v>1</v>
      </c>
      <c r="C2" s="1" t="str">
        <v>ABHI BIO</v>
      </c>
      <c r="D2" s="1">
        <v>4</v>
      </c>
      <c r="E2" s="1" t="str">
        <v>BioLegend</v>
      </c>
      <c r="F2" s="1">
        <v>0</v>
      </c>
      <c r="G2" s="1" t="str">
        <v>Kolkata</v>
      </c>
      <c r="H2" s="1">
        <v>0</v>
      </c>
      <c r="I2" s="1" t="str">
        <v>OutStation</v>
      </c>
      <c r="K2" s="1">
        <f t="shared" ref="K2:K33" si="0">SUMIFS(B:B,C:C, L2,D:D, M2,E:E, N2,F:F, O2,G:G, P2,H:H, Q2)</f>
        <v>20</v>
      </c>
      <c r="L2" s="1" t="str">
        <v>ABHI BIO</v>
      </c>
      <c r="M2" s="1">
        <v>4</v>
      </c>
      <c r="N2" s="1" t="str">
        <v>BioLegend</v>
      </c>
      <c r="O2" s="1">
        <v>0</v>
      </c>
      <c r="P2" s="1" t="str">
        <v>Kolkata</v>
      </c>
      <c r="Q2" s="1">
        <v>0</v>
      </c>
      <c r="R2" s="1" t="str">
        <v>OutStation</v>
      </c>
      <c r="S2" s="1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>
        <v>0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>
        <v>0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>
        <v>0</v>
      </c>
      <c r="I5" s="1" t="str">
        <v>OutStation</v>
      </c>
      <c r="K5" s="1">
        <f t="shared" si="0"/>
        <v>2</v>
      </c>
      <c r="L5" s="1" t="str">
        <v>BIOCON</v>
      </c>
      <c r="M5" s="1">
        <v>4</v>
      </c>
      <c r="N5" s="1" t="str">
        <v>BioLegend</v>
      </c>
      <c r="O5" s="1" t="str">
        <v xml:space="preserve">Pending Confirmation By Customer </v>
      </c>
      <c r="P5" s="1" t="str">
        <v>Banglore</v>
      </c>
      <c r="Q5" s="1" t="str">
        <v xml:space="preserve">Pending Confirmation By Customer </v>
      </c>
      <c r="R5" s="1" t="str">
        <v>OutStation</v>
      </c>
      <c r="S5" s="1">
        <f t="shared" si="1"/>
        <v>2</v>
      </c>
    </row>
    <row r="6" spans="1:19" x14ac:dyDescent="0.25">
      <c r="A6" s="1">
        <v>317313</v>
      </c>
      <c r="B6" s="1">
        <v>1</v>
      </c>
      <c r="C6" s="1" t="str">
        <v>ABHI BIO</v>
      </c>
      <c r="D6" s="1">
        <v>4</v>
      </c>
      <c r="E6" s="1" t="str">
        <v>BioLegend</v>
      </c>
      <c r="F6" s="1">
        <v>0</v>
      </c>
      <c r="G6" s="1" t="str">
        <v>Kolkata</v>
      </c>
      <c r="H6" s="1">
        <v>0</v>
      </c>
      <c r="I6" s="1" t="str">
        <v>OutStation</v>
      </c>
      <c r="K6" s="1">
        <f t="shared" si="0"/>
        <v>1</v>
      </c>
      <c r="L6" s="1" t="str">
        <v>Hinduja</v>
      </c>
      <c r="M6" s="1">
        <v>4</v>
      </c>
      <c r="N6" s="1" t="str">
        <v>BioLegend</v>
      </c>
      <c r="O6" s="1" t="str">
        <v>PO Awaited</v>
      </c>
      <c r="P6" s="1" t="str">
        <v>Mumbai</v>
      </c>
      <c r="Q6" s="1" t="str">
        <v>PO Awaited</v>
      </c>
      <c r="R6" s="1" t="str">
        <v>OutStation</v>
      </c>
      <c r="S6" s="1">
        <f t="shared" si="1"/>
        <v>1</v>
      </c>
    </row>
    <row r="7" spans="1:19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>
        <v>0</v>
      </c>
      <c r="I7" s="1" t="str">
        <v>OutStation</v>
      </c>
      <c r="K7" s="1">
        <f t="shared" si="0"/>
        <v>2</v>
      </c>
      <c r="L7" s="1" t="str">
        <v>IGIB</v>
      </c>
      <c r="M7" s="1">
        <v>-20</v>
      </c>
      <c r="N7" s="1" t="str">
        <v>Dharmacon</v>
      </c>
      <c r="O7" s="1">
        <v>0</v>
      </c>
      <c r="P7" s="1" t="str">
        <v>Delhi</v>
      </c>
      <c r="Q7" s="1">
        <v>0</v>
      </c>
      <c r="R7" s="1" t="str">
        <v>Local</v>
      </c>
      <c r="S7" s="1">
        <f t="shared" si="1"/>
        <v>2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>
        <v>0</v>
      </c>
      <c r="I8" s="1" t="str">
        <v>OutStation</v>
      </c>
      <c r="K8" s="1">
        <f t="shared" si="0"/>
        <v>2</v>
      </c>
      <c r="L8" s="1" t="str">
        <v>IGIB</v>
      </c>
      <c r="M8" s="1">
        <v>4</v>
      </c>
      <c r="N8" s="1" t="str">
        <v>Dharmacon</v>
      </c>
      <c r="O8" s="1">
        <v>0</v>
      </c>
      <c r="P8" s="1" t="str">
        <v>Delhi</v>
      </c>
      <c r="Q8" s="1">
        <v>0</v>
      </c>
      <c r="R8" s="1" t="str">
        <v>Local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>
        <v>0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>
        <v>0</v>
      </c>
      <c r="R9" s="1" t="str">
        <v>OutStation</v>
      </c>
      <c r="S9" s="1">
        <f t="shared" si="1"/>
        <v>1</v>
      </c>
    </row>
    <row r="10" spans="1:19" x14ac:dyDescent="0.25">
      <c r="A10" s="1">
        <v>356110</v>
      </c>
      <c r="B10" s="1">
        <v>1</v>
      </c>
      <c r="C10" s="1" t="str">
        <v>ABHI BIO</v>
      </c>
      <c r="D10" s="1">
        <v>4</v>
      </c>
      <c r="E10" s="1" t="str">
        <v>BioLegend</v>
      </c>
      <c r="F10" s="1">
        <v>0</v>
      </c>
      <c r="G10" s="1" t="str">
        <v>Kolkata</v>
      </c>
      <c r="H10" s="1">
        <v>0</v>
      </c>
      <c r="I10" s="1" t="str">
        <v>OutStation</v>
      </c>
      <c r="K10" s="1">
        <f t="shared" si="0"/>
        <v>4</v>
      </c>
      <c r="L10" s="1" t="str">
        <v>ILS</v>
      </c>
      <c r="M10" s="1">
        <v>-80</v>
      </c>
      <c r="N10" s="1" t="str">
        <v>Dharmacon</v>
      </c>
      <c r="O10" s="1">
        <v>0</v>
      </c>
      <c r="P10" s="1" t="str">
        <v>Bhuvneshwar</v>
      </c>
      <c r="Q10" s="1">
        <v>0</v>
      </c>
      <c r="R10" s="1" t="str">
        <v>OutStation</v>
      </c>
      <c r="S10" s="1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>
        <v>0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>
        <v>0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>
        <v>0</v>
      </c>
      <c r="I12" s="1" t="str">
        <v>OutStation</v>
      </c>
      <c r="K12" s="1">
        <f t="shared" si="0"/>
        <v>5</v>
      </c>
      <c r="L12" s="1" t="str">
        <v>IRIS</v>
      </c>
      <c r="M12" s="1">
        <v>4</v>
      </c>
      <c r="N12" s="1" t="str">
        <v>BioLegend</v>
      </c>
      <c r="O12" s="1">
        <v>0</v>
      </c>
      <c r="P12" s="1" t="str">
        <v>DELHI</v>
      </c>
      <c r="Q12" s="1">
        <v>0</v>
      </c>
      <c r="R12" s="1" t="str">
        <v>LOCAL</v>
      </c>
      <c r="S12" s="1">
        <f t="shared" si="1"/>
        <v>5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>
        <v>0</v>
      </c>
      <c r="I13" s="1" t="str">
        <v>OutStation</v>
      </c>
      <c r="K13" s="1">
        <f t="shared" si="0"/>
        <v>1</v>
      </c>
      <c r="L13" s="1" t="str">
        <v>JNU</v>
      </c>
      <c r="M13" s="1">
        <v>4</v>
      </c>
      <c r="N13" s="1" t="str">
        <v>MABTECH</v>
      </c>
      <c r="O13" s="1">
        <v>0</v>
      </c>
      <c r="P13" s="1" t="str">
        <v>DELHI</v>
      </c>
      <c r="Q13" s="1" t="str">
        <v>Priyanka Madam</v>
      </c>
      <c r="R13" s="1" t="str">
        <v>Local</v>
      </c>
      <c r="S13" s="1">
        <f t="shared" si="1"/>
        <v>1</v>
      </c>
    </row>
    <row r="14" spans="1:19" x14ac:dyDescent="0.25">
      <c r="A14" s="1">
        <v>368508</v>
      </c>
      <c r="B14" s="1">
        <v>1</v>
      </c>
      <c r="C14" s="1" t="str">
        <v>ABHI BIO</v>
      </c>
      <c r="D14" s="1">
        <v>4</v>
      </c>
      <c r="E14" s="1" t="str">
        <v>BioLegend</v>
      </c>
      <c r="F14" s="1">
        <v>0</v>
      </c>
      <c r="G14" s="1" t="str">
        <v>Kolkata</v>
      </c>
      <c r="H14" s="1">
        <v>0</v>
      </c>
      <c r="I14" s="1" t="str">
        <v>OutStation</v>
      </c>
      <c r="K14" s="1">
        <f t="shared" si="0"/>
        <v>2</v>
      </c>
      <c r="L14" s="1" t="str">
        <v>Mishu Pharma</v>
      </c>
      <c r="M14" s="1">
        <v>-20</v>
      </c>
      <c r="N14" s="1" t="str">
        <v>TargetMol</v>
      </c>
      <c r="O14" s="1">
        <v>0</v>
      </c>
      <c r="P14" s="1" t="str">
        <v>JAIPUR</v>
      </c>
      <c r="Q14" s="1">
        <v>0</v>
      </c>
      <c r="R14" s="1" t="str">
        <v>OutStation</v>
      </c>
      <c r="S14" s="1">
        <f t="shared" si="1"/>
        <v>2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>
        <v>0</v>
      </c>
      <c r="I15" s="1" t="str">
        <v>OutStation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 t="str">
        <v>STOCK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>
        <v>0</v>
      </c>
      <c r="I16" s="1" t="str">
        <v>OutStation</v>
      </c>
      <c r="K16" s="1">
        <f t="shared" si="0"/>
        <v>9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 t="str">
        <v>STOCK</v>
      </c>
      <c r="S16" s="1">
        <f t="shared" si="1"/>
        <v>9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>
        <v>0</v>
      </c>
      <c r="I17" s="1" t="str">
        <v>OutStation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17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>
        <v>0</v>
      </c>
      <c r="I18" s="1" t="str">
        <v>OutStation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>
        <v>0</v>
      </c>
      <c r="I19" s="1" t="str">
        <v>OutStation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23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>
        <v>0</v>
      </c>
      <c r="I20" s="1" t="str">
        <v>OutStation</v>
      </c>
      <c r="K20" s="1">
        <f t="shared" si="0"/>
        <v>3</v>
      </c>
      <c r="L20" s="1" t="str">
        <v>RCB</v>
      </c>
      <c r="M20" s="1">
        <v>-20</v>
      </c>
      <c r="N20" s="1" t="str">
        <v>Dharmacon</v>
      </c>
      <c r="O20" s="1">
        <v>0</v>
      </c>
      <c r="P20" s="1" t="str">
        <v>Delhi</v>
      </c>
      <c r="Q20" s="1">
        <v>0</v>
      </c>
      <c r="R20" s="1" t="str">
        <v>Local</v>
      </c>
      <c r="S20" s="1">
        <f t="shared" si="1"/>
        <v>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>
        <v>0</v>
      </c>
      <c r="I21" s="1" t="str">
        <v>OutStation</v>
      </c>
      <c r="K21" s="1">
        <f t="shared" si="0"/>
        <v>4</v>
      </c>
      <c r="L21" s="1" t="str">
        <v>RCB</v>
      </c>
      <c r="M21" s="1">
        <v>4</v>
      </c>
      <c r="N21" s="1" t="str">
        <v>BioLegend</v>
      </c>
      <c r="O21" s="1">
        <v>0</v>
      </c>
      <c r="P21" s="1" t="str">
        <v>Delhi</v>
      </c>
      <c r="Q21" s="1">
        <v>0</v>
      </c>
      <c r="R21" s="1" t="str">
        <v>Local</v>
      </c>
      <c r="S21" s="1">
        <f t="shared" si="1"/>
        <v>4</v>
      </c>
    </row>
    <row r="22" spans="1:19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5</v>
      </c>
      <c r="L22" s="1" t="str">
        <v>Sample (PM)</v>
      </c>
      <c r="M22" s="1">
        <v>4</v>
      </c>
      <c r="N22" s="1" t="str">
        <v>Hansa Biomed</v>
      </c>
      <c r="O22" s="1" t="str">
        <v>Priyanka Madam</v>
      </c>
      <c r="P22" s="1" t="str">
        <v>delhi</v>
      </c>
      <c r="Q22" s="1" t="str">
        <v>Priyanka Madam</v>
      </c>
      <c r="R22" s="1" t="str">
        <v>Local</v>
      </c>
      <c r="S22" s="1">
        <f t="shared" si="1"/>
        <v>5</v>
      </c>
    </row>
    <row r="23" spans="1:19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SOUTH CAMPUS</v>
      </c>
      <c r="M23" s="1" t="str">
        <v>RT</v>
      </c>
      <c r="N23" s="1" t="str">
        <v>HOEFER</v>
      </c>
      <c r="O23" s="1">
        <v>0</v>
      </c>
      <c r="P23" s="1" t="str">
        <v>Delhi</v>
      </c>
      <c r="Q23" s="1" t="str">
        <v>Sample</v>
      </c>
      <c r="R23" s="1" t="str">
        <v>Local</v>
      </c>
      <c r="S23" s="1">
        <f t="shared" si="1"/>
        <v>2</v>
      </c>
    </row>
    <row r="24" spans="1:19" x14ac:dyDescent="0.25">
      <c r="A24" s="1">
        <v>316302</v>
      </c>
      <c r="B24" s="1">
        <v>2</v>
      </c>
      <c r="C24" s="1" t="str">
        <v>BIOCON</v>
      </c>
      <c r="D24" s="1">
        <v>4</v>
      </c>
      <c r="E24" s="1" t="str">
        <v>BioLegend</v>
      </c>
      <c r="F24" s="1" t="str">
        <v xml:space="preserve">Pending Confirmation By Customer </v>
      </c>
      <c r="G24" s="1" t="str">
        <v>Banglore</v>
      </c>
      <c r="H24" s="1" t="str">
        <v xml:space="preserve">Pending Confirmation By Customer </v>
      </c>
      <c r="I24" s="1" t="str">
        <v>OutStation</v>
      </c>
      <c r="K24" s="1">
        <f t="shared" si="0"/>
        <v>3</v>
      </c>
      <c r="L24" s="1" t="str">
        <v>SSCMP</v>
      </c>
      <c r="M24" s="1">
        <v>4</v>
      </c>
      <c r="N24" s="1" t="str">
        <v>BioXcell</v>
      </c>
      <c r="O24" s="1">
        <v>0</v>
      </c>
      <c r="P24" s="1" t="str">
        <v>Bhopal</v>
      </c>
      <c r="Q24" s="1">
        <v>0</v>
      </c>
      <c r="R24" s="1" t="str">
        <v>OutStation</v>
      </c>
      <c r="S24" s="1">
        <f t="shared" si="1"/>
        <v>3</v>
      </c>
    </row>
    <row r="25" spans="1:19" x14ac:dyDescent="0.25">
      <c r="A25" s="1">
        <v>303706</v>
      </c>
      <c r="B25" s="1">
        <v>1</v>
      </c>
      <c r="C25" s="1" t="str">
        <v>Hinduja</v>
      </c>
      <c r="D25" s="1">
        <v>4</v>
      </c>
      <c r="E25" s="1" t="str">
        <v>BioLegend</v>
      </c>
      <c r="F25" s="1" t="str">
        <v>PO Awaited</v>
      </c>
      <c r="G25" s="1" t="str">
        <v>Mumbai</v>
      </c>
      <c r="H25" s="1" t="str">
        <v>PO Awaited</v>
      </c>
      <c r="I25" s="1" t="str">
        <v>OutStation</v>
      </c>
      <c r="K25" s="1">
        <f t="shared" si="0"/>
        <v>3</v>
      </c>
      <c r="L25" s="1" t="str">
        <v>STOCK</v>
      </c>
      <c r="M25" s="1">
        <v>4</v>
      </c>
      <c r="N25" s="1" t="str">
        <v>BioLegend</v>
      </c>
      <c r="O25" s="1" t="str">
        <v>FOC Informed By Priya Madam and informed to SM Sir</v>
      </c>
      <c r="P25" s="1" t="str">
        <v>STOCK</v>
      </c>
      <c r="Q25" s="1" t="str">
        <v>Stock</v>
      </c>
      <c r="R25" s="1" t="str">
        <v>STOCK</v>
      </c>
      <c r="S25" s="1">
        <f t="shared" si="1"/>
        <v>3</v>
      </c>
    </row>
    <row r="26" spans="1:19" x14ac:dyDescent="0.25">
      <c r="A26" s="1" t="str">
        <v>D-001206-14-20</v>
      </c>
      <c r="B26" s="1">
        <v>1</v>
      </c>
      <c r="C26" s="1" t="str">
        <v>IGIB</v>
      </c>
      <c r="D26" s="1">
        <v>-20</v>
      </c>
      <c r="E26" s="1" t="str">
        <v>Dharmacon</v>
      </c>
      <c r="F26" s="1">
        <v>0</v>
      </c>
      <c r="G26" s="1" t="str">
        <v>Delhi</v>
      </c>
      <c r="H26" s="1">
        <v>0</v>
      </c>
      <c r="I26" s="1" t="str">
        <v>Local</v>
      </c>
      <c r="K26" s="1">
        <f t="shared" si="0"/>
        <v>1</v>
      </c>
      <c r="L26" s="1" t="str">
        <v>stock</v>
      </c>
      <c r="M26" s="1">
        <v>-20</v>
      </c>
      <c r="N26" s="1" t="str">
        <v>Dharmacon</v>
      </c>
      <c r="O26" s="1" t="str">
        <v>Extra Item Purchased (Informed by Dharmendra Sir)</v>
      </c>
      <c r="P26" s="1" t="str">
        <v>STOCK</v>
      </c>
      <c r="Q26" s="1" t="str">
        <v>Stock</v>
      </c>
      <c r="R26" s="1" t="str">
        <v>STOCK</v>
      </c>
      <c r="S26" s="1">
        <f t="shared" si="1"/>
        <v>1</v>
      </c>
    </row>
    <row r="27" spans="1:19" x14ac:dyDescent="0.25">
      <c r="A27" s="1" t="str">
        <v>D-001810-10-05</v>
      </c>
      <c r="B27" s="1">
        <v>1</v>
      </c>
      <c r="C27" s="1" t="str">
        <v>IGIB</v>
      </c>
      <c r="D27" s="1">
        <v>-20</v>
      </c>
      <c r="E27" s="1" t="str">
        <v>Dharmacon</v>
      </c>
      <c r="F27" s="1">
        <v>0</v>
      </c>
      <c r="G27" s="1" t="str">
        <v>Delhi</v>
      </c>
      <c r="H27" s="1">
        <v>0</v>
      </c>
      <c r="I27" s="1" t="str">
        <v>Local</v>
      </c>
      <c r="K27" s="1">
        <f t="shared" si="0"/>
        <v>3</v>
      </c>
      <c r="L27" s="1" t="str">
        <v>STOCK</v>
      </c>
      <c r="M27" s="1">
        <v>-20</v>
      </c>
      <c r="N27" s="1" t="str">
        <v>BioLegend</v>
      </c>
      <c r="O27" s="1" t="str">
        <v xml:space="preserve">Same item dispatched to Aiims from Opening Stock 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T-2001-02</v>
      </c>
      <c r="B28" s="1">
        <v>1</v>
      </c>
      <c r="C28" s="1" t="str">
        <v>IGIB</v>
      </c>
      <c r="D28" s="1">
        <v>4</v>
      </c>
      <c r="E28" s="1" t="str">
        <v>Dharmacon</v>
      </c>
      <c r="F28" s="1">
        <v>0</v>
      </c>
      <c r="G28" s="1" t="str">
        <v>Delhi</v>
      </c>
      <c r="H28" s="1">
        <v>0</v>
      </c>
      <c r="I28" s="1" t="str">
        <v>Local</v>
      </c>
      <c r="K28" s="1">
        <f t="shared" si="0"/>
        <v>2</v>
      </c>
      <c r="L28" s="1" t="str">
        <v>STOCK</v>
      </c>
      <c r="M28" s="1" t="str">
        <v>RT</v>
      </c>
      <c r="N28" s="1" t="str">
        <v>Revvity</v>
      </c>
      <c r="O28" s="1" t="str">
        <v>MACHINE (PRIYANKA MADAM)</v>
      </c>
      <c r="P28" s="1" t="str">
        <v>STOCK</v>
      </c>
      <c r="Q28" s="1" t="str">
        <v>Stock</v>
      </c>
      <c r="R28" s="1" t="str">
        <v>STOCK</v>
      </c>
      <c r="S28" s="1">
        <f t="shared" si="1"/>
        <v>2</v>
      </c>
    </row>
    <row r="29" spans="1:19" x14ac:dyDescent="0.25">
      <c r="A29" s="1" t="str">
        <v>T-2004-02</v>
      </c>
      <c r="B29" s="1">
        <v>1</v>
      </c>
      <c r="C29" s="1" t="str">
        <v>IGIB</v>
      </c>
      <c r="D29" s="1">
        <v>4</v>
      </c>
      <c r="E29" s="1" t="str">
        <v>Dharmacon</v>
      </c>
      <c r="F29" s="1">
        <v>0</v>
      </c>
      <c r="G29" s="1" t="str">
        <v>Delhi</v>
      </c>
      <c r="H29" s="1">
        <v>0</v>
      </c>
      <c r="I29" s="1" t="str">
        <v>Local</v>
      </c>
      <c r="K29" s="1">
        <f t="shared" si="0"/>
        <v>1</v>
      </c>
      <c r="L29" s="1" t="str">
        <v>STOCK</v>
      </c>
      <c r="M29" s="1">
        <v>4</v>
      </c>
      <c r="N29" s="1" t="str">
        <v>BioLegend</v>
      </c>
      <c r="O29" s="1" t="str">
        <v>Return From Bio Health (Extra Purchase infromed by Priynka Madam)</v>
      </c>
      <c r="P29" s="1" t="str">
        <v>STOCK</v>
      </c>
      <c r="Q29" s="1" t="str">
        <v>Priyanka Madam</v>
      </c>
      <c r="R29" s="1" t="str">
        <v>STOCK</v>
      </c>
      <c r="S29" s="1">
        <f t="shared" si="1"/>
        <v>1</v>
      </c>
    </row>
    <row r="30" spans="1:19" x14ac:dyDescent="0.25">
      <c r="A30" s="1">
        <v>423501</v>
      </c>
      <c r="B30" s="1">
        <v>1</v>
      </c>
      <c r="C30" s="1" t="str">
        <v>IISER MOHALI</v>
      </c>
      <c r="D30" s="1" t="str">
        <v>RT</v>
      </c>
      <c r="E30" s="1" t="str">
        <v>BioLegend</v>
      </c>
      <c r="F30" s="1">
        <v>0</v>
      </c>
      <c r="G30" s="1" t="str">
        <v>MOHALI (PUNJAB)</v>
      </c>
      <c r="H30" s="1">
        <v>0</v>
      </c>
      <c r="I30" s="1" t="str">
        <v>OutStation</v>
      </c>
      <c r="K30" s="1">
        <f t="shared" si="0"/>
        <v>7</v>
      </c>
      <c r="L30" s="1" t="str">
        <v>Stock</v>
      </c>
      <c r="M30" s="1">
        <v>4</v>
      </c>
      <c r="N30" s="1" t="str">
        <v>BioLegend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7</v>
      </c>
    </row>
    <row r="31" spans="1:19" x14ac:dyDescent="0.25">
      <c r="A31" s="1" t="str">
        <v>VSGH12684-16EG7919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>
        <v>0</v>
      </c>
      <c r="I31" s="1" t="str">
        <v>OutStation</v>
      </c>
      <c r="K31" s="1">
        <f t="shared" si="0"/>
        <v>1</v>
      </c>
      <c r="L31" s="1" t="str">
        <v>STOCK</v>
      </c>
      <c r="M31" s="1" t="str">
        <v>4</v>
      </c>
      <c r="N31" s="1" t="str">
        <v>BioLegend</v>
      </c>
      <c r="O31" s="1" t="str">
        <v>Extra Purchase By Priya Madam</v>
      </c>
      <c r="P31" s="1" t="str">
        <v>STOCK</v>
      </c>
      <c r="Q31" s="1" t="str">
        <v>Stock</v>
      </c>
      <c r="R31" s="1" t="str">
        <v>STOCK</v>
      </c>
      <c r="S31" s="1">
        <f t="shared" si="1"/>
        <v>1</v>
      </c>
    </row>
    <row r="32" spans="1:19" x14ac:dyDescent="0.25">
      <c r="A32" s="1" t="str">
        <v>VSGH12000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>
        <v>0</v>
      </c>
      <c r="I32" s="1" t="str">
        <v>OutStation</v>
      </c>
      <c r="K32" s="1">
        <f t="shared" si="0"/>
        <v>5</v>
      </c>
      <c r="L32" s="1" t="str">
        <v>Stock</v>
      </c>
      <c r="M32" s="1" t="str">
        <v>RT</v>
      </c>
      <c r="N32" s="1" t="str">
        <v>Biotium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5</v>
      </c>
    </row>
    <row r="33" spans="1:19" x14ac:dyDescent="0.25">
      <c r="A33" s="1" t="str">
        <v>VSGH12682- 16EG10482</v>
      </c>
      <c r="B33" s="1">
        <v>1</v>
      </c>
      <c r="C33" s="1" t="str">
        <v>ILS</v>
      </c>
      <c r="D33" s="1">
        <v>-80</v>
      </c>
      <c r="E33" s="1" t="str">
        <v>Dharmacon</v>
      </c>
      <c r="F33" s="1">
        <v>0</v>
      </c>
      <c r="G33" s="1" t="str">
        <v>Bhuvneshwar</v>
      </c>
      <c r="H33" s="1">
        <v>0</v>
      </c>
      <c r="I33" s="1" t="str">
        <v>OutStation</v>
      </c>
      <c r="K33" s="1">
        <f t="shared" si="0"/>
        <v>6</v>
      </c>
      <c r="L33" s="1" t="str">
        <v>STOCK</v>
      </c>
      <c r="M33" s="1">
        <v>4</v>
      </c>
      <c r="N33" s="1" t="str">
        <v>BioLegend</v>
      </c>
      <c r="O33" s="1" t="str">
        <v>Extra Received</v>
      </c>
      <c r="P33" s="1" t="str">
        <v>STOCK</v>
      </c>
      <c r="Q33" s="1" t="str">
        <v>Stock</v>
      </c>
      <c r="R33" s="1" t="str">
        <v>STOCK</v>
      </c>
      <c r="S33" s="1">
        <f t="shared" si="1"/>
        <v>6</v>
      </c>
    </row>
    <row r="34" spans="1:19" x14ac:dyDescent="0.25">
      <c r="A34" s="1" t="str">
        <v>VSGH12684-16EG7431</v>
      </c>
      <c r="B34" s="1">
        <v>1</v>
      </c>
      <c r="C34" s="1" t="str">
        <v>ILS</v>
      </c>
      <c r="D34" s="1">
        <v>-80</v>
      </c>
      <c r="E34" s="1" t="str">
        <v>Dharmacon</v>
      </c>
      <c r="F34" s="1">
        <v>0</v>
      </c>
      <c r="G34" s="1" t="str">
        <v>Bhuvneshwar</v>
      </c>
      <c r="H34" s="1">
        <v>0</v>
      </c>
      <c r="I34" s="1" t="str">
        <v>OutStation</v>
      </c>
      <c r="K34" s="1">
        <f t="shared" ref="K34:K65" si="2">SUMIFS(B:B,C:C, L34,D:D, M34,E:E, N34,F:F, O34,G:G, P34,H:H, Q34)</f>
        <v>2</v>
      </c>
      <c r="L34" s="1" t="str">
        <v>STOCK</v>
      </c>
      <c r="M34" s="1" t="str">
        <v>RT</v>
      </c>
      <c r="N34" s="1" t="str">
        <v>Genei Lab</v>
      </c>
      <c r="O34" s="1">
        <v>0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2</v>
      </c>
    </row>
    <row r="35" spans="1:19" x14ac:dyDescent="0.25">
      <c r="A35" s="1">
        <v>347318</v>
      </c>
      <c r="B35" s="1">
        <v>1</v>
      </c>
      <c r="C35" s="1" t="str">
        <v>ILS</v>
      </c>
      <c r="D35" s="1">
        <v>4</v>
      </c>
      <c r="E35" s="1" t="str">
        <v>BioLegend</v>
      </c>
      <c r="F35" s="1">
        <v>0</v>
      </c>
      <c r="G35" s="1" t="str">
        <v>Bhuvneshwar</v>
      </c>
      <c r="H35" s="1">
        <v>0</v>
      </c>
      <c r="I35" s="1" t="str">
        <v>OutStation</v>
      </c>
      <c r="K35" s="1">
        <f t="shared" si="2"/>
        <v>2</v>
      </c>
      <c r="L35" s="1" t="str">
        <v>STOCK</v>
      </c>
      <c r="M35" s="1">
        <v>-20</v>
      </c>
      <c r="N35" s="1" t="str">
        <v>Genei Lab</v>
      </c>
      <c r="O35" s="1" t="str">
        <v>One Piece Damaged received (Replacement received)</v>
      </c>
      <c r="P35" s="1" t="str">
        <v>STOCK</v>
      </c>
      <c r="Q35" s="1" t="str">
        <v>Stock</v>
      </c>
      <c r="R35" s="1" t="str">
        <v>STOCK</v>
      </c>
      <c r="S35" s="1">
        <f t="shared" si="3"/>
        <v>2</v>
      </c>
    </row>
    <row r="36" spans="1:19" x14ac:dyDescent="0.25">
      <c r="A36" s="1">
        <v>502948</v>
      </c>
      <c r="B36" s="1">
        <v>1</v>
      </c>
      <c r="C36" s="1" t="str">
        <v>ILS</v>
      </c>
      <c r="D36" s="1">
        <v>4</v>
      </c>
      <c r="E36" s="1" t="str">
        <v>BioLegend</v>
      </c>
      <c r="F36" s="1">
        <v>0</v>
      </c>
      <c r="G36" s="1" t="str">
        <v>Bhuvneshwar</v>
      </c>
      <c r="H36" s="1">
        <v>0</v>
      </c>
      <c r="I36" s="1" t="str">
        <v>OutStation</v>
      </c>
      <c r="K36" s="1">
        <f t="shared" si="2"/>
        <v>3</v>
      </c>
      <c r="L36" s="1" t="str">
        <v>STOCK</v>
      </c>
      <c r="M36" s="1">
        <v>-20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3</v>
      </c>
    </row>
    <row r="37" spans="1:19" x14ac:dyDescent="0.25">
      <c r="A37" s="1">
        <v>303110</v>
      </c>
      <c r="B37" s="1">
        <v>1</v>
      </c>
      <c r="C37" s="1" t="str">
        <v>IRIS</v>
      </c>
      <c r="D37" s="1">
        <v>4</v>
      </c>
      <c r="E37" s="1" t="str">
        <v>BioLegend</v>
      </c>
      <c r="F37" s="1">
        <v>0</v>
      </c>
      <c r="G37" s="1" t="str">
        <v>DELHI</v>
      </c>
      <c r="H37" s="1">
        <v>0</v>
      </c>
      <c r="I37" s="1" t="str">
        <v>LOCAL</v>
      </c>
      <c r="K37" s="1">
        <f t="shared" si="2"/>
        <v>3</v>
      </c>
      <c r="L37" s="1" t="str">
        <v>STOCK</v>
      </c>
      <c r="M37" s="1" t="str">
        <v>rt</v>
      </c>
      <c r="N37" s="1" t="str">
        <v>BioLegend</v>
      </c>
      <c r="O37" s="1" t="str">
        <v>Extra Received</v>
      </c>
      <c r="P37" s="1" t="str">
        <v>STOCK</v>
      </c>
      <c r="Q37" s="1" t="str">
        <v>Stock</v>
      </c>
      <c r="R37" s="1" t="str">
        <v>STOCK</v>
      </c>
      <c r="S37" s="1">
        <f t="shared" si="3"/>
        <v>3</v>
      </c>
    </row>
    <row r="38" spans="1:19" x14ac:dyDescent="0.25">
      <c r="A38" s="1">
        <v>304096</v>
      </c>
      <c r="B38" s="1">
        <v>1</v>
      </c>
      <c r="C38" s="1" t="str">
        <v>IRIS</v>
      </c>
      <c r="D38" s="1">
        <v>4</v>
      </c>
      <c r="E38" s="1" t="str">
        <v>BioLegend</v>
      </c>
      <c r="F38" s="1">
        <v>0</v>
      </c>
      <c r="G38" s="1" t="str">
        <v>DELHI</v>
      </c>
      <c r="H38" s="1">
        <v>0</v>
      </c>
      <c r="I38" s="1" t="str">
        <v>LOCAL</v>
      </c>
      <c r="K38" s="1">
        <f t="shared" si="2"/>
        <v>3</v>
      </c>
      <c r="L38" s="1" t="str">
        <v>stock</v>
      </c>
      <c r="M38" s="1">
        <v>4</v>
      </c>
      <c r="N38" s="1" t="str">
        <v>Genexis Biotech</v>
      </c>
      <c r="O38" s="1" t="str">
        <v>Sample Received (Priyanka madam)</v>
      </c>
      <c r="P38" s="1" t="str">
        <v>STOCK</v>
      </c>
      <c r="Q38" s="1" t="str">
        <v>Stock</v>
      </c>
      <c r="R38" s="1" t="str">
        <v>STOCK</v>
      </c>
      <c r="S38" s="1">
        <f t="shared" si="3"/>
        <v>3</v>
      </c>
    </row>
    <row r="39" spans="1:19" x14ac:dyDescent="0.25">
      <c r="A39" s="1">
        <v>304402</v>
      </c>
      <c r="B39" s="1">
        <v>1</v>
      </c>
      <c r="C39" s="1" t="str">
        <v>IRIS</v>
      </c>
      <c r="D39" s="1">
        <v>4</v>
      </c>
      <c r="E39" s="1" t="str">
        <v>BioLegend</v>
      </c>
      <c r="F39" s="1">
        <v>0</v>
      </c>
      <c r="G39" s="1" t="str">
        <v>DELHI</v>
      </c>
      <c r="H39" s="1">
        <v>0</v>
      </c>
      <c r="I39" s="1" t="str">
        <v>LOCAL</v>
      </c>
      <c r="K39" s="1">
        <f t="shared" si="2"/>
        <v>17</v>
      </c>
      <c r="L39" s="1" t="str">
        <v>STOCK</v>
      </c>
      <c r="M39" s="1">
        <v>-20</v>
      </c>
      <c r="N39" s="1" t="str">
        <v>Intron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17</v>
      </c>
    </row>
    <row r="40" spans="1:19" x14ac:dyDescent="0.25">
      <c r="A40" s="1">
        <v>324206</v>
      </c>
      <c r="B40" s="1">
        <v>1</v>
      </c>
      <c r="C40" s="1" t="str">
        <v>IRIS</v>
      </c>
      <c r="D40" s="1">
        <v>4</v>
      </c>
      <c r="E40" s="1" t="str">
        <v>BioLegend</v>
      </c>
      <c r="F40" s="1">
        <v>0</v>
      </c>
      <c r="G40" s="1" t="str">
        <v>DELHI</v>
      </c>
      <c r="H40" s="1">
        <v>0</v>
      </c>
      <c r="I40" s="1" t="str">
        <v>LOCAL</v>
      </c>
      <c r="K40" s="1">
        <f t="shared" si="2"/>
        <v>69</v>
      </c>
      <c r="L40" s="1" t="str">
        <v>Stock</v>
      </c>
      <c r="M40" s="1" t="str">
        <v>RT</v>
      </c>
      <c r="N40" s="1" t="str">
        <v>Sartorius</v>
      </c>
      <c r="O40" s="1">
        <v>0</v>
      </c>
      <c r="P40" s="1" t="str">
        <v>STOCK</v>
      </c>
      <c r="Q40" s="1" t="str">
        <v>Stock</v>
      </c>
      <c r="R40" s="1" t="str">
        <v>STOCK</v>
      </c>
      <c r="S40" s="1">
        <f t="shared" si="3"/>
        <v>69</v>
      </c>
    </row>
    <row r="41" spans="1:19" x14ac:dyDescent="0.25">
      <c r="A41" s="1">
        <v>328114</v>
      </c>
      <c r="B41" s="1">
        <v>1</v>
      </c>
      <c r="C41" s="1" t="str">
        <v>IRIS</v>
      </c>
      <c r="D41" s="1">
        <v>4</v>
      </c>
      <c r="E41" s="1" t="str">
        <v>BioLegend</v>
      </c>
      <c r="F41" s="1">
        <v>0</v>
      </c>
      <c r="G41" s="1" t="str">
        <v>DELHI</v>
      </c>
      <c r="H41" s="1">
        <v>0</v>
      </c>
      <c r="I41" s="1" t="str">
        <v>LOCAL</v>
      </c>
      <c r="K41" s="1">
        <f t="shared" si="2"/>
        <v>28</v>
      </c>
      <c r="L41" s="1" t="str">
        <v>Stock</v>
      </c>
      <c r="M41" s="1" t="str">
        <v>RT</v>
      </c>
      <c r="N41" s="1" t="str">
        <v>Mp Bio</v>
      </c>
      <c r="O41" s="1">
        <v>0</v>
      </c>
      <c r="P41" s="1" t="str">
        <v>STOCK</v>
      </c>
      <c r="Q41" s="1" t="str">
        <v>Stock</v>
      </c>
      <c r="R41" s="1" t="str">
        <v>STOCK</v>
      </c>
      <c r="S41" s="1">
        <f t="shared" si="3"/>
        <v>28</v>
      </c>
    </row>
    <row r="42" spans="1:19" x14ac:dyDescent="0.25">
      <c r="A42" s="1" t="str">
        <v>FSP-3145-2</v>
      </c>
      <c r="B42" s="1">
        <v>1</v>
      </c>
      <c r="C42" s="1" t="str">
        <v>JNU</v>
      </c>
      <c r="D42" s="1">
        <v>4</v>
      </c>
      <c r="E42" s="1" t="str">
        <v>MABTECH</v>
      </c>
      <c r="F42" s="1">
        <v>0</v>
      </c>
      <c r="G42" s="1" t="str">
        <v>DELHI</v>
      </c>
      <c r="H42" s="1" t="str">
        <v>Priyanka Madam</v>
      </c>
      <c r="I42" s="1" t="str">
        <v>Local</v>
      </c>
      <c r="K42" s="1">
        <f t="shared" si="2"/>
        <v>18</v>
      </c>
      <c r="L42" s="1" t="str">
        <v>Stock</v>
      </c>
      <c r="M42" s="1">
        <v>-20</v>
      </c>
      <c r="N42" s="1" t="str">
        <v>Mp Bio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18</v>
      </c>
    </row>
    <row r="43" spans="1:19" x14ac:dyDescent="0.25">
      <c r="A43" s="1" t="str">
        <v>T1765</v>
      </c>
      <c r="B43" s="1">
        <v>2</v>
      </c>
      <c r="C43" s="1" t="str">
        <v>Mishu Pharma</v>
      </c>
      <c r="D43" s="1">
        <v>-20</v>
      </c>
      <c r="E43" s="1" t="str">
        <v>TargetMol</v>
      </c>
      <c r="F43" s="1">
        <v>0</v>
      </c>
      <c r="G43" s="1" t="str">
        <v>JAIPUR</v>
      </c>
      <c r="H43" s="1">
        <v>0</v>
      </c>
      <c r="I43" s="1" t="str">
        <v>OutStation</v>
      </c>
      <c r="K43" s="1">
        <f t="shared" si="2"/>
        <v>4</v>
      </c>
      <c r="L43" s="1" t="str">
        <v>Stock</v>
      </c>
      <c r="M43" s="1">
        <v>4</v>
      </c>
      <c r="N43" s="1" t="str">
        <v>BioLegend</v>
      </c>
      <c r="O43" s="1" t="str">
        <v>Retrun From IGIB , Invoice Number 1058</v>
      </c>
      <c r="P43" s="1" t="str">
        <v>STOCK</v>
      </c>
      <c r="Q43" s="1" t="str">
        <v>Stock</v>
      </c>
      <c r="R43" s="1" t="str">
        <v>STOCK</v>
      </c>
      <c r="S43" s="1">
        <f t="shared" si="3"/>
        <v>4</v>
      </c>
    </row>
    <row r="44" spans="1:19" x14ac:dyDescent="0.25">
      <c r="A44" s="1" t="str">
        <v>RU-187978-00-0020</v>
      </c>
      <c r="B44" s="1">
        <v>1</v>
      </c>
      <c r="C44" s="1" t="str">
        <v>Opening Stock</v>
      </c>
      <c r="D44" s="1">
        <v>-20</v>
      </c>
      <c r="E44" s="1" t="str">
        <v>Dharmacon</v>
      </c>
      <c r="F44" s="1" t="str">
        <v>Set of 4 item code (N-187978-01-0020, N-187978-02-0020, N-187978-03-0020, N-187978-04-0020)</v>
      </c>
      <c r="G44" s="1" t="str">
        <v>STOCK</v>
      </c>
      <c r="H44" s="1" t="str">
        <v>Stock</v>
      </c>
      <c r="I44" s="1" t="str">
        <v>STOCK</v>
      </c>
      <c r="K44" s="1">
        <f t="shared" si="2"/>
        <v>1</v>
      </c>
      <c r="L44" s="1" t="str">
        <v>Stock</v>
      </c>
      <c r="M44" s="1">
        <v>4</v>
      </c>
      <c r="N44" s="1" t="str">
        <v>BioXcell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1</v>
      </c>
    </row>
    <row r="45" spans="1:19" x14ac:dyDescent="0.25">
      <c r="A45" s="1">
        <v>556002</v>
      </c>
      <c r="B45" s="1">
        <v>5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2</v>
      </c>
      <c r="L45" s="1" t="str">
        <v>Stock</v>
      </c>
      <c r="M45" s="1">
        <v>4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2</v>
      </c>
    </row>
    <row r="46" spans="1:19" x14ac:dyDescent="0.25">
      <c r="A46" s="1">
        <v>570802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1</v>
      </c>
      <c r="L46" s="1" t="str">
        <v>THSTI</v>
      </c>
      <c r="M46" s="1">
        <v>4</v>
      </c>
      <c r="N46" s="1" t="str">
        <v>BioLegend</v>
      </c>
      <c r="O46" s="1">
        <v>0</v>
      </c>
      <c r="P46" s="1" t="str">
        <v>Faridabad</v>
      </c>
      <c r="Q46" s="1">
        <v>0</v>
      </c>
      <c r="R46" s="1" t="str">
        <v>Local</v>
      </c>
      <c r="S46" s="1">
        <f t="shared" si="3"/>
        <v>1</v>
      </c>
    </row>
    <row r="47" spans="1:19" x14ac:dyDescent="0.25">
      <c r="A47" s="1">
        <v>423303</v>
      </c>
      <c r="B47" s="1">
        <v>2</v>
      </c>
      <c r="C47" s="1" t="str">
        <v>Opening Stock</v>
      </c>
      <c r="D47" s="1">
        <v>-20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UNKNOWN</v>
      </c>
      <c r="M47" s="1">
        <v>4</v>
      </c>
      <c r="N47" s="1" t="str">
        <v>BioLegend</v>
      </c>
      <c r="O47" s="1" t="str">
        <v>Demo Vail</v>
      </c>
      <c r="P47" s="1" t="str">
        <v>Unknown</v>
      </c>
      <c r="Q47" s="1" t="str">
        <v>Demo Vail for Vishal</v>
      </c>
      <c r="R47" s="1" t="str">
        <v>Unknown</v>
      </c>
      <c r="S47" s="1">
        <f t="shared" si="3"/>
        <v>1</v>
      </c>
    </row>
    <row r="48" spans="1:19" x14ac:dyDescent="0.25">
      <c r="A48" s="1">
        <v>421002</v>
      </c>
      <c r="B48" s="1">
        <v>4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4</v>
      </c>
      <c r="L48" s="1" t="str">
        <v>UNKNOWN</v>
      </c>
      <c r="M48" s="1">
        <v>4</v>
      </c>
      <c r="N48" s="1" t="str">
        <v>BioLegend</v>
      </c>
      <c r="O48" s="1" t="str">
        <v>Demo Kit Mohan Sir (740811, 741146) 2 pcs Kit</v>
      </c>
      <c r="P48" s="1" t="str">
        <v>Unknown</v>
      </c>
      <c r="Q48" s="1" t="str">
        <v>DemoKit (Mohan Sir)</v>
      </c>
      <c r="R48" s="1" t="str">
        <v>Unknown</v>
      </c>
      <c r="S48" s="1">
        <f t="shared" si="3"/>
        <v>4</v>
      </c>
    </row>
    <row r="49" spans="1:19" x14ac:dyDescent="0.25">
      <c r="A49" s="1">
        <v>421403</v>
      </c>
      <c r="B49" s="1">
        <v>7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UNKNOWN</v>
      </c>
      <c r="M49" s="1">
        <v>4</v>
      </c>
      <c r="N49" s="1" t="str">
        <v>BioLegend</v>
      </c>
      <c r="O49" s="1" t="str">
        <v>Mohan Sir, (Demo)</v>
      </c>
      <c r="P49" s="1" t="str">
        <v>Unknown</v>
      </c>
      <c r="Q49" s="1" t="str">
        <v>Mohan Sir, (Demo)</v>
      </c>
      <c r="R49" s="1" t="str">
        <v>Unknown</v>
      </c>
      <c r="S49" s="1">
        <f t="shared" si="3"/>
        <v>1</v>
      </c>
    </row>
    <row r="50" spans="1:19" x14ac:dyDescent="0.25">
      <c r="A50" s="1">
        <v>420601</v>
      </c>
      <c r="B50" s="1">
        <v>2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Vector</v>
      </c>
      <c r="M50" s="1">
        <v>-20</v>
      </c>
      <c r="N50" s="1" t="str">
        <v>TargetMol</v>
      </c>
      <c r="O50" s="1">
        <v>0</v>
      </c>
      <c r="P50" s="1" t="str">
        <v>Punjab</v>
      </c>
      <c r="Q50" s="1" t="str">
        <v>Address Confirmation by Vishal</v>
      </c>
      <c r="R50" s="1" t="str">
        <v>OutStation</v>
      </c>
      <c r="S50" s="1">
        <f t="shared" si="3"/>
        <v>1</v>
      </c>
    </row>
    <row r="51" spans="1:19" x14ac:dyDescent="0.25">
      <c r="A51" s="1">
        <v>100261</v>
      </c>
      <c r="B51" s="1">
        <v>1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f t="shared" si="3"/>
        <v>0</v>
      </c>
    </row>
    <row r="52" spans="1:19" x14ac:dyDescent="0.25">
      <c r="A52" s="1">
        <v>108123</v>
      </c>
      <c r="B52" s="1">
        <v>1</v>
      </c>
      <c r="C52" s="1" t="str">
        <v>Opening Stock</v>
      </c>
      <c r="D52" s="1">
        <v>4</v>
      </c>
      <c r="E52" s="1" t="str">
        <v>BioLegend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>
        <v>329702</v>
      </c>
      <c r="B53" s="1">
        <v>2</v>
      </c>
      <c r="C53" s="1" t="str">
        <v>Opening Stock</v>
      </c>
      <c r="D53" s="1">
        <v>4</v>
      </c>
      <c r="E53" s="1" t="str">
        <v>BioLegend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B-003000-WB-100</v>
      </c>
      <c r="B54" s="1">
        <v>1</v>
      </c>
      <c r="C54" s="1" t="str">
        <v>OPENING STOCK</v>
      </c>
      <c r="D54" s="1">
        <v>4</v>
      </c>
      <c r="E54" s="1" t="str">
        <v>Dharmacon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>
        <v>16532</v>
      </c>
      <c r="B55" s="1">
        <v>23</v>
      </c>
      <c r="C55" s="1" t="str">
        <v>OPENING STOCK</v>
      </c>
      <c r="D55" s="1" t="str">
        <v>RT</v>
      </c>
      <c r="E55" s="1" t="str">
        <v>Sartorius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J-041705-05-0002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>
        <v>0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J-065323-09-0002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>
        <v>0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L-041018-00-0005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>
        <v>0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>
        <v>303744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>
        <v>0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>
        <v>311136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>
        <v>0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>
        <v>372208</v>
      </c>
      <c r="B61" s="1">
        <v>1</v>
      </c>
      <c r="C61" s="1" t="str">
        <v>RCB</v>
      </c>
      <c r="D61" s="1">
        <v>4</v>
      </c>
      <c r="E61" s="1" t="str">
        <v>BioLegend</v>
      </c>
      <c r="F61" s="1">
        <v>0</v>
      </c>
      <c r="G61" s="1" t="str">
        <v>Delhi</v>
      </c>
      <c r="H61" s="1">
        <v>0</v>
      </c>
      <c r="I61" s="1" t="str">
        <v>Local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>
        <v>500832</v>
      </c>
      <c r="B62" s="1">
        <v>1</v>
      </c>
      <c r="C62" s="1" t="str">
        <v>RCB</v>
      </c>
      <c r="D62" s="1">
        <v>4</v>
      </c>
      <c r="E62" s="1" t="str">
        <v>BioLegend</v>
      </c>
      <c r="F62" s="1">
        <v>0</v>
      </c>
      <c r="G62" s="1" t="str">
        <v>Delhi</v>
      </c>
      <c r="H62" s="1">
        <v>0</v>
      </c>
      <c r="I62" s="1" t="str">
        <v>Local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>
        <v>0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>
        <v>0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>
        <v>0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25021.5</v>
      </c>
      <c r="B91" s="1">
        <v>10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>
        <v>25021.5</v>
      </c>
      <c r="B92" s="1">
        <v>7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16532</v>
      </c>
      <c r="B93" s="1">
        <v>15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16533</v>
      </c>
      <c r="B94" s="1">
        <v>9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</row>
    <row r="95" spans="1:19" x14ac:dyDescent="0.25">
      <c r="A95" s="68" t="str">
        <v>VS0191</v>
      </c>
      <c r="B95" s="68">
        <v>1</v>
      </c>
      <c r="C95" s="68" t="str">
        <v>Stock</v>
      </c>
      <c r="D95" s="68" t="str">
        <v>RT</v>
      </c>
      <c r="E95" s="68" t="str">
        <v>Sartorius</v>
      </c>
      <c r="F95" s="68">
        <v>0</v>
      </c>
      <c r="G95" s="68" t="str">
        <v>STOCK</v>
      </c>
      <c r="H95" s="68" t="str">
        <v>Stock</v>
      </c>
      <c r="I95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t="str">
        <v>STOCK</v>
      </c>
    </row>
    <row r="97" spans="1:9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t="str">
        <v>STOCK</v>
      </c>
    </row>
    <row r="98" spans="1:9" x14ac:dyDescent="0.25">
      <c r="A98" s="1" t="str">
        <v>15407-47-MIN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t="str">
        <v>STOCK</v>
      </c>
    </row>
    <row r="99" spans="1:9" x14ac:dyDescent="0.25">
      <c r="A99" s="1" t="str">
        <v>VS04T01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t="str">
        <v>STOCK</v>
      </c>
    </row>
    <row r="100" spans="1:9" x14ac:dyDescent="0.25">
      <c r="A100" s="1" t="str">
        <v>VS04T01</v>
      </c>
      <c r="B100" s="1">
        <v>4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t="str">
        <v>STOCK</v>
      </c>
    </row>
    <row r="101" spans="1:9" x14ac:dyDescent="0.25">
      <c r="A101" s="1" t="str">
        <v>VS15T91</v>
      </c>
      <c r="B101" s="1">
        <v>3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t="str">
        <v>STOCK</v>
      </c>
    </row>
    <row r="102" spans="1:9" x14ac:dyDescent="0.25">
      <c r="A102" s="1" t="str">
        <v>VS15T21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t="str">
        <v>STOCK</v>
      </c>
    </row>
    <row r="103" spans="1:9" x14ac:dyDescent="0.25">
      <c r="A103" s="1" t="str">
        <v>VS2051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t="str">
        <v>STOCK</v>
      </c>
    </row>
    <row r="104" spans="1:9" x14ac:dyDescent="0.25">
      <c r="A104" s="1" t="str">
        <v>VS15TR01</v>
      </c>
      <c r="B104" s="1">
        <v>4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t="str">
        <v>STOCK</v>
      </c>
    </row>
    <row r="105" spans="1:9" x14ac:dyDescent="0.25">
      <c r="A105" s="1" t="str">
        <v>VS15TR21</v>
      </c>
      <c r="B105" s="1">
        <v>2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t="str">
        <v>STOCK</v>
      </c>
    </row>
    <row r="106" spans="1:9" x14ac:dyDescent="0.25">
      <c r="A106" s="1" t="str">
        <v>VS15T01</v>
      </c>
      <c r="B106" s="1">
        <v>1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t="str">
        <v>STOCK</v>
      </c>
    </row>
    <row r="107" spans="1:9" x14ac:dyDescent="0.25">
      <c r="A107" s="1">
        <v>16532</v>
      </c>
      <c r="B107" s="1">
        <v>18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t="str">
        <v>STOCK</v>
      </c>
    </row>
    <row r="108" spans="1:9" x14ac:dyDescent="0.25">
      <c r="A108" s="1" t="str">
        <v>VS15T21</v>
      </c>
      <c r="B108" s="1">
        <v>4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t="str">
        <v>STOCK</v>
      </c>
    </row>
    <row r="109" spans="1:9" x14ac:dyDescent="0.25">
      <c r="A109" s="1">
        <v>814326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  <c r="I109" t="str">
        <v>STOCK</v>
      </c>
    </row>
    <row r="110" spans="1:9" x14ac:dyDescent="0.25">
      <c r="A110" s="1">
        <v>194825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t="str">
        <v>STOCK</v>
      </c>
    </row>
    <row r="111" spans="1:9" x14ac:dyDescent="0.25">
      <c r="A111" s="1">
        <v>104772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t="str">
        <v>STOCK</v>
      </c>
    </row>
    <row r="112" spans="1:9" x14ac:dyDescent="0.25">
      <c r="A112" s="1">
        <v>100570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t="str">
        <v>STOCK</v>
      </c>
    </row>
    <row r="113" spans="1:9" x14ac:dyDescent="0.25">
      <c r="A113" s="1">
        <v>152574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t="str">
        <v>STOCK</v>
      </c>
    </row>
    <row r="114" spans="1:9" x14ac:dyDescent="0.25">
      <c r="A114" s="1">
        <v>193982</v>
      </c>
      <c r="B114" s="1">
        <v>4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t="str">
        <v>STOCK</v>
      </c>
    </row>
    <row r="115" spans="1:9" x14ac:dyDescent="0.25">
      <c r="A115" s="1">
        <v>1860454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t="str">
        <v>STOCK</v>
      </c>
    </row>
    <row r="116" spans="1:9" x14ac:dyDescent="0.25">
      <c r="A116" s="1">
        <v>6553050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t="str">
        <v>STOCK</v>
      </c>
    </row>
    <row r="117" spans="1:9" x14ac:dyDescent="0.25">
      <c r="A117" s="1">
        <v>194002</v>
      </c>
      <c r="B117" s="1">
        <v>2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t="str">
        <v>STOCK</v>
      </c>
    </row>
    <row r="118" spans="1:9" x14ac:dyDescent="0.25">
      <c r="A118" s="1" t="str">
        <v>092913726</v>
      </c>
      <c r="B118" s="1">
        <v>10</v>
      </c>
      <c r="C118" s="1" t="str">
        <v>Stock</v>
      </c>
      <c r="D118" s="1">
        <v>-20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t="str">
        <v>STOCK</v>
      </c>
    </row>
    <row r="119" spans="1:9" x14ac:dyDescent="0.25">
      <c r="A119" s="1">
        <v>6542050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t="str">
        <v>STOCK</v>
      </c>
    </row>
    <row r="120" spans="1:9" x14ac:dyDescent="0.25">
      <c r="A120" s="1">
        <v>6539025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t="str">
        <v>STOCK</v>
      </c>
    </row>
    <row r="121" spans="1:9" x14ac:dyDescent="0.25">
      <c r="A121" s="1">
        <v>6552050</v>
      </c>
      <c r="B121" s="1">
        <v>6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t="str">
        <v>STOCK</v>
      </c>
    </row>
    <row r="122" spans="1:9" x14ac:dyDescent="0.25">
      <c r="A122" s="1">
        <v>116910001</v>
      </c>
      <c r="B122" s="1">
        <v>1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t="str">
        <v>STOCK</v>
      </c>
    </row>
    <row r="123" spans="1:9" x14ac:dyDescent="0.25">
      <c r="A123" s="1" t="str">
        <v>0210064710</v>
      </c>
      <c r="B123" s="1">
        <v>1</v>
      </c>
      <c r="C123" s="1" t="str">
        <v>Stock</v>
      </c>
      <c r="D123" s="1">
        <v>-20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t="str">
        <v>STOCK</v>
      </c>
    </row>
    <row r="124" spans="1:9" x14ac:dyDescent="0.25">
      <c r="A124" s="1">
        <v>850494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t="str">
        <v>STOCK</v>
      </c>
    </row>
    <row r="125" spans="1:9" x14ac:dyDescent="0.25">
      <c r="A125" s="1">
        <v>16006980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t="str">
        <v>STOCK</v>
      </c>
    </row>
    <row r="126" spans="1:9" x14ac:dyDescent="0.25">
      <c r="A126" s="1">
        <v>152624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t="str">
        <v>STOCK</v>
      </c>
    </row>
    <row r="127" spans="1:9" x14ac:dyDescent="0.25">
      <c r="A127" s="1" t="str">
        <v>0602100031730</v>
      </c>
      <c r="B127" s="1">
        <v>1</v>
      </c>
      <c r="C127" s="1" t="str">
        <v>STOCK</v>
      </c>
      <c r="D127" s="1">
        <v>-20</v>
      </c>
      <c r="E127" s="1" t="str">
        <v>Genei Lab</v>
      </c>
      <c r="F127" s="1">
        <v>0</v>
      </c>
      <c r="G127" s="1" t="str">
        <v>STOCK</v>
      </c>
      <c r="H127" s="1" t="str">
        <v>Stock</v>
      </c>
      <c r="I127" t="str">
        <v>STOCK</v>
      </c>
    </row>
    <row r="128" spans="1:9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  <c r="I128" t="str">
        <v>STOCK</v>
      </c>
    </row>
    <row r="129" spans="1:9" x14ac:dyDescent="0.25">
      <c r="A129" s="1">
        <v>424602</v>
      </c>
      <c r="B129" s="1">
        <v>2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t="str">
        <v>STOCK</v>
      </c>
    </row>
    <row r="130" spans="1:9" x14ac:dyDescent="0.25">
      <c r="A130" s="1">
        <v>421101</v>
      </c>
      <c r="B130" s="1">
        <v>3</v>
      </c>
      <c r="C130" s="1" t="str">
        <v>Stock</v>
      </c>
      <c r="D130" s="1">
        <v>4</v>
      </c>
      <c r="E130" s="1" t="str">
        <v>BioLegend</v>
      </c>
      <c r="F130" s="1">
        <v>0</v>
      </c>
      <c r="G130" s="1" t="str">
        <v>STOCK</v>
      </c>
      <c r="H130" s="1" t="str">
        <v>Stock</v>
      </c>
      <c r="I130" t="str">
        <v>STOCK</v>
      </c>
    </row>
    <row r="131" spans="1:9" x14ac:dyDescent="0.25">
      <c r="A131" s="1">
        <v>424602</v>
      </c>
      <c r="B131" s="1">
        <v>1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t="str">
        <v>STOCK</v>
      </c>
    </row>
    <row r="132" spans="1:9" x14ac:dyDescent="0.25">
      <c r="A132" s="1">
        <v>420801</v>
      </c>
      <c r="B132" s="1">
        <v>2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>
        <v>0</v>
      </c>
      <c r="I137" t="str">
        <v>Local</v>
      </c>
    </row>
    <row r="138" spans="1:9" x14ac:dyDescent="0.25">
      <c r="A138" s="1">
        <v>344613</v>
      </c>
      <c r="B138" s="1">
        <v>1</v>
      </c>
      <c r="C138" s="1" t="str">
        <v>UNKNOWN</v>
      </c>
      <c r="D138" s="1">
        <v>4</v>
      </c>
      <c r="E138" s="1" t="str">
        <v>BioLegend</v>
      </c>
      <c r="F138" s="1" t="str">
        <v>Demo Vail</v>
      </c>
      <c r="G138" s="1" t="str">
        <v>Unknown</v>
      </c>
      <c r="H138" s="1" t="str">
        <v>Demo Vail for Vishal</v>
      </c>
      <c r="I138" t="str">
        <v>Unknown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t="str">
        <v>OutStation</v>
      </c>
    </row>
    <row r="143" spans="1:9" x14ac:dyDescent="0.25">
      <c r="A143" s="1"/>
      <c r="B143" s="1"/>
      <c r="C143" s="1"/>
      <c r="D143" s="1"/>
      <c r="E143" s="1"/>
      <c r="F143" s="1"/>
      <c r="G143" s="1"/>
      <c r="H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>
        <v>0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BIOCON</v>
      </c>
      <c r="B5" s="1">
        <v>4</v>
      </c>
      <c r="C5" s="1" t="str">
        <v>BioLegend</v>
      </c>
      <c r="D5" s="1">
        <v>2</v>
      </c>
      <c r="E5" s="1" t="str">
        <v>OutStation</v>
      </c>
      <c r="F5" s="1" t="str">
        <v xml:space="preserve">Pending Confirmation By Customer </v>
      </c>
    </row>
    <row r="6" spans="1:6" x14ac:dyDescent="0.25">
      <c r="A6" s="1" t="str">
        <v>Hinduja</v>
      </c>
      <c r="B6" s="1">
        <v>4</v>
      </c>
      <c r="C6" s="1" t="str">
        <v>BioLegend</v>
      </c>
      <c r="D6" s="1">
        <v>1</v>
      </c>
      <c r="E6" s="1" t="str">
        <v>OutStation</v>
      </c>
      <c r="F6" s="1" t="str">
        <v>PO Awaited</v>
      </c>
    </row>
    <row r="7" spans="1:6" x14ac:dyDescent="0.25">
      <c r="A7" s="1" t="str">
        <v>IGIB</v>
      </c>
      <c r="B7" s="1">
        <v>-20</v>
      </c>
      <c r="C7" s="1" t="str">
        <v>Dharmacon</v>
      </c>
      <c r="D7" s="1">
        <v>2</v>
      </c>
      <c r="E7" s="1" t="str">
        <v>Local</v>
      </c>
      <c r="F7" s="1">
        <v>0</v>
      </c>
    </row>
    <row r="8" spans="1:6" x14ac:dyDescent="0.25">
      <c r="A8" s="1" t="str">
        <v>IGIB</v>
      </c>
      <c r="B8" s="1">
        <v>4</v>
      </c>
      <c r="C8" s="1" t="str">
        <v>Dharmacon</v>
      </c>
      <c r="D8" s="1">
        <v>2</v>
      </c>
      <c r="E8" s="1" t="str">
        <v>Local</v>
      </c>
      <c r="F8" s="1">
        <v>0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>
        <v>0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>
        <v>0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>
        <v>0</v>
      </c>
    </row>
    <row r="12" spans="1:6" x14ac:dyDescent="0.25">
      <c r="A12" s="1" t="str">
        <v>IRIS</v>
      </c>
      <c r="B12" s="1">
        <v>4</v>
      </c>
      <c r="C12" s="1" t="str">
        <v>BioLegend</v>
      </c>
      <c r="D12" s="1">
        <v>5</v>
      </c>
      <c r="E12" s="1" t="str">
        <v>LOCAL</v>
      </c>
      <c r="F12" s="1">
        <v>0</v>
      </c>
    </row>
    <row r="13" spans="1:6" x14ac:dyDescent="0.25">
      <c r="A13" s="1" t="str">
        <v>JNU</v>
      </c>
      <c r="B13" s="1">
        <v>4</v>
      </c>
      <c r="C13" s="1" t="str">
        <v>MABTECH</v>
      </c>
      <c r="D13" s="1">
        <v>1</v>
      </c>
      <c r="E13" s="1" t="str">
        <v>Local</v>
      </c>
      <c r="F13" s="1" t="str">
        <v>Priyanka Madam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2</v>
      </c>
      <c r="E14" s="1" t="str">
        <v>OutStation</v>
      </c>
      <c r="F14" s="1">
        <v>0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9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-20</v>
      </c>
      <c r="C20" s="1" t="str">
        <v>Dharmacon</v>
      </c>
      <c r="D20" s="1">
        <v>3</v>
      </c>
      <c r="E20" s="1" t="str">
        <v>Local</v>
      </c>
      <c r="F20" s="1">
        <v>0</v>
      </c>
    </row>
    <row r="21" spans="1:6" x14ac:dyDescent="0.25">
      <c r="A21" s="1" t="str">
        <v>RCB</v>
      </c>
      <c r="B21" s="1">
        <v>4</v>
      </c>
      <c r="C21" s="1" t="str">
        <v>BioLegend</v>
      </c>
      <c r="D21" s="1">
        <v>4</v>
      </c>
      <c r="E21" s="1" t="str">
        <v>Local</v>
      </c>
      <c r="F21" s="1">
        <v>0</v>
      </c>
    </row>
    <row r="22" spans="1:6" x14ac:dyDescent="0.25">
      <c r="A22" s="1" t="str">
        <v>Sample (PM)</v>
      </c>
      <c r="B22" s="1">
        <v>4</v>
      </c>
      <c r="C22" s="1" t="str">
        <v>Hansa Biomed</v>
      </c>
      <c r="D22" s="1">
        <v>5</v>
      </c>
      <c r="E22" s="1" t="str">
        <v>Local</v>
      </c>
      <c r="F22" s="1" t="str">
        <v>Priyanka Madam</v>
      </c>
    </row>
    <row r="23" spans="1:6" x14ac:dyDescent="0.25">
      <c r="A23" s="1" t="str">
        <v>SOUTH CAMPUS</v>
      </c>
      <c r="B23" s="1" t="str">
        <v>RT</v>
      </c>
      <c r="C23" s="1" t="str">
        <v>HOEFER</v>
      </c>
      <c r="D23" s="1">
        <v>2</v>
      </c>
      <c r="E23" s="1" t="str">
        <v>Local</v>
      </c>
      <c r="F23" s="1" t="str">
        <v>Sample</v>
      </c>
    </row>
    <row r="24" spans="1:6" x14ac:dyDescent="0.25">
      <c r="A24" s="1" t="str">
        <v>SSCMP</v>
      </c>
      <c r="B24" s="1">
        <v>4</v>
      </c>
      <c r="C24" s="1" t="str">
        <v>BioXcell</v>
      </c>
      <c r="D24" s="1">
        <v>3</v>
      </c>
      <c r="E24" s="1" t="str">
        <v>OutStation</v>
      </c>
      <c r="F24" s="1">
        <v>0</v>
      </c>
    </row>
    <row r="25" spans="1:6" x14ac:dyDescent="0.25">
      <c r="A25" s="1" t="str">
        <v>STOCK</v>
      </c>
      <c r="B25" s="1">
        <v>4</v>
      </c>
      <c r="C25" s="1" t="str">
        <v>BioLegend</v>
      </c>
      <c r="D25" s="1">
        <v>3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Dharmacon</v>
      </c>
      <c r="D26" s="1">
        <v>1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Revvity</v>
      </c>
      <c r="D28" s="1">
        <v>2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BioLegend</v>
      </c>
      <c r="D29" s="1">
        <v>1</v>
      </c>
      <c r="E29" s="1" t="str">
        <v>STOCK</v>
      </c>
      <c r="F29" s="1" t="str">
        <v>Priyanka Madam</v>
      </c>
    </row>
    <row r="30" spans="1:6" x14ac:dyDescent="0.25">
      <c r="A30" s="1" t="str">
        <v>Stock</v>
      </c>
      <c r="B30" s="1">
        <v>4</v>
      </c>
      <c r="C30" s="1" t="str">
        <v>BioLegend</v>
      </c>
      <c r="D30" s="1">
        <v>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4</v>
      </c>
      <c r="C31" s="1" t="str">
        <v>BioLegend</v>
      </c>
      <c r="D31" s="1">
        <v>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Biotium</v>
      </c>
      <c r="D32" s="1">
        <v>5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6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Genei Lab</v>
      </c>
      <c r="D34" s="1">
        <v>2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-20</v>
      </c>
      <c r="C35" s="1" t="str">
        <v>Genei Lab</v>
      </c>
      <c r="D35" s="1">
        <v>2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-20</v>
      </c>
      <c r="C36" s="1" t="str">
        <v>Genei Lab</v>
      </c>
      <c r="D36" s="1">
        <v>3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BioLegend</v>
      </c>
      <c r="D37" s="1">
        <v>3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4</v>
      </c>
      <c r="C38" s="1" t="str">
        <v>Genexis Biotech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Intron</v>
      </c>
      <c r="D39" s="1">
        <v>17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Sartorius</v>
      </c>
      <c r="D40" s="1">
        <v>69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 t="str">
        <v>RT</v>
      </c>
      <c r="C41" s="1" t="str">
        <v>Mp Bio</v>
      </c>
      <c r="D41" s="1">
        <v>28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Mp Bio</v>
      </c>
      <c r="D42" s="1">
        <v>18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>
        <v>4</v>
      </c>
      <c r="C43" s="1" t="str">
        <v>BioLegend</v>
      </c>
      <c r="D43" s="1">
        <v>4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4</v>
      </c>
      <c r="C44" s="1" t="str">
        <v>BioXcell</v>
      </c>
      <c r="D44" s="1">
        <v>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MP Bio</v>
      </c>
      <c r="D45" s="1">
        <v>2</v>
      </c>
      <c r="E45" s="1" t="str">
        <v>STOCK</v>
      </c>
      <c r="F45" s="1" t="str">
        <v>Stock</v>
      </c>
    </row>
    <row r="46" spans="1:6" x14ac:dyDescent="0.25">
      <c r="A46" s="1" t="str">
        <v>THSTI</v>
      </c>
      <c r="B46" s="1">
        <v>4</v>
      </c>
      <c r="C46" s="1" t="str">
        <v>BioLegend</v>
      </c>
      <c r="D46" s="1">
        <v>1</v>
      </c>
      <c r="E46" s="1" t="str">
        <v>Local</v>
      </c>
      <c r="F46" s="1">
        <v>0</v>
      </c>
    </row>
    <row r="47" spans="1:6" x14ac:dyDescent="0.25">
      <c r="A47" s="1" t="str">
        <v>UNKNOWN</v>
      </c>
      <c r="B47" s="1">
        <v>4</v>
      </c>
      <c r="C47" s="1" t="str">
        <v>BioLegend</v>
      </c>
      <c r="D47" s="1">
        <v>1</v>
      </c>
      <c r="E47" s="1" t="str">
        <v>Unknown</v>
      </c>
      <c r="F47" s="1" t="str">
        <v>Demo Vail for Vishal</v>
      </c>
    </row>
    <row r="48" spans="1:6" x14ac:dyDescent="0.25">
      <c r="A48" s="1" t="str">
        <v>UNKNOWN</v>
      </c>
      <c r="B48" s="1">
        <v>4</v>
      </c>
      <c r="C48" s="1" t="str">
        <v>BioLegend</v>
      </c>
      <c r="D48" s="1">
        <v>4</v>
      </c>
      <c r="E48" s="1" t="str">
        <v>Unknown</v>
      </c>
      <c r="F48" s="1" t="str">
        <v>DemoKit (Mohan Sir)</v>
      </c>
    </row>
    <row r="49" spans="1:6" x14ac:dyDescent="0.25">
      <c r="A49" s="1" t="str">
        <v>UNKNOWN</v>
      </c>
      <c r="B49" s="1">
        <v>4</v>
      </c>
      <c r="C49" s="1" t="str">
        <v>BioLegend</v>
      </c>
      <c r="D49" s="1">
        <v>1</v>
      </c>
      <c r="E49" s="1" t="str">
        <v>Unknown</v>
      </c>
      <c r="F49" s="1" t="str">
        <v>Mohan Sir, (Demo)</v>
      </c>
    </row>
    <row r="50" spans="1:6" x14ac:dyDescent="0.25">
      <c r="A50" s="1" t="str">
        <v>Vector</v>
      </c>
      <c r="B50" s="1">
        <v>-20</v>
      </c>
      <c r="C50" s="1" t="str">
        <v>TargetMol</v>
      </c>
      <c r="D50" s="1">
        <v>1</v>
      </c>
      <c r="E50" s="1" t="str">
        <v>OutStation</v>
      </c>
      <c r="F50" s="1" t="str">
        <v>Address Confirmation by Vishal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21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21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>
        <v>45927</v>
      </c>
      <c r="B2" s="1">
        <v>58156225400</v>
      </c>
      <c r="C2" s="1">
        <v>0</v>
      </c>
      <c r="D2" s="1" t="str">
        <v>DR REDDY</v>
      </c>
    </row>
    <row r="3" spans="1:4" x14ac:dyDescent="0.25">
      <c r="A3" s="2">
        <v>45927</v>
      </c>
      <c r="B3" s="1">
        <v>58156225665</v>
      </c>
      <c r="C3" s="1">
        <v>0</v>
      </c>
      <c r="D3" s="1" t="str">
        <v>AURIGINE SERVICE</v>
      </c>
    </row>
    <row r="4" spans="1:4" x14ac:dyDescent="0.25">
      <c r="A4" s="2">
        <v>45927</v>
      </c>
      <c r="B4" s="1">
        <v>58156226041</v>
      </c>
      <c r="C4" s="1">
        <v>0</v>
      </c>
      <c r="D4" s="1" t="str">
        <v>AURIGINE ONCO</v>
      </c>
    </row>
    <row r="5" spans="1:4" x14ac:dyDescent="0.25">
      <c r="A5" s="2">
        <v>45927</v>
      </c>
      <c r="B5" s="1">
        <v>58156226575</v>
      </c>
      <c r="C5" s="1">
        <v>0</v>
      </c>
      <c r="D5" s="1" t="str">
        <v>IMMUNEEL</v>
      </c>
    </row>
    <row r="6" spans="1:4" x14ac:dyDescent="0.25">
      <c r="A6" s="2">
        <v>45927</v>
      </c>
      <c r="B6" s="1">
        <v>58156227076</v>
      </c>
      <c r="C6" s="1">
        <v>0</v>
      </c>
      <c r="D6" s="1" t="str">
        <v>BIO SOLUTION</v>
      </c>
    </row>
    <row r="7" spans="1:4" x14ac:dyDescent="0.25">
      <c r="A7" s="2">
        <v>45927</v>
      </c>
      <c r="B7" s="1">
        <v>58156227345</v>
      </c>
      <c r="C7" s="1">
        <v>0</v>
      </c>
      <c r="D7" s="1" t="str">
        <v>SAI LIFE</v>
      </c>
    </row>
    <row r="8" spans="1:4" x14ac:dyDescent="0.25">
      <c r="A8" s="6">
        <v>45927</v>
      </c>
      <c r="B8">
        <v>58156228163</v>
      </c>
      <c r="C8">
        <v>0</v>
      </c>
      <c r="D8" t="str">
        <v>NNF</v>
      </c>
    </row>
    <row r="9" spans="1:4" x14ac:dyDescent="0.25">
      <c r="A9" s="6">
        <v>45927</v>
      </c>
      <c r="B9">
        <v>58156228314</v>
      </c>
      <c r="C9">
        <v>0</v>
      </c>
      <c r="D9" t="str">
        <v>TECHWEST</v>
      </c>
    </row>
    <row r="10" spans="1:4" x14ac:dyDescent="0.25">
      <c r="A10" s="6">
        <v>45927</v>
      </c>
      <c r="B10">
        <v>58156228491</v>
      </c>
      <c r="C10">
        <v>0</v>
      </c>
      <c r="D10" t="str">
        <v>POPVAX</v>
      </c>
    </row>
    <row r="11" spans="1:4" x14ac:dyDescent="0.25">
      <c r="A11" s="6">
        <v>45927</v>
      </c>
      <c r="B11">
        <v>58156228675</v>
      </c>
      <c r="C11">
        <v>0</v>
      </c>
      <c r="D11" t="str">
        <v>CELLIN BIO</v>
      </c>
    </row>
    <row r="12" spans="1:4" x14ac:dyDescent="0.25">
      <c r="A12" s="6">
        <v>45927</v>
      </c>
      <c r="B12">
        <v>58156228815</v>
      </c>
      <c r="C12">
        <v>0</v>
      </c>
      <c r="D12" t="str">
        <v>NCCS</v>
      </c>
    </row>
    <row r="13" spans="1:4" x14ac:dyDescent="0.25">
      <c r="A13" s="6">
        <v>45927</v>
      </c>
      <c r="B13">
        <v>58156228885</v>
      </c>
      <c r="C13">
        <v>0</v>
      </c>
      <c r="D13" t="str">
        <v>Helix</v>
      </c>
    </row>
    <row r="14" spans="1:4" x14ac:dyDescent="0.25">
      <c r="A14" s="6">
        <v>45927</v>
      </c>
      <c r="B14">
        <v>58156229014</v>
      </c>
      <c r="C14">
        <v>0</v>
      </c>
      <c r="D14" t="str">
        <v>Cellcure</v>
      </c>
    </row>
    <row r="15" spans="1:4" x14ac:dyDescent="0.25">
      <c r="A15" s="6">
        <v>45927</v>
      </c>
      <c r="B15">
        <v>58156229110</v>
      </c>
      <c r="C15">
        <v>0</v>
      </c>
      <c r="D15" t="str">
        <v>NEXGENE</v>
      </c>
    </row>
    <row r="16" spans="1:4" x14ac:dyDescent="0.25">
      <c r="A16" s="6">
        <v>45927</v>
      </c>
      <c r="B16">
        <v>58156229353</v>
      </c>
      <c r="C16">
        <v>0</v>
      </c>
      <c r="D16" t="str">
        <v>RG SONS</v>
      </c>
    </row>
    <row r="17" spans="1:4" x14ac:dyDescent="0.25">
      <c r="A17" s="6">
        <v>45927</v>
      </c>
      <c r="B17">
        <v>58156233800</v>
      </c>
      <c r="C17">
        <v>0</v>
      </c>
      <c r="D17" t="str">
        <v>ACTREC</v>
      </c>
    </row>
    <row r="18" spans="1:4" x14ac:dyDescent="0.25">
      <c r="A18" s="6">
        <v>45927</v>
      </c>
      <c r="B18">
        <v>58156233936</v>
      </c>
      <c r="C18">
        <v>0</v>
      </c>
      <c r="D18" t="str">
        <v>Shubh Sales</v>
      </c>
    </row>
    <row r="19" spans="1:4" x14ac:dyDescent="0.25">
      <c r="A19" s="6">
        <v>45927</v>
      </c>
      <c r="B19" t="str">
        <v>D3003710005</v>
      </c>
      <c r="C19">
        <v>0</v>
      </c>
      <c r="D19" t="str">
        <v>INFINITY</v>
      </c>
    </row>
    <row r="20" spans="1:4" x14ac:dyDescent="0.25">
      <c r="A20" s="6">
        <v>45927</v>
      </c>
      <c r="B20" t="str">
        <v>D3003710006</v>
      </c>
      <c r="C20">
        <v>0</v>
      </c>
      <c r="D20" t="str">
        <v>MEDLIFE</v>
      </c>
    </row>
    <row r="21" spans="1:4" x14ac:dyDescent="0.25">
      <c r="A21" s="6">
        <v>0</v>
      </c>
      <c r="B21">
        <v>0</v>
      </c>
      <c r="C21">
        <v>0</v>
      </c>
      <c r="D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>
      <selection activeCell="A33" sqref="A33"/>
    </sheetView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3743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2">_xlfn._xlws.SORT(
  _xlfn._xlws.FILTER(
    CHOOSE({1,2,3,4,5,6,7,8,9},
      MasterSheet!H2:H10392,
      MasterSheet!I2:I10392,
      MasterSheet!L2:L10392,
      MasterSheet!P2:P10392,
      MasterSheet!S2:S10392,
      MasterSheet!U2:U10392,
MasterSheet!V2:V10392,MasterSheet!W2:W10392,MasterSheet!AC2:AC10392
    ),
    MasterSheet!L2:L10392 &gt; 0
  ),
  3, TRUE
)</f>
        <v>RU-187978-00-0020</v>
      </c>
      <c r="B2" s="1">
        <v>0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PO Awaited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>
        <v>0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344613</v>
      </c>
      <c r="B41" s="1">
        <v>0</v>
      </c>
      <c r="C41" s="1">
        <v>1</v>
      </c>
      <c r="D41" s="1" t="str">
        <v>UNKNOWN</v>
      </c>
      <c r="E41" s="1">
        <v>4</v>
      </c>
      <c r="F41" s="1" t="str">
        <v>BioLegend</v>
      </c>
      <c r="G41" s="1" t="str">
        <v>Unknown</v>
      </c>
      <c r="H41" s="1" t="str">
        <v>Demo Vail for Vishal</v>
      </c>
      <c r="I41" s="1" t="str">
        <v>Unknown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>
        <v>0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 t="str">
        <v>FSP-3145-2</v>
      </c>
      <c r="B46" s="1">
        <v>0</v>
      </c>
      <c r="C46" s="1">
        <v>1</v>
      </c>
      <c r="D46" s="1" t="str">
        <v>JNU</v>
      </c>
      <c r="E46" s="1">
        <v>4</v>
      </c>
      <c r="F46" s="1" t="str">
        <v>MABTECH</v>
      </c>
      <c r="G46" s="1" t="str">
        <v>DELHI</v>
      </c>
      <c r="H46" s="1" t="str">
        <v>Priyanka Madam</v>
      </c>
      <c r="I46" s="1" t="str">
        <v>Local</v>
      </c>
    </row>
    <row r="47" spans="1:9" x14ac:dyDescent="0.25">
      <c r="A47" s="1">
        <v>740809</v>
      </c>
      <c r="B47" s="1">
        <v>0</v>
      </c>
      <c r="C47" s="1">
        <v>1</v>
      </c>
      <c r="D47" s="1" t="str">
        <v>UNKNOWN</v>
      </c>
      <c r="E47" s="1">
        <v>4</v>
      </c>
      <c r="F47" s="1" t="str">
        <v>BioLegend</v>
      </c>
      <c r="G47" s="1" t="str">
        <v>Unknown</v>
      </c>
      <c r="H47" s="1" t="str">
        <v>Mohan Sir, (Demo)</v>
      </c>
      <c r="I47" s="1" t="str">
        <v>Unknown</v>
      </c>
    </row>
    <row r="48" spans="1:9" x14ac:dyDescent="0.25">
      <c r="A48" s="1" t="str">
        <v>BE0416</v>
      </c>
      <c r="B48" s="1">
        <v>0</v>
      </c>
      <c r="C48" s="1">
        <v>1</v>
      </c>
      <c r="D48" s="1" t="str">
        <v>Stock</v>
      </c>
      <c r="E48" s="1">
        <v>4</v>
      </c>
      <c r="F48" s="1" t="str">
        <v>BioXcell</v>
      </c>
      <c r="G48" s="1" t="str">
        <v>STOCK</v>
      </c>
      <c r="H48" s="1" t="str">
        <v>Stock</v>
      </c>
      <c r="I48" s="1" t="str">
        <v>STOCK</v>
      </c>
    </row>
    <row r="49" spans="1:9" x14ac:dyDescent="0.25">
      <c r="A49" s="1" t="str">
        <v>T5S2254</v>
      </c>
      <c r="B49" s="1">
        <v>0</v>
      </c>
      <c r="C49" s="1">
        <v>1</v>
      </c>
      <c r="D49" s="1" t="str">
        <v>Vector</v>
      </c>
      <c r="E49" s="1">
        <v>-20</v>
      </c>
      <c r="F49" s="1" t="str">
        <v>TargetMol</v>
      </c>
      <c r="G49" s="1" t="str">
        <v>Punjab</v>
      </c>
      <c r="H49" s="1" t="str">
        <v>Address Confirmation by Vishal</v>
      </c>
      <c r="I49" s="1" t="str">
        <v>OutStation</v>
      </c>
    </row>
    <row r="50" spans="1:9" x14ac:dyDescent="0.25">
      <c r="A50" s="1" t="str">
        <v>D-001206-14-20</v>
      </c>
      <c r="B50" s="1">
        <v>0</v>
      </c>
      <c r="C50" s="1">
        <v>1</v>
      </c>
      <c r="D50" s="1" t="str">
        <v>IGIB</v>
      </c>
      <c r="E50" s="1">
        <v>-20</v>
      </c>
      <c r="F50" s="1" t="str">
        <v>Dharmacon</v>
      </c>
      <c r="G50" s="1" t="str">
        <v>Delhi</v>
      </c>
      <c r="H50" s="1">
        <v>0</v>
      </c>
      <c r="I50" s="1" t="str">
        <v>Local</v>
      </c>
    </row>
    <row r="51" spans="1:9" x14ac:dyDescent="0.25">
      <c r="A51" s="1" t="str">
        <v>D-001810-10-05</v>
      </c>
      <c r="B51" s="1">
        <v>0</v>
      </c>
      <c r="C51" s="1">
        <v>1</v>
      </c>
      <c r="D51" s="1" t="str">
        <v>IGIB</v>
      </c>
      <c r="E51" s="1">
        <v>-20</v>
      </c>
      <c r="F51" s="1" t="str">
        <v>Dharmacon</v>
      </c>
      <c r="G51" s="1" t="str">
        <v>Delhi</v>
      </c>
      <c r="H51" s="1">
        <v>0</v>
      </c>
      <c r="I51" s="1" t="str">
        <v>Local</v>
      </c>
    </row>
    <row r="52" spans="1:9" x14ac:dyDescent="0.25">
      <c r="A52" s="1" t="str">
        <v>J-041705-05-0002</v>
      </c>
      <c r="B52" s="1">
        <v>0</v>
      </c>
      <c r="C52" s="1">
        <v>1</v>
      </c>
      <c r="D52" s="1" t="str">
        <v>RCB</v>
      </c>
      <c r="E52" s="1">
        <v>-20</v>
      </c>
      <c r="F52" s="1" t="str">
        <v>Dharmacon</v>
      </c>
      <c r="G52" s="1" t="str">
        <v>Delhi</v>
      </c>
      <c r="H52" s="1">
        <v>0</v>
      </c>
      <c r="I52" s="1" t="str">
        <v>Local</v>
      </c>
    </row>
    <row r="53" spans="1:9" x14ac:dyDescent="0.25">
      <c r="A53" s="1" t="str">
        <v>J-065323-09-0002</v>
      </c>
      <c r="B53" s="1">
        <v>0</v>
      </c>
      <c r="C53" s="1">
        <v>1</v>
      </c>
      <c r="D53" s="1" t="str">
        <v>RCB</v>
      </c>
      <c r="E53" s="1">
        <v>-20</v>
      </c>
      <c r="F53" s="1" t="str">
        <v>Dharmacon</v>
      </c>
      <c r="G53" s="1" t="str">
        <v>Delhi</v>
      </c>
      <c r="H53" s="1">
        <v>0</v>
      </c>
      <c r="I53" s="1" t="str">
        <v>Local</v>
      </c>
    </row>
    <row r="54" spans="1:9" x14ac:dyDescent="0.25">
      <c r="A54" s="1" t="str">
        <v>L-041018-00-0005</v>
      </c>
      <c r="B54" s="1">
        <v>0</v>
      </c>
      <c r="C54" s="1">
        <v>1</v>
      </c>
      <c r="D54" s="1" t="str">
        <v>RCB</v>
      </c>
      <c r="E54" s="1">
        <v>-20</v>
      </c>
      <c r="F54" s="1" t="str">
        <v>Dharmacon</v>
      </c>
      <c r="G54" s="1" t="str">
        <v>Delhi</v>
      </c>
      <c r="H54" s="1">
        <v>0</v>
      </c>
      <c r="I54" s="1" t="str">
        <v>Local</v>
      </c>
    </row>
    <row r="55" spans="1:9" x14ac:dyDescent="0.25">
      <c r="A55" s="1" t="str">
        <v>VSGH12684-16EG7919</v>
      </c>
      <c r="B55" s="1">
        <v>0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>
        <v>0</v>
      </c>
      <c r="I55" s="1" t="str">
        <v>OutStation</v>
      </c>
    </row>
    <row r="56" spans="1:9" x14ac:dyDescent="0.25">
      <c r="A56" s="1" t="str">
        <v>VSGH12000</v>
      </c>
      <c r="B56" s="1">
        <v>0</v>
      </c>
      <c r="C56" s="1">
        <v>1</v>
      </c>
      <c r="D56" s="1" t="str">
        <v>ILS</v>
      </c>
      <c r="E56" s="1">
        <v>-80</v>
      </c>
      <c r="F56" s="1" t="str">
        <v>Dharmacon</v>
      </c>
      <c r="G56" s="1" t="str">
        <v>Bhuvneshwar</v>
      </c>
      <c r="H56" s="1">
        <v>0</v>
      </c>
      <c r="I56" s="1" t="str">
        <v>OutStation</v>
      </c>
    </row>
    <row r="57" spans="1:9" x14ac:dyDescent="0.25">
      <c r="A57" s="1" t="str">
        <v>VSGH12682- 16EG10482</v>
      </c>
      <c r="B57" s="1">
        <v>0</v>
      </c>
      <c r="C57" s="1">
        <v>1</v>
      </c>
      <c r="D57" s="1" t="str">
        <v>ILS</v>
      </c>
      <c r="E57" s="1">
        <v>-80</v>
      </c>
      <c r="F57" s="1" t="str">
        <v>Dharmacon</v>
      </c>
      <c r="G57" s="1" t="str">
        <v>Bhuvneshwar</v>
      </c>
      <c r="H57" s="1">
        <v>0</v>
      </c>
      <c r="I57" s="1" t="str">
        <v>OutStation</v>
      </c>
    </row>
    <row r="58" spans="1:9" x14ac:dyDescent="0.25">
      <c r="A58" s="1" t="str">
        <v>VSGH12684-16EG7431</v>
      </c>
      <c r="B58" s="1">
        <v>0</v>
      </c>
      <c r="C58" s="1">
        <v>1</v>
      </c>
      <c r="D58" s="1" t="str">
        <v>ILS</v>
      </c>
      <c r="E58" s="1">
        <v>-80</v>
      </c>
      <c r="F58" s="1" t="str">
        <v>Dharmacon</v>
      </c>
      <c r="G58" s="1" t="str">
        <v>Bhuvneshwar</v>
      </c>
      <c r="H58" s="1">
        <v>0</v>
      </c>
      <c r="I58" s="1" t="str">
        <v>OutStation</v>
      </c>
    </row>
    <row r="59" spans="1:9" x14ac:dyDescent="0.25">
      <c r="A59" s="1" t="str">
        <v>T-2001-02</v>
      </c>
      <c r="B59" s="1">
        <v>0</v>
      </c>
      <c r="C59" s="1">
        <v>1</v>
      </c>
      <c r="D59" s="1" t="str">
        <v>IGIB</v>
      </c>
      <c r="E59" s="1">
        <v>4</v>
      </c>
      <c r="F59" s="1" t="str">
        <v>Dharmacon</v>
      </c>
      <c r="G59" s="1" t="str">
        <v>Delhi</v>
      </c>
      <c r="H59" s="1">
        <v>0</v>
      </c>
      <c r="I59" s="1" t="str">
        <v>Local</v>
      </c>
    </row>
    <row r="60" spans="1:9" x14ac:dyDescent="0.25">
      <c r="A60" s="1" t="str">
        <v>T-2004-02</v>
      </c>
      <c r="B60" s="1">
        <v>0</v>
      </c>
      <c r="C60" s="1">
        <v>1</v>
      </c>
      <c r="D60" s="1" t="str">
        <v>IGIB</v>
      </c>
      <c r="E60" s="1">
        <v>4</v>
      </c>
      <c r="F60" s="1" t="str">
        <v>Dharmacon</v>
      </c>
      <c r="G60" s="1" t="str">
        <v>Delhi</v>
      </c>
      <c r="H60" s="1">
        <v>0</v>
      </c>
      <c r="I60" s="1" t="str">
        <v>Local</v>
      </c>
    </row>
    <row r="61" spans="1:9" x14ac:dyDescent="0.25">
      <c r="A61" s="1">
        <v>103011</v>
      </c>
      <c r="B61" s="1">
        <v>0</v>
      </c>
      <c r="C61" s="1">
        <v>1</v>
      </c>
      <c r="D61" s="1" t="str">
        <v>ABHI BIO</v>
      </c>
      <c r="E61" s="1">
        <v>4</v>
      </c>
      <c r="F61" s="1" t="str">
        <v>BioLegend</v>
      </c>
      <c r="G61" s="1" t="str">
        <v>Kolkata</v>
      </c>
      <c r="H61" s="1">
        <v>0</v>
      </c>
      <c r="I61" s="1" t="str">
        <v>OutStation</v>
      </c>
    </row>
    <row r="62" spans="1:9" x14ac:dyDescent="0.25">
      <c r="A62" s="1">
        <v>302037</v>
      </c>
      <c r="B62" s="1">
        <v>0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>
        <v>0</v>
      </c>
      <c r="I62" s="1" t="str">
        <v>OutStation</v>
      </c>
    </row>
    <row r="63" spans="1:9" x14ac:dyDescent="0.25">
      <c r="A63" s="1">
        <v>303110</v>
      </c>
      <c r="B63" s="1">
        <v>0</v>
      </c>
      <c r="C63" s="1">
        <v>1</v>
      </c>
      <c r="D63" s="1" t="str">
        <v>IRIS</v>
      </c>
      <c r="E63" s="1">
        <v>4</v>
      </c>
      <c r="F63" s="1" t="str">
        <v>BioLegend</v>
      </c>
      <c r="G63" s="1" t="str">
        <v>DELHI</v>
      </c>
      <c r="H63" s="1">
        <v>0</v>
      </c>
      <c r="I63" s="1" t="str">
        <v>LOCAL</v>
      </c>
    </row>
    <row r="64" spans="1:9" x14ac:dyDescent="0.25">
      <c r="A64" s="1">
        <v>303651</v>
      </c>
      <c r="B64" s="1">
        <v>0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>
        <v>0</v>
      </c>
      <c r="I64" s="1" t="str">
        <v>OutStation</v>
      </c>
    </row>
    <row r="65" spans="1:9" x14ac:dyDescent="0.25">
      <c r="A65" s="1">
        <v>303744</v>
      </c>
      <c r="B65" s="1">
        <v>0</v>
      </c>
      <c r="C65" s="1">
        <v>1</v>
      </c>
      <c r="D65" s="1" t="str">
        <v>RCB</v>
      </c>
      <c r="E65" s="1">
        <v>4</v>
      </c>
      <c r="F65" s="1" t="str">
        <v>BioLegend</v>
      </c>
      <c r="G65" s="1" t="str">
        <v>Delhi</v>
      </c>
      <c r="H65" s="1">
        <v>0</v>
      </c>
      <c r="I65" s="1" t="str">
        <v>Local</v>
      </c>
    </row>
    <row r="66" spans="1:9" x14ac:dyDescent="0.25">
      <c r="A66" s="1">
        <v>304096</v>
      </c>
      <c r="B66" s="1">
        <v>0</v>
      </c>
      <c r="C66" s="1">
        <v>1</v>
      </c>
      <c r="D66" s="1" t="str">
        <v>IRIS</v>
      </c>
      <c r="E66" s="1">
        <v>4</v>
      </c>
      <c r="F66" s="1" t="str">
        <v>BioLegend</v>
      </c>
      <c r="G66" s="1" t="str">
        <v>DELHI</v>
      </c>
      <c r="H66" s="1">
        <v>0</v>
      </c>
      <c r="I66" s="1" t="str">
        <v>LOCAL</v>
      </c>
    </row>
    <row r="67" spans="1:9" x14ac:dyDescent="0.25">
      <c r="A67" s="1">
        <v>304402</v>
      </c>
      <c r="B67" s="1">
        <v>0</v>
      </c>
      <c r="C67" s="1">
        <v>1</v>
      </c>
      <c r="D67" s="1" t="str">
        <v>IRIS</v>
      </c>
      <c r="E67" s="1">
        <v>4</v>
      </c>
      <c r="F67" s="1" t="str">
        <v>BioLegend</v>
      </c>
      <c r="G67" s="1" t="str">
        <v>DELHI</v>
      </c>
      <c r="H67" s="1">
        <v>0</v>
      </c>
      <c r="I67" s="1" t="str">
        <v>LOCAL</v>
      </c>
    </row>
    <row r="68" spans="1:9" x14ac:dyDescent="0.25">
      <c r="A68" s="1">
        <v>304825</v>
      </c>
      <c r="B68" s="1">
        <v>0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>
        <v>0</v>
      </c>
      <c r="I68" s="1" t="str">
        <v>OutStation</v>
      </c>
    </row>
    <row r="69" spans="1:9" x14ac:dyDescent="0.25">
      <c r="A69" s="1">
        <v>311136</v>
      </c>
      <c r="B69" s="1">
        <v>0</v>
      </c>
      <c r="C69" s="1">
        <v>1</v>
      </c>
      <c r="D69" s="1" t="str">
        <v>RCB</v>
      </c>
      <c r="E69" s="1">
        <v>4</v>
      </c>
      <c r="F69" s="1" t="str">
        <v>BioLegend</v>
      </c>
      <c r="G69" s="1" t="str">
        <v>Delhi</v>
      </c>
      <c r="H69" s="1">
        <v>0</v>
      </c>
      <c r="I69" s="1" t="str">
        <v>Local</v>
      </c>
    </row>
    <row r="70" spans="1:9" x14ac:dyDescent="0.25">
      <c r="A70" s="1">
        <v>317313</v>
      </c>
      <c r="B70" s="1">
        <v>0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>
        <v>0</v>
      </c>
      <c r="I70" s="1" t="str">
        <v>OutStation</v>
      </c>
    </row>
    <row r="71" spans="1:9" x14ac:dyDescent="0.25">
      <c r="A71" s="1">
        <v>317409</v>
      </c>
      <c r="B71" s="1">
        <v>0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>
        <v>0</v>
      </c>
      <c r="I71" s="1" t="str">
        <v>OutStation</v>
      </c>
    </row>
    <row r="72" spans="1:9" x14ac:dyDescent="0.25">
      <c r="A72" s="1">
        <v>324206</v>
      </c>
      <c r="B72" s="1">
        <v>0</v>
      </c>
      <c r="C72" s="1">
        <v>1</v>
      </c>
      <c r="D72" s="1" t="str">
        <v>IRIS</v>
      </c>
      <c r="E72" s="1">
        <v>4</v>
      </c>
      <c r="F72" s="1" t="str">
        <v>BioLegend</v>
      </c>
      <c r="G72" s="1" t="str">
        <v>DELHI</v>
      </c>
      <c r="H72" s="1">
        <v>0</v>
      </c>
      <c r="I72" s="1" t="str">
        <v>LOCAL</v>
      </c>
    </row>
    <row r="73" spans="1:9" x14ac:dyDescent="0.25">
      <c r="A73" s="1">
        <v>328114</v>
      </c>
      <c r="B73" s="1">
        <v>0</v>
      </c>
      <c r="C73" s="1">
        <v>1</v>
      </c>
      <c r="D73" s="1" t="str">
        <v>IRIS</v>
      </c>
      <c r="E73" s="1">
        <v>4</v>
      </c>
      <c r="F73" s="1" t="str">
        <v>BioLegend</v>
      </c>
      <c r="G73" s="1" t="str">
        <v>DELHI</v>
      </c>
      <c r="H73" s="1">
        <v>0</v>
      </c>
      <c r="I73" s="1" t="str">
        <v>LOCAL</v>
      </c>
    </row>
    <row r="74" spans="1:9" x14ac:dyDescent="0.25">
      <c r="A74" s="1">
        <v>344703</v>
      </c>
      <c r="B74" s="1">
        <v>0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>
        <v>0</v>
      </c>
      <c r="I74" s="1" t="str">
        <v>OutStation</v>
      </c>
    </row>
    <row r="75" spans="1:9" x14ac:dyDescent="0.25">
      <c r="A75" s="1">
        <v>345013</v>
      </c>
      <c r="B75" s="1">
        <v>0</v>
      </c>
      <c r="C75" s="1">
        <v>1</v>
      </c>
      <c r="D75" s="1" t="str">
        <v>ABHI BIO</v>
      </c>
      <c r="E75" s="1">
        <v>4</v>
      </c>
      <c r="F75" s="1" t="str">
        <v>BioLegend</v>
      </c>
      <c r="G75" s="1" t="str">
        <v>Kolkata</v>
      </c>
      <c r="H75" s="1">
        <v>0</v>
      </c>
      <c r="I75" s="1" t="str">
        <v>OutStation</v>
      </c>
    </row>
    <row r="76" spans="1:9" x14ac:dyDescent="0.25">
      <c r="A76" s="1">
        <v>347318</v>
      </c>
      <c r="B76" s="1">
        <v>0</v>
      </c>
      <c r="C76" s="1">
        <v>1</v>
      </c>
      <c r="D76" s="1" t="str">
        <v>ILS</v>
      </c>
      <c r="E76" s="1">
        <v>4</v>
      </c>
      <c r="F76" s="1" t="str">
        <v>BioLegend</v>
      </c>
      <c r="G76" s="1" t="str">
        <v>Bhuvneshwar</v>
      </c>
      <c r="H76" s="1">
        <v>0</v>
      </c>
      <c r="I76" s="1" t="str">
        <v>OutStation</v>
      </c>
    </row>
    <row r="77" spans="1:9" x14ac:dyDescent="0.25">
      <c r="A77" s="1">
        <v>356110</v>
      </c>
      <c r="B77" s="1">
        <v>0</v>
      </c>
      <c r="C77" s="1">
        <v>1</v>
      </c>
      <c r="D77" s="1" t="str">
        <v>ABHI BIO</v>
      </c>
      <c r="E77" s="1">
        <v>4</v>
      </c>
      <c r="F77" s="1" t="str">
        <v>BioLegend</v>
      </c>
      <c r="G77" s="1" t="str">
        <v>Kolkata</v>
      </c>
      <c r="H77" s="1">
        <v>0</v>
      </c>
      <c r="I77" s="1" t="str">
        <v>OutStation</v>
      </c>
    </row>
    <row r="78" spans="1:9" x14ac:dyDescent="0.25">
      <c r="A78" s="1">
        <v>357415</v>
      </c>
      <c r="B78" s="1">
        <v>0</v>
      </c>
      <c r="C78" s="1">
        <v>1</v>
      </c>
      <c r="D78" s="1" t="str">
        <v>ABHI BIO</v>
      </c>
      <c r="E78" s="1">
        <v>4</v>
      </c>
      <c r="F78" s="1" t="str">
        <v>BioLegend</v>
      </c>
      <c r="G78" s="1" t="str">
        <v>Kolkata</v>
      </c>
      <c r="H78" s="1">
        <v>0</v>
      </c>
      <c r="I78" s="1" t="str">
        <v>OutStation</v>
      </c>
    </row>
    <row r="79" spans="1:9" x14ac:dyDescent="0.25">
      <c r="A79" s="1">
        <v>363203</v>
      </c>
      <c r="B79" s="1">
        <v>0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>
        <v>0</v>
      </c>
      <c r="I79" s="1" t="str">
        <v>OutStation</v>
      </c>
    </row>
    <row r="80" spans="1:9" x14ac:dyDescent="0.25">
      <c r="A80" s="1">
        <v>367405</v>
      </c>
      <c r="B80" s="1">
        <v>0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>
        <v>0</v>
      </c>
      <c r="I80" s="1" t="str">
        <v>OutStation</v>
      </c>
    </row>
    <row r="81" spans="1:9" x14ac:dyDescent="0.25">
      <c r="A81" s="1">
        <v>368508</v>
      </c>
      <c r="B81" s="1">
        <v>0</v>
      </c>
      <c r="C81" s="1">
        <v>1</v>
      </c>
      <c r="D81" s="1" t="str">
        <v>ABHI BIO</v>
      </c>
      <c r="E81" s="1">
        <v>4</v>
      </c>
      <c r="F81" s="1" t="str">
        <v>BioLegend</v>
      </c>
      <c r="G81" s="1" t="str">
        <v>Kolkata</v>
      </c>
      <c r="H81" s="1">
        <v>0</v>
      </c>
      <c r="I81" s="1" t="str">
        <v>OutStation</v>
      </c>
    </row>
    <row r="82" spans="1:9" x14ac:dyDescent="0.25">
      <c r="A82" s="1">
        <v>368509</v>
      </c>
      <c r="B82" s="1">
        <v>0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>
        <v>0</v>
      </c>
      <c r="I82" s="1" t="str">
        <v>OutStation</v>
      </c>
    </row>
    <row r="83" spans="1:9" x14ac:dyDescent="0.25">
      <c r="A83" s="1">
        <v>369321</v>
      </c>
      <c r="B83" s="1">
        <v>0</v>
      </c>
      <c r="C83" s="1">
        <v>1</v>
      </c>
      <c r="D83" s="1" t="str">
        <v>ABHI BIO</v>
      </c>
      <c r="E83" s="1">
        <v>4</v>
      </c>
      <c r="F83" s="1" t="str">
        <v>BioLegend</v>
      </c>
      <c r="G83" s="1" t="str">
        <v>Kolkata</v>
      </c>
      <c r="H83" s="1">
        <v>0</v>
      </c>
      <c r="I83" s="1" t="str">
        <v>OutStation</v>
      </c>
    </row>
    <row r="84" spans="1:9" x14ac:dyDescent="0.25">
      <c r="A84" s="1">
        <v>372203</v>
      </c>
      <c r="B84" s="1">
        <v>0</v>
      </c>
      <c r="C84" s="1">
        <v>1</v>
      </c>
      <c r="D84" s="1" t="str">
        <v>ABHI BIO</v>
      </c>
      <c r="E84" s="1">
        <v>4</v>
      </c>
      <c r="F84" s="1" t="str">
        <v>BioLegend</v>
      </c>
      <c r="G84" s="1" t="str">
        <v>Kolkata</v>
      </c>
      <c r="H84" s="1">
        <v>0</v>
      </c>
      <c r="I84" s="1" t="str">
        <v>OutStation</v>
      </c>
    </row>
    <row r="85" spans="1:9" x14ac:dyDescent="0.25">
      <c r="A85" s="1">
        <v>372208</v>
      </c>
      <c r="B85" s="1">
        <v>0</v>
      </c>
      <c r="C85" s="1">
        <v>1</v>
      </c>
      <c r="D85" s="1" t="str">
        <v>RCB</v>
      </c>
      <c r="E85" s="1">
        <v>4</v>
      </c>
      <c r="F85" s="1" t="str">
        <v>BioLegend</v>
      </c>
      <c r="G85" s="1" t="str">
        <v>Delhi</v>
      </c>
      <c r="H85" s="1">
        <v>0</v>
      </c>
      <c r="I85" s="1" t="str">
        <v>Local</v>
      </c>
    </row>
    <row r="86" spans="1:9" x14ac:dyDescent="0.25">
      <c r="A86" s="1">
        <v>384813</v>
      </c>
      <c r="B86" s="1">
        <v>0</v>
      </c>
      <c r="C86" s="1">
        <v>1</v>
      </c>
      <c r="D86" s="1" t="str">
        <v>ABHI BIO</v>
      </c>
      <c r="E86" s="1">
        <v>4</v>
      </c>
      <c r="F86" s="1" t="str">
        <v>BioLegend</v>
      </c>
      <c r="G86" s="1" t="str">
        <v>Kolkata</v>
      </c>
      <c r="H86" s="1">
        <v>0</v>
      </c>
      <c r="I86" s="1" t="str">
        <v>OutStation</v>
      </c>
    </row>
    <row r="87" spans="1:9" x14ac:dyDescent="0.25">
      <c r="A87" s="1">
        <v>423501</v>
      </c>
      <c r="B87" s="1">
        <v>0</v>
      </c>
      <c r="C87" s="1">
        <v>1</v>
      </c>
      <c r="D87" s="1" t="str">
        <v>IISER MOHALI</v>
      </c>
      <c r="E87" s="1" t="str">
        <v>RT</v>
      </c>
      <c r="F87" s="1" t="str">
        <v>BioLegend</v>
      </c>
      <c r="G87" s="1" t="str">
        <v>MOHALI (PUNJAB)</v>
      </c>
      <c r="H87" s="1">
        <v>0</v>
      </c>
      <c r="I87" s="1" t="str">
        <v>OutStation</v>
      </c>
    </row>
    <row r="88" spans="1:9" x14ac:dyDescent="0.25">
      <c r="A88" s="1">
        <v>500832</v>
      </c>
      <c r="B88" s="1">
        <v>0</v>
      </c>
      <c r="C88" s="1">
        <v>1</v>
      </c>
      <c r="D88" s="1" t="str">
        <v>RCB</v>
      </c>
      <c r="E88" s="1">
        <v>4</v>
      </c>
      <c r="F88" s="1" t="str">
        <v>BioLegend</v>
      </c>
      <c r="G88" s="1" t="str">
        <v>Delhi</v>
      </c>
      <c r="H88" s="1">
        <v>0</v>
      </c>
      <c r="I88" s="1" t="str">
        <v>Local</v>
      </c>
    </row>
    <row r="89" spans="1:9" x14ac:dyDescent="0.25">
      <c r="A89" s="1">
        <v>502521</v>
      </c>
      <c r="B89" s="1">
        <v>0</v>
      </c>
      <c r="C89" s="1">
        <v>1</v>
      </c>
      <c r="D89" s="1" t="str">
        <v>ABHI BIO</v>
      </c>
      <c r="E89" s="1">
        <v>4</v>
      </c>
      <c r="F89" s="1" t="str">
        <v>BioLegend</v>
      </c>
      <c r="G89" s="1" t="str">
        <v>Kolkata</v>
      </c>
      <c r="H89" s="1">
        <v>0</v>
      </c>
      <c r="I89" s="1" t="str">
        <v>OutStation</v>
      </c>
    </row>
    <row r="90" spans="1:9" x14ac:dyDescent="0.25">
      <c r="A90" s="1">
        <v>502929</v>
      </c>
      <c r="B90" s="1">
        <v>0</v>
      </c>
      <c r="C90" s="1">
        <v>1</v>
      </c>
      <c r="D90" s="1" t="str">
        <v>ABHI BIO</v>
      </c>
      <c r="E90" s="1">
        <v>4</v>
      </c>
      <c r="F90" s="1" t="str">
        <v>BioLegend</v>
      </c>
      <c r="G90" s="1" t="str">
        <v>Kolkata</v>
      </c>
      <c r="H90" s="1">
        <v>0</v>
      </c>
      <c r="I90" s="1" t="str">
        <v>OutStation</v>
      </c>
    </row>
    <row r="91" spans="1:9" x14ac:dyDescent="0.25">
      <c r="A91" s="1">
        <v>502948</v>
      </c>
      <c r="B91" s="1">
        <v>0</v>
      </c>
      <c r="C91" s="1">
        <v>1</v>
      </c>
      <c r="D91" s="1" t="str">
        <v>ILS</v>
      </c>
      <c r="E91" s="1">
        <v>4</v>
      </c>
      <c r="F91" s="1" t="str">
        <v>BioLegend</v>
      </c>
      <c r="G91" s="1" t="str">
        <v>Bhuvneshwar</v>
      </c>
      <c r="H91" s="1">
        <v>0</v>
      </c>
      <c r="I91" s="1" t="str">
        <v>OutStation</v>
      </c>
    </row>
    <row r="92" spans="1:9" x14ac:dyDescent="0.25">
      <c r="A92" s="1">
        <v>655208</v>
      </c>
      <c r="B92" s="1">
        <v>0</v>
      </c>
      <c r="C92" s="1">
        <v>1</v>
      </c>
      <c r="D92" s="1" t="str">
        <v>ABHI BIO</v>
      </c>
      <c r="E92" s="1">
        <v>4</v>
      </c>
      <c r="F92" s="1" t="str">
        <v>BioLegend</v>
      </c>
      <c r="G92" s="1" t="str">
        <v>Kolkata</v>
      </c>
      <c r="H92" s="1">
        <v>0</v>
      </c>
      <c r="I92" s="1" t="str">
        <v>OutStation</v>
      </c>
    </row>
    <row r="93" spans="1:9" x14ac:dyDescent="0.25">
      <c r="A93" s="1">
        <v>947203</v>
      </c>
      <c r="B93" s="1">
        <v>0</v>
      </c>
      <c r="C93" s="1">
        <v>1</v>
      </c>
      <c r="D93" s="1" t="str">
        <v>THSTI</v>
      </c>
      <c r="E93" s="1">
        <v>4</v>
      </c>
      <c r="F93" s="1" t="str">
        <v>BioLegend</v>
      </c>
      <c r="G93" s="1" t="str">
        <v>Faridabad</v>
      </c>
      <c r="H93" s="1">
        <v>0</v>
      </c>
      <c r="I93" s="1" t="str">
        <v>Local</v>
      </c>
    </row>
    <row r="94" spans="1:9" x14ac:dyDescent="0.25">
      <c r="A94" s="1" t="str">
        <v>BE0003-1</v>
      </c>
      <c r="B94" s="1">
        <v>0</v>
      </c>
      <c r="C94" s="1">
        <v>1</v>
      </c>
      <c r="D94" s="1" t="str">
        <v>SSCMP</v>
      </c>
      <c r="E94" s="1">
        <v>4</v>
      </c>
      <c r="F94" s="1" t="str">
        <v>BioXcell</v>
      </c>
      <c r="G94" s="1" t="str">
        <v>Bhopal</v>
      </c>
      <c r="H94" s="1">
        <v>0</v>
      </c>
      <c r="I94" s="1" t="str">
        <v>OutStation</v>
      </c>
    </row>
    <row r="95" spans="1:9" x14ac:dyDescent="0.25">
      <c r="A95" s="1" t="str">
        <v>BE0004-1</v>
      </c>
      <c r="B95" s="1">
        <v>0</v>
      </c>
      <c r="C95" s="1">
        <v>1</v>
      </c>
      <c r="D95" s="1" t="str">
        <v>SSCMP</v>
      </c>
      <c r="E95" s="1">
        <v>4</v>
      </c>
      <c r="F95" s="1" t="str">
        <v>BioXcell</v>
      </c>
      <c r="G95" s="1" t="str">
        <v>Bhopal</v>
      </c>
      <c r="H95" s="1">
        <v>0</v>
      </c>
      <c r="I95" s="1" t="str">
        <v>OutStation</v>
      </c>
    </row>
    <row r="96" spans="1:9" x14ac:dyDescent="0.25">
      <c r="A96" s="1" t="str">
        <v>BE0237</v>
      </c>
      <c r="B96" s="1">
        <v>0</v>
      </c>
      <c r="C96" s="1">
        <v>1</v>
      </c>
      <c r="D96" s="1" t="str">
        <v>SSCMP</v>
      </c>
      <c r="E96" s="1">
        <v>4</v>
      </c>
      <c r="F96" s="1" t="str">
        <v>BioXcell</v>
      </c>
      <c r="G96" s="1" t="str">
        <v>Bhopal</v>
      </c>
      <c r="H96" s="1">
        <v>0</v>
      </c>
      <c r="I96" s="1" t="str">
        <v>OutStation</v>
      </c>
    </row>
    <row r="97" spans="1:9" x14ac:dyDescent="0.25">
      <c r="A97" s="1">
        <v>316302</v>
      </c>
      <c r="B97" s="1" t="str">
        <v>Purified anti-human β2-microglobulin Antibody</v>
      </c>
      <c r="C97" s="1">
        <v>2</v>
      </c>
      <c r="D97" s="1" t="str">
        <v>BIOCON</v>
      </c>
      <c r="E97" s="1">
        <v>4</v>
      </c>
      <c r="F97" s="1" t="str">
        <v>BioLegend</v>
      </c>
      <c r="G97" s="1" t="str">
        <v>Banglore</v>
      </c>
      <c r="H97" s="1" t="str">
        <v xml:space="preserve">Pending Confirmation By Customer </v>
      </c>
      <c r="I97" s="1" t="str">
        <v>OutStation</v>
      </c>
    </row>
    <row r="98" spans="1:9" x14ac:dyDescent="0.25">
      <c r="A98" s="1">
        <v>570802</v>
      </c>
      <c r="B98" s="1" t="str">
        <v xml:space="preserve">Recombinant Human IL-6 </v>
      </c>
      <c r="C98" s="1">
        <v>2</v>
      </c>
      <c r="D98" s="1" t="str">
        <v>Opening Stock</v>
      </c>
      <c r="E98" s="1">
        <v>-20</v>
      </c>
      <c r="F98" s="1" t="str">
        <v>BioLegend</v>
      </c>
      <c r="G98" s="1" t="str">
        <v>STOCK</v>
      </c>
      <c r="H98" s="1" t="str">
        <v>Stock</v>
      </c>
      <c r="I98" s="1" t="str">
        <v>STOCK</v>
      </c>
    </row>
    <row r="99" spans="1:9" x14ac:dyDescent="0.25">
      <c r="A99" s="1">
        <v>423303</v>
      </c>
      <c r="B99" s="1" t="str">
        <v xml:space="preserve">Cell Activation Cocktail </v>
      </c>
      <c r="C99" s="1">
        <v>2</v>
      </c>
      <c r="D99" s="1" t="str">
        <v>Opening Stock</v>
      </c>
      <c r="E99" s="1">
        <v>-20</v>
      </c>
      <c r="F99" s="1" t="str">
        <v>BioLegend</v>
      </c>
      <c r="G99" s="1" t="str">
        <v>STOCK</v>
      </c>
      <c r="H99" s="1" t="str">
        <v>Stock</v>
      </c>
      <c r="I99" s="1" t="str">
        <v>STOCK</v>
      </c>
    </row>
    <row r="100" spans="1:9" x14ac:dyDescent="0.25">
      <c r="A100" s="1">
        <v>420601</v>
      </c>
      <c r="B100" s="1" t="str">
        <v xml:space="preserve">Brefeldin A Solution </v>
      </c>
      <c r="C100" s="1">
        <v>2</v>
      </c>
      <c r="D100" s="1" t="str">
        <v>Opening 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329702</v>
      </c>
      <c r="B101" s="1" t="str">
        <v xml:space="preserve">Purified anti-human CD274 </v>
      </c>
      <c r="C101" s="1">
        <v>2</v>
      </c>
      <c r="D101" s="1" t="str">
        <v>Opening Stock</v>
      </c>
      <c r="E101" s="1">
        <v>4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 t="str">
        <v>2600505001730</v>
      </c>
      <c r="B102" s="1">
        <v>0</v>
      </c>
      <c r="C102" s="1">
        <v>2</v>
      </c>
      <c r="D102" s="1" t="str">
        <v>STOCK</v>
      </c>
      <c r="E102" s="1" t="str">
        <v>RT</v>
      </c>
      <c r="F102" s="1" t="str">
        <v>Genei Lab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 t="str">
        <v>2662070501730</v>
      </c>
      <c r="B103" s="1">
        <v>0</v>
      </c>
      <c r="C103" s="1">
        <v>2</v>
      </c>
      <c r="D103" s="1" t="str">
        <v>STOCK</v>
      </c>
      <c r="E103" s="1">
        <v>-20</v>
      </c>
      <c r="F103" s="1" t="str">
        <v>Genei Lab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2662670501730</v>
      </c>
      <c r="B104" s="1">
        <v>0</v>
      </c>
      <c r="C104" s="1">
        <v>2</v>
      </c>
      <c r="D104" s="1" t="str">
        <v>STOCK</v>
      </c>
      <c r="E104" s="1">
        <v>-20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15407-47-MIN</v>
      </c>
      <c r="B105" s="1" t="str">
        <v>Polyethersulfone 0.22 µm</v>
      </c>
      <c r="C105" s="1">
        <v>2</v>
      </c>
      <c r="D105" s="1" t="str">
        <v>Stock</v>
      </c>
      <c r="E105" s="1" t="str">
        <v>RT</v>
      </c>
      <c r="F105" s="1" t="str">
        <v>Sartorius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VS04T01</v>
      </c>
      <c r="B106" s="1" t="str">
        <v>VicaSpin Turbo 4 10000 MWCO</v>
      </c>
      <c r="C106" s="1">
        <v>2</v>
      </c>
      <c r="D106" s="1" t="str">
        <v>Stock</v>
      </c>
      <c r="E106" s="1" t="str">
        <v>RT</v>
      </c>
      <c r="F106" s="1" t="str">
        <v>Sartorius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VS15TR21</v>
      </c>
      <c r="B107" s="1" t="str">
        <v>VicaSpin Turbo 15 RC 30000 MWCO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>
        <v>814326</v>
      </c>
      <c r="B108" s="1" t="str">
        <v>Acrylamide, Ultra Pure 500 KG</v>
      </c>
      <c r="C108" s="1">
        <v>2</v>
      </c>
      <c r="D108" s="1" t="str">
        <v>Stock</v>
      </c>
      <c r="E108" s="1" t="str">
        <v>RT</v>
      </c>
      <c r="F108" s="1" t="str">
        <v>Mp Bio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>
        <v>194825</v>
      </c>
      <c r="B109" s="1" t="str">
        <v>Glycine, Molecular Biology Reagent 1 KG</v>
      </c>
      <c r="C109" s="1">
        <v>2</v>
      </c>
      <c r="D109" s="1" t="str">
        <v>Stock</v>
      </c>
      <c r="E109" s="1" t="str">
        <v>RT</v>
      </c>
      <c r="F109" s="1" t="str">
        <v>Mp Bio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104772</v>
      </c>
      <c r="B110" s="1" t="str">
        <v>Ammonium Sulfate, Technical Pure 500 GM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194002</v>
      </c>
      <c r="B111" s="1" t="str">
        <v>Chloroform, Molecular Biology Reagent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420701</v>
      </c>
      <c r="B112" s="1" t="str">
        <v xml:space="preserve">Monensin Solution </v>
      </c>
      <c r="C112" s="1">
        <v>2</v>
      </c>
      <c r="D112" s="1" t="str">
        <v>Stock</v>
      </c>
      <c r="E112" s="1">
        <v>4</v>
      </c>
      <c r="F112" s="1" t="str">
        <v>BioLegend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424602</v>
      </c>
      <c r="B113" s="1" t="str">
        <v>Compensation Beads</v>
      </c>
      <c r="C113" s="1">
        <v>2</v>
      </c>
      <c r="D113" s="1" t="str">
        <v>Stock</v>
      </c>
      <c r="E113" s="1">
        <v>4</v>
      </c>
      <c r="F113" s="1" t="str">
        <v>BioLegend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740811</v>
      </c>
      <c r="B114" s="1">
        <v>0</v>
      </c>
      <c r="C114" s="1">
        <v>2</v>
      </c>
      <c r="D114" s="1" t="str">
        <v>UNKNOWN</v>
      </c>
      <c r="E114" s="1">
        <v>4</v>
      </c>
      <c r="F114" s="1" t="str">
        <v>BioLegend</v>
      </c>
      <c r="G114" s="1" t="str">
        <v>Unknown</v>
      </c>
      <c r="H114" s="1" t="str">
        <v>DemoKit (Mohan Sir)</v>
      </c>
      <c r="I114" s="1" t="str">
        <v>Unknown</v>
      </c>
    </row>
    <row r="115" spans="1:9" x14ac:dyDescent="0.25">
      <c r="A115" s="1">
        <v>741146</v>
      </c>
      <c r="B115" s="1">
        <v>0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420801</v>
      </c>
      <c r="B116" s="1">
        <v>0</v>
      </c>
      <c r="C116" s="1">
        <v>2</v>
      </c>
      <c r="D116" s="1" t="str">
        <v>Stock</v>
      </c>
      <c r="E116" s="1">
        <v>4</v>
      </c>
      <c r="F116" s="1" t="str">
        <v>BioLegend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T1765</v>
      </c>
      <c r="B118" s="1">
        <v>0</v>
      </c>
      <c r="C118" s="1">
        <v>2</v>
      </c>
      <c r="D118" s="1" t="str">
        <v>Mishu Pharma</v>
      </c>
      <c r="E118" s="1">
        <v>-20</v>
      </c>
      <c r="F118" s="1" t="str">
        <v>TargetMol</v>
      </c>
      <c r="G118" s="1" t="str">
        <v>JAIPUR</v>
      </c>
      <c r="H118" s="1">
        <v>0</v>
      </c>
      <c r="I118" s="1" t="str">
        <v>OutStation</v>
      </c>
    </row>
    <row r="119" spans="1:9" x14ac:dyDescent="0.25">
      <c r="A119" s="1">
        <v>423303</v>
      </c>
      <c r="B119" s="1" t="str">
        <v xml:space="preserve">Cell Activation Cocktail </v>
      </c>
      <c r="C119" s="1">
        <v>3</v>
      </c>
      <c r="D119" s="1" t="str">
        <v>STOCK</v>
      </c>
      <c r="E119" s="1">
        <v>-20</v>
      </c>
      <c r="F119" s="1" t="str">
        <v>BioLegend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421601</v>
      </c>
      <c r="B120" s="1" t="str">
        <v>ELISA Wash Buffer (20X)</v>
      </c>
      <c r="C120" s="1">
        <v>3</v>
      </c>
      <c r="D120" s="1" t="str">
        <v>STOCK</v>
      </c>
      <c r="E120" s="1" t="str">
        <v>rt</v>
      </c>
      <c r="F120" s="1" t="str">
        <v>BioLegend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 t="str">
        <v>LSM 1077</v>
      </c>
      <c r="B121" s="1">
        <v>0</v>
      </c>
      <c r="C121" s="1">
        <v>3</v>
      </c>
      <c r="D121" s="1" t="str">
        <v>stock</v>
      </c>
      <c r="E121" s="1">
        <v>4</v>
      </c>
      <c r="F121" s="1" t="str">
        <v>Genexis Biotech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 t="str">
        <v>VS15T91</v>
      </c>
      <c r="B122" s="1" t="str">
        <v>VicaSpin Turbo 15 3000 MWCO</v>
      </c>
      <c r="C122" s="1">
        <v>3</v>
      </c>
      <c r="D122" s="1" t="str">
        <v>Stock</v>
      </c>
      <c r="E122" s="1" t="str">
        <v>RT</v>
      </c>
      <c r="F122" s="1" t="str">
        <v>Sartorius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421101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BioLegend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>
        <v>421002</v>
      </c>
      <c r="B124" s="1" t="str">
        <v xml:space="preserve">Intracellular Staining Permeabilization Wash Buffer </v>
      </c>
      <c r="C124" s="1">
        <v>4</v>
      </c>
      <c r="D124" s="1" t="str">
        <v>Opening Stock</v>
      </c>
      <c r="E124" s="1">
        <v>4</v>
      </c>
      <c r="F124" s="1" t="str">
        <v>BioLegend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 t="str">
        <v>VS04T01</v>
      </c>
      <c r="B125" s="1" t="str">
        <v>VicaSpin Turbo 4 10000 MWCO</v>
      </c>
      <c r="C125" s="1">
        <v>4</v>
      </c>
      <c r="D125" s="1" t="str">
        <v>Stock</v>
      </c>
      <c r="E125" s="1" t="str">
        <v>RT</v>
      </c>
      <c r="F125" s="1" t="str">
        <v>Sartorius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 t="str">
        <v>VS15TR01</v>
      </c>
      <c r="B126" s="1" t="str">
        <v>VicaSpin Turbo 15 RC 10000 MWCO</v>
      </c>
      <c r="C126" s="1">
        <v>4</v>
      </c>
      <c r="D126" s="1" t="str">
        <v>Stock</v>
      </c>
      <c r="E126" s="1" t="str">
        <v>RT</v>
      </c>
      <c r="F126" s="1" t="str">
        <v>Sartorius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VS15T21</v>
      </c>
      <c r="B127" s="1">
        <v>0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>
        <v>193982</v>
      </c>
      <c r="B128" s="1" t="str">
        <v>Acrylamide, Molecular Biology Reagent 1 KG</v>
      </c>
      <c r="C128" s="1">
        <v>4</v>
      </c>
      <c r="D128" s="1" t="str">
        <v>Stock</v>
      </c>
      <c r="E128" s="1" t="str">
        <v>RT</v>
      </c>
      <c r="F128" s="1" t="str">
        <v>Mp Bio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41003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Biotium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556002</v>
      </c>
      <c r="B130" s="1" t="str">
        <v xml:space="preserve">Recombinant Mouse IL-9 </v>
      </c>
      <c r="C130" s="1">
        <v>5</v>
      </c>
      <c r="D130" s="1" t="str">
        <v>Opening Stock</v>
      </c>
      <c r="E130" s="1">
        <v>-20</v>
      </c>
      <c r="F130" s="1" t="str">
        <v>BioLegend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 t="str">
        <v>HBM-EXP-B2.5</v>
      </c>
      <c r="B131" s="1">
        <v>0</v>
      </c>
      <c r="C131" s="1">
        <v>5</v>
      </c>
      <c r="D131" s="1" t="str">
        <v>Sample (PM)</v>
      </c>
      <c r="E131" s="1">
        <v>4</v>
      </c>
      <c r="F131" s="1" t="str">
        <v>Hansa Biomed</v>
      </c>
      <c r="G131" s="1" t="str">
        <v>delhi</v>
      </c>
      <c r="H131" s="1" t="str">
        <v>Priyanka Madam</v>
      </c>
      <c r="I131" s="1" t="str">
        <v>Local</v>
      </c>
    </row>
    <row r="132" spans="1:9" x14ac:dyDescent="0.25">
      <c r="A132" s="1">
        <v>626812</v>
      </c>
      <c r="B132" s="1">
        <v>0</v>
      </c>
      <c r="C132" s="1">
        <v>5</v>
      </c>
      <c r="D132" s="1" t="str">
        <v>AURIGINE ONCO</v>
      </c>
      <c r="E132" s="1">
        <v>4</v>
      </c>
      <c r="F132" s="1" t="str">
        <v>BioLegend</v>
      </c>
      <c r="G132" s="1" t="str">
        <v>Banglore</v>
      </c>
      <c r="H132" s="1" t="str">
        <v>Stock</v>
      </c>
      <c r="I132" s="1" t="str">
        <v>OutStation</v>
      </c>
    </row>
    <row r="133" spans="1:9" x14ac:dyDescent="0.25">
      <c r="A133" s="1">
        <v>6552050</v>
      </c>
      <c r="B133" s="1" t="str">
        <v xml:space="preserve">SPINeasy DNA Kit for Blood  </v>
      </c>
      <c r="C133" s="1">
        <v>6</v>
      </c>
      <c r="D133" s="1" t="str">
        <v>Stock</v>
      </c>
      <c r="E133" s="1" t="str">
        <v>RT</v>
      </c>
      <c r="F133" s="1" t="str">
        <v>Mp Bio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>
        <v>421403</v>
      </c>
      <c r="B134" s="1" t="str">
        <v>FOXP3 Fix/Perm Buffer Set</v>
      </c>
      <c r="C134" s="1">
        <v>7</v>
      </c>
      <c r="D134" s="1" t="str">
        <v>Opening Stock</v>
      </c>
      <c r="E134" s="1">
        <v>4</v>
      </c>
      <c r="F134" s="1" t="str">
        <v>BioLegend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25021.5</v>
      </c>
      <c r="B135" s="1" t="str">
        <v>i-Taq (W/O dNTP) DNA Polymerase</v>
      </c>
      <c r="C135" s="1">
        <v>7</v>
      </c>
      <c r="D135" s="1" t="str">
        <v>stock</v>
      </c>
      <c r="E135" s="1">
        <v>-20</v>
      </c>
      <c r="F135" s="1" t="str">
        <v>Intron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0</v>
      </c>
      <c r="C136" s="1">
        <v>7</v>
      </c>
      <c r="D136" s="1" t="str">
        <v>Stock</v>
      </c>
      <c r="E136" s="1">
        <v>-20</v>
      </c>
      <c r="F136" s="1" t="str">
        <v>MP Bio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16533</v>
      </c>
      <c r="B137" s="1" t="str">
        <v>MiniSart High Flow 0.45 µm</v>
      </c>
      <c r="C137" s="1">
        <v>9</v>
      </c>
      <c r="D137" s="1" t="str">
        <v>Stock</v>
      </c>
      <c r="E137" s="1" t="str">
        <v>RT</v>
      </c>
      <c r="F137" s="1" t="str">
        <v>Sartorius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>
        <v>25021.5</v>
      </c>
      <c r="B138" s="1" t="str">
        <v>i-Taq (W/O dNTP) DNA Polymerase</v>
      </c>
      <c r="C138" s="1">
        <v>10</v>
      </c>
      <c r="D138" s="1" t="str">
        <v>STOCK</v>
      </c>
      <c r="E138" s="1">
        <v>-20</v>
      </c>
      <c r="F138" s="1" t="str">
        <v>Intron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 t="str">
        <v>092913726</v>
      </c>
      <c r="B139" s="1" t="str">
        <v>Adult Bovine Serum, Sterile Filtered, New Zealand Origin 1kg (970ML)</v>
      </c>
      <c r="C139" s="1">
        <v>10</v>
      </c>
      <c r="D139" s="1" t="str">
        <v>Stock</v>
      </c>
      <c r="E139" s="1">
        <v>-20</v>
      </c>
      <c r="F139" s="1" t="str">
        <v>Mp Bio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16532</v>
      </c>
      <c r="B140" s="1" t="str">
        <v>MiniSart High Flow 0.22 µm</v>
      </c>
      <c r="C140" s="1">
        <v>15</v>
      </c>
      <c r="D140" s="1" t="str">
        <v>Stock</v>
      </c>
      <c r="E140" s="1" t="str">
        <v>RT</v>
      </c>
      <c r="F140" s="1" t="str">
        <v>Sartorius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>
        <v>16532</v>
      </c>
      <c r="B141" s="1" t="str">
        <v>MiniSart High Flow 0.22 µm</v>
      </c>
      <c r="C141" s="1">
        <v>18</v>
      </c>
      <c r="D141" s="1" t="str">
        <v>Stock</v>
      </c>
      <c r="E141" s="1" t="str">
        <v>RT</v>
      </c>
      <c r="F141" s="1" t="str">
        <v>Sartorius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23</v>
      </c>
      <c r="D142" s="1" t="str">
        <v>OPENING 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/>
      <c r="B143" s="1"/>
      <c r="C143" s="1"/>
      <c r="D143" s="1"/>
      <c r="E143" s="1"/>
      <c r="F143" s="1"/>
      <c r="G143" s="1"/>
      <c r="H143" s="1"/>
      <c r="I143" s="1"/>
    </row>
    <row r="144" spans="1:9" x14ac:dyDescent="0.25">
      <c r="A144" s="1"/>
      <c r="B144" s="1"/>
      <c r="C144" s="1"/>
      <c r="D144" s="1"/>
      <c r="E144" s="1"/>
      <c r="F144" s="1"/>
      <c r="G144" s="1"/>
      <c r="H144" s="1"/>
      <c r="I144" s="1"/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013"/>
  <sheetViews>
    <sheetView workbookViewId="0">
      <selection activeCell="C17" sqref="C1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013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0</v>
      </c>
      <c r="I33" s="1">
        <v>2</v>
      </c>
      <c r="J33" s="1" t="str">
        <v>STOCK</v>
      </c>
      <c r="K33" s="1" t="str">
        <v>Stock</v>
      </c>
      <c r="L33" s="1">
        <f t="shared" si="0"/>
        <v>8008</v>
      </c>
      <c r="M33" s="1">
        <f t="shared" si="1"/>
        <v>0</v>
      </c>
      <c r="N33" s="1">
        <f t="shared" si="2"/>
        <v>8008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 t="str">
        <v>Stock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Unknown</v>
      </c>
      <c r="K2491" s="1" t="str">
        <v>Demo Vail for Vishal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1</v>
      </c>
      <c r="I2512" s="1">
        <v>0</v>
      </c>
      <c r="J2512" s="1" t="str">
        <v>Delhi</v>
      </c>
      <c r="K2512" s="1" t="str">
        <v>Priyanka Madam</v>
      </c>
      <c r="L2512" s="1">
        <f t="shared" si="117"/>
        <v>10164</v>
      </c>
      <c r="M2512" s="1">
        <f t="shared" si="118"/>
        <v>10164</v>
      </c>
      <c r="N2512" s="1">
        <f t="shared" si="119"/>
        <v>0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 t="str">
        <v>Stock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2</v>
      </c>
      <c r="H2689" s="1">
        <v>0</v>
      </c>
      <c r="I2689" s="1">
        <v>2</v>
      </c>
      <c r="J2689" s="1" t="str">
        <v>STOCK</v>
      </c>
      <c r="K2689" s="1" t="str">
        <v>Stock</v>
      </c>
      <c r="L2689" s="1">
        <f t="shared" si="129"/>
        <v>6749.6</v>
      </c>
      <c r="M2689" s="1">
        <f t="shared" si="130"/>
        <v>0</v>
      </c>
      <c r="N2689" s="1">
        <f t="shared" si="131"/>
        <v>6749.6</v>
      </c>
    </row>
    <row r="2690" spans="1:14" x14ac:dyDescent="0.25">
      <c r="A2690" s="1" t="str">
        <v>Cytoskeleton</v>
      </c>
      <c r="B2690" s="1">
        <v>76646.240000000005</v>
      </c>
      <c r="C2690" s="1">
        <v>20914</v>
      </c>
      <c r="D2690" s="2">
        <v>45909</v>
      </c>
      <c r="E2690" s="2">
        <v>45912</v>
      </c>
      <c r="F2690" s="1" t="str">
        <v>BK011P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76646.240000000005</v>
      </c>
      <c r="M2690" s="1">
        <f t="shared" si="130"/>
        <v>76646.240000000005</v>
      </c>
      <c r="N2690" s="1">
        <f t="shared" si="131"/>
        <v>0</v>
      </c>
    </row>
    <row r="2691" spans="1:14" x14ac:dyDescent="0.25">
      <c r="A2691" s="1" t="str">
        <v>TargetMol</v>
      </c>
      <c r="B2691" s="1">
        <v>2376</v>
      </c>
      <c r="C2691" s="1" t="str">
        <v>INV250910-002</v>
      </c>
      <c r="D2691" s="2">
        <v>45910</v>
      </c>
      <c r="E2691" s="2">
        <v>45912</v>
      </c>
      <c r="F2691" s="1" t="str">
        <v>T60151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2376</v>
      </c>
      <c r="M2691" s="1">
        <f t="shared" si="130"/>
        <v>2376</v>
      </c>
      <c r="N2691" s="1">
        <f t="shared" si="131"/>
        <v>0</v>
      </c>
    </row>
    <row r="2692" spans="1:14" x14ac:dyDescent="0.25">
      <c r="A2692" s="1" t="str">
        <v>TargetMol</v>
      </c>
      <c r="B2692" s="1">
        <v>2270.4</v>
      </c>
      <c r="C2692" s="1" t="str">
        <v>INV250910-002</v>
      </c>
      <c r="D2692" s="2">
        <v>45910</v>
      </c>
      <c r="E2692" s="2">
        <v>45912</v>
      </c>
      <c r="F2692" s="1" t="str">
        <v>T12851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2270.4</v>
      </c>
      <c r="M2692" s="1">
        <f t="shared" si="130"/>
        <v>2270.4</v>
      </c>
      <c r="N2692" s="1">
        <f t="shared" si="131"/>
        <v>0</v>
      </c>
    </row>
    <row r="2693" spans="1:14" x14ac:dyDescent="0.25">
      <c r="A2693" s="1" t="str">
        <v>TargetMol</v>
      </c>
      <c r="B2693" s="1">
        <v>3854.3999999999996</v>
      </c>
      <c r="C2693" s="1" t="str">
        <v>INV250910-002</v>
      </c>
      <c r="D2693" s="2">
        <v>45910</v>
      </c>
      <c r="E2693" s="2">
        <v>45912</v>
      </c>
      <c r="F2693" s="1" t="str">
        <v>TP1304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3854.3999999999996</v>
      </c>
      <c r="M2693" s="1">
        <f t="shared" si="130"/>
        <v>3854.3999999999996</v>
      </c>
      <c r="N2693" s="1">
        <f t="shared" si="131"/>
        <v>0</v>
      </c>
    </row>
    <row r="2694" spans="1:14" x14ac:dyDescent="0.25">
      <c r="A2694" s="1" t="str">
        <v>TargetMol</v>
      </c>
      <c r="B2694" s="1">
        <v>1584</v>
      </c>
      <c r="C2694" s="1" t="str">
        <v>INV250910-002</v>
      </c>
      <c r="D2694" s="2">
        <v>45910</v>
      </c>
      <c r="E2694" s="2">
        <v>45912</v>
      </c>
      <c r="F2694" s="1" t="str">
        <v>T19562</v>
      </c>
      <c r="G2694" s="1">
        <v>1</v>
      </c>
      <c r="H2694" s="1">
        <v>1</v>
      </c>
      <c r="I2694" s="1">
        <v>0</v>
      </c>
      <c r="J2694" s="1" t="str">
        <v>PUNE</v>
      </c>
      <c r="K2694" s="1">
        <v>0</v>
      </c>
      <c r="L2694" s="1">
        <f t="shared" si="129"/>
        <v>1584</v>
      </c>
      <c r="M2694" s="1">
        <f t="shared" si="130"/>
        <v>1584</v>
      </c>
      <c r="N2694" s="1">
        <f t="shared" si="131"/>
        <v>0</v>
      </c>
    </row>
    <row r="2695" spans="1:14" x14ac:dyDescent="0.25">
      <c r="A2695" s="1" t="str">
        <v>TargetMol</v>
      </c>
      <c r="B2695" s="1">
        <v>17001.599999999999</v>
      </c>
      <c r="C2695" s="1" t="str">
        <v>INV250910-003</v>
      </c>
      <c r="D2695" s="2">
        <v>45910</v>
      </c>
      <c r="E2695" s="2">
        <v>45912</v>
      </c>
      <c r="F2695" s="1" t="str">
        <v>T9908</v>
      </c>
      <c r="G2695" s="1">
        <v>1</v>
      </c>
      <c r="H2695" s="1">
        <v>1</v>
      </c>
      <c r="I2695" s="1">
        <v>0</v>
      </c>
      <c r="J2695" s="1" t="str">
        <v>Gujrat</v>
      </c>
      <c r="K2695" s="1">
        <v>0</v>
      </c>
      <c r="L2695" s="1">
        <f t="shared" si="129"/>
        <v>17001.599999999999</v>
      </c>
      <c r="M2695" s="1">
        <f t="shared" si="130"/>
        <v>17001.599999999999</v>
      </c>
      <c r="N2695" s="1">
        <f t="shared" si="131"/>
        <v>0</v>
      </c>
    </row>
    <row r="2696" spans="1:14" x14ac:dyDescent="0.25">
      <c r="A2696" s="1" t="str">
        <v>TargetMol</v>
      </c>
      <c r="B2696" s="1">
        <v>1848</v>
      </c>
      <c r="C2696" s="1" t="str">
        <v>INV250910-004</v>
      </c>
      <c r="D2696" s="2">
        <v>45910</v>
      </c>
      <c r="E2696" s="2">
        <v>45912</v>
      </c>
      <c r="F2696" s="1" t="str">
        <v>T72033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1848</v>
      </c>
      <c r="M2696" s="1">
        <f t="shared" si="130"/>
        <v>1848</v>
      </c>
      <c r="N2696" s="1">
        <f t="shared" si="131"/>
        <v>0</v>
      </c>
    </row>
    <row r="2697" spans="1:14" x14ac:dyDescent="0.25">
      <c r="A2697" s="1" t="str">
        <v>TargetMol</v>
      </c>
      <c r="B2697" s="1">
        <v>7761.6</v>
      </c>
      <c r="C2697" s="1" t="str">
        <v>INV250910-004</v>
      </c>
      <c r="D2697" s="2">
        <v>45910</v>
      </c>
      <c r="E2697" s="2">
        <v>45912</v>
      </c>
      <c r="F2697" s="1" t="str">
        <v>T72081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7761.6</v>
      </c>
      <c r="M2697" s="1">
        <f t="shared" si="130"/>
        <v>7761.6</v>
      </c>
      <c r="N2697" s="1">
        <f t="shared" si="131"/>
        <v>0</v>
      </c>
    </row>
    <row r="2698" spans="1:14" x14ac:dyDescent="0.25">
      <c r="A2698" s="1" t="str">
        <v>BioXcell</v>
      </c>
      <c r="B2698" s="1">
        <v>43296</v>
      </c>
      <c r="C2698" s="1">
        <v>178586</v>
      </c>
      <c r="D2698" s="2">
        <v>45909</v>
      </c>
      <c r="E2698" s="2">
        <v>45912</v>
      </c>
      <c r="F2698" s="1" t="str">
        <v>BE0172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43296</v>
      </c>
      <c r="M2698" s="1">
        <f t="shared" ref="M2698:M2761" si="133">H2698*B2698</f>
        <v>43296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9081.6</v>
      </c>
      <c r="C2699" s="1">
        <v>178586</v>
      </c>
      <c r="D2699" s="2">
        <v>45909</v>
      </c>
      <c r="E2699" s="2">
        <v>45912</v>
      </c>
      <c r="F2699" s="1" t="str">
        <v>BP0075-1</v>
      </c>
      <c r="G2699" s="1">
        <v>1</v>
      </c>
      <c r="H2699" s="1">
        <v>1</v>
      </c>
      <c r="I2699" s="1">
        <v>0</v>
      </c>
      <c r="J2699" s="1" t="str">
        <v>Delhi</v>
      </c>
      <c r="K2699" s="1">
        <v>0</v>
      </c>
      <c r="L2699" s="1">
        <f t="shared" si="132"/>
        <v>9081.6</v>
      </c>
      <c r="M2699" s="1">
        <f t="shared" si="133"/>
        <v>9081.6</v>
      </c>
      <c r="N2699" s="1">
        <f t="shared" si="134"/>
        <v>0</v>
      </c>
    </row>
    <row r="2700" spans="1:14" x14ac:dyDescent="0.25">
      <c r="A2700" s="1" t="str">
        <v>Dharmacon</v>
      </c>
      <c r="B2700" s="1">
        <v>9280.48</v>
      </c>
      <c r="C2700" s="1" t="str">
        <v>D090425IN3313470G</v>
      </c>
      <c r="D2700" s="2">
        <v>45911</v>
      </c>
      <c r="E2700" s="2">
        <v>45913</v>
      </c>
      <c r="F2700" s="1" t="str">
        <v>CTM-1172343</v>
      </c>
      <c r="G2700" s="1">
        <v>1</v>
      </c>
      <c r="H2700" s="1">
        <v>1</v>
      </c>
      <c r="I2700" s="1">
        <v>0</v>
      </c>
      <c r="J2700" s="1" t="str">
        <v>Pune</v>
      </c>
      <c r="K2700" s="1">
        <v>0</v>
      </c>
      <c r="L2700" s="1">
        <f t="shared" si="132"/>
        <v>9280.48</v>
      </c>
      <c r="M2700" s="1">
        <f t="shared" si="133"/>
        <v>9280.48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CTM-1172344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CTM-1172348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CTM-1172347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CTM-1172346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CTM-1172345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CTM-1172353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CTM-1172352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CTM-1172351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CTM-1172350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CTM-1172349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11165.439999999999</v>
      </c>
      <c r="C2711" s="1" t="str">
        <v>D090425IN3313470G</v>
      </c>
      <c r="D2711" s="2">
        <v>45911</v>
      </c>
      <c r="E2711" s="2">
        <v>45913</v>
      </c>
      <c r="F2711" s="1" t="str">
        <v>CTM-1172803</v>
      </c>
      <c r="G2711" s="1">
        <v>1</v>
      </c>
      <c r="H2711" s="1">
        <v>1</v>
      </c>
      <c r="I2711" s="1">
        <v>0</v>
      </c>
      <c r="J2711" s="1" t="str">
        <v>Delhi</v>
      </c>
      <c r="K2711" s="1">
        <v>0</v>
      </c>
      <c r="L2711" s="1">
        <f t="shared" si="132"/>
        <v>11165.439999999999</v>
      </c>
      <c r="M2711" s="1">
        <f t="shared" si="133"/>
        <v>11165.439999999999</v>
      </c>
      <c r="N2711" s="1">
        <f t="shared" si="134"/>
        <v>0</v>
      </c>
    </row>
    <row r="2712" spans="1:14" x14ac:dyDescent="0.25">
      <c r="A2712" s="1" t="str">
        <v>Dharmacon</v>
      </c>
      <c r="B2712" s="1">
        <v>12107.04</v>
      </c>
      <c r="C2712" s="1" t="str">
        <v>D090425IN3313470G</v>
      </c>
      <c r="D2712" s="2">
        <v>45911</v>
      </c>
      <c r="E2712" s="2">
        <v>45913</v>
      </c>
      <c r="F2712" s="1" t="str">
        <v>CTM-1172804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12107.04</v>
      </c>
      <c r="M2712" s="1">
        <f t="shared" si="133"/>
        <v>12107.04</v>
      </c>
      <c r="N2712" s="1">
        <f t="shared" si="134"/>
        <v>0</v>
      </c>
    </row>
    <row r="2713" spans="1:14" x14ac:dyDescent="0.25">
      <c r="A2713" s="1" t="str">
        <v>Dharmacon</v>
      </c>
      <c r="B2713" s="1">
        <v>11165.439999999999</v>
      </c>
      <c r="C2713" s="1" t="str">
        <v>D090425IN3313470G</v>
      </c>
      <c r="D2713" s="2">
        <v>45911</v>
      </c>
      <c r="E2713" s="2">
        <v>45913</v>
      </c>
      <c r="F2713" s="1" t="str">
        <v>CTM-1172805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11165.439999999999</v>
      </c>
      <c r="M2713" s="1">
        <f t="shared" si="133"/>
        <v>11165.439999999999</v>
      </c>
      <c r="N2713" s="1">
        <f t="shared" si="134"/>
        <v>0</v>
      </c>
    </row>
    <row r="2714" spans="1:14" x14ac:dyDescent="0.25">
      <c r="A2714" s="1" t="str">
        <v>Dharmacon</v>
      </c>
      <c r="B2714" s="1">
        <v>9280.48</v>
      </c>
      <c r="C2714" s="1" t="str">
        <v>D090425IN3313470G</v>
      </c>
      <c r="D2714" s="2">
        <v>45911</v>
      </c>
      <c r="E2714" s="2">
        <v>45913</v>
      </c>
      <c r="F2714" s="1" t="str">
        <v>CTM-1172806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9280.48</v>
      </c>
      <c r="M2714" s="1">
        <f t="shared" si="133"/>
        <v>9280.48</v>
      </c>
      <c r="N2714" s="1">
        <f t="shared" si="134"/>
        <v>0</v>
      </c>
    </row>
    <row r="2715" spans="1:14" x14ac:dyDescent="0.25">
      <c r="A2715" s="1" t="str">
        <v>Dharmacon</v>
      </c>
      <c r="B2715" s="1">
        <v>10222.08</v>
      </c>
      <c r="C2715" s="1" t="str">
        <v>D090425IN3313470G</v>
      </c>
      <c r="D2715" s="2">
        <v>45911</v>
      </c>
      <c r="E2715" s="2">
        <v>45913</v>
      </c>
      <c r="F2715" s="1" t="str">
        <v>CTM-1172807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10222.08</v>
      </c>
      <c r="M2715" s="1">
        <f t="shared" si="133"/>
        <v>10222.08</v>
      </c>
      <c r="N2715" s="1">
        <f t="shared" si="134"/>
        <v>0</v>
      </c>
    </row>
    <row r="2716" spans="1:14" x14ac:dyDescent="0.25">
      <c r="A2716" s="1" t="str">
        <v>Dharmacon</v>
      </c>
      <c r="B2716" s="1">
        <v>11165.439999999999</v>
      </c>
      <c r="C2716" s="1" t="str">
        <v>D090425IN3313470G</v>
      </c>
      <c r="D2716" s="2">
        <v>45911</v>
      </c>
      <c r="E2716" s="2">
        <v>45913</v>
      </c>
      <c r="F2716" s="1" t="str">
        <v>CTM-1172808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11165.439999999999</v>
      </c>
      <c r="M2716" s="1">
        <f t="shared" si="133"/>
        <v>11165.439999999999</v>
      </c>
      <c r="N2716" s="1">
        <f t="shared" si="134"/>
        <v>0</v>
      </c>
    </row>
    <row r="2717" spans="1:14" x14ac:dyDescent="0.25">
      <c r="A2717" s="1" t="str">
        <v>Dharmacon</v>
      </c>
      <c r="B2717" s="1">
        <v>24624.16</v>
      </c>
      <c r="C2717" s="1" t="str">
        <v>D090425IN3313470G</v>
      </c>
      <c r="D2717" s="2">
        <v>45911</v>
      </c>
      <c r="E2717" s="2">
        <v>45913</v>
      </c>
      <c r="F2717" s="1" t="str">
        <v>CTM-1172820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24624.16</v>
      </c>
      <c r="M2717" s="1">
        <f t="shared" si="133"/>
        <v>24624.16</v>
      </c>
      <c r="N2717" s="1">
        <f t="shared" si="134"/>
        <v>0</v>
      </c>
    </row>
    <row r="2718" spans="1:14" x14ac:dyDescent="0.25">
      <c r="A2718" s="1" t="str">
        <v>Dharmacon</v>
      </c>
      <c r="B2718" s="1">
        <v>23681.68</v>
      </c>
      <c r="C2718" s="1" t="str">
        <v>D090425IN3313470G</v>
      </c>
      <c r="D2718" s="2">
        <v>45911</v>
      </c>
      <c r="E2718" s="2">
        <v>45913</v>
      </c>
      <c r="F2718" s="1" t="str">
        <v>CTM-1172821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23681.68</v>
      </c>
      <c r="M2718" s="1">
        <f t="shared" si="133"/>
        <v>23681.68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CTM-1172822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9280.48</v>
      </c>
      <c r="C2720" s="1" t="str">
        <v>D090425IN3313470G</v>
      </c>
      <c r="D2720" s="2">
        <v>45911</v>
      </c>
      <c r="E2720" s="2">
        <v>45913</v>
      </c>
      <c r="F2720" s="1" t="str">
        <v>CTM-1172816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9280.48</v>
      </c>
      <c r="M2720" s="1">
        <f t="shared" si="133"/>
        <v>9280.48</v>
      </c>
      <c r="N2720" s="1">
        <f t="shared" si="134"/>
        <v>0</v>
      </c>
    </row>
    <row r="2721" spans="1:14" x14ac:dyDescent="0.25">
      <c r="A2721" s="1" t="str">
        <v>Dharmacon</v>
      </c>
      <c r="B2721" s="1">
        <v>13050.400000000001</v>
      </c>
      <c r="C2721" s="1" t="str">
        <v>D090425IN3313470G</v>
      </c>
      <c r="D2721" s="2">
        <v>45911</v>
      </c>
      <c r="E2721" s="2">
        <v>45913</v>
      </c>
      <c r="F2721" s="1" t="str">
        <v>CTM-1172817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13050.400000000001</v>
      </c>
      <c r="M2721" s="1">
        <f t="shared" si="133"/>
        <v>13050.400000000001</v>
      </c>
      <c r="N2721" s="1">
        <f t="shared" si="134"/>
        <v>0</v>
      </c>
    </row>
    <row r="2722" spans="1:14" x14ac:dyDescent="0.25">
      <c r="A2722" s="1" t="str">
        <v>Dharmacon</v>
      </c>
      <c r="B2722" s="1">
        <v>11165.439999999999</v>
      </c>
      <c r="C2722" s="1" t="str">
        <v>D090425IN3313470G</v>
      </c>
      <c r="D2722" s="2">
        <v>45911</v>
      </c>
      <c r="E2722" s="2">
        <v>45913</v>
      </c>
      <c r="F2722" s="1" t="str">
        <v>CTM-1172819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11165.439999999999</v>
      </c>
      <c r="M2722" s="1">
        <f t="shared" si="133"/>
        <v>11165.439999999999</v>
      </c>
      <c r="N2722" s="1">
        <f t="shared" si="134"/>
        <v>0</v>
      </c>
    </row>
    <row r="2723" spans="1:14" x14ac:dyDescent="0.25">
      <c r="A2723" s="1" t="str">
        <v>Dharmacon</v>
      </c>
      <c r="B2723" s="1">
        <v>32912</v>
      </c>
      <c r="C2723" s="1" t="str">
        <v>D090425IN3313470G</v>
      </c>
      <c r="D2723" s="2">
        <v>45911</v>
      </c>
      <c r="E2723" s="2">
        <v>45913</v>
      </c>
      <c r="F2723" s="1" t="str">
        <v>L-017141-02-0005</v>
      </c>
      <c r="G2723" s="1">
        <v>1</v>
      </c>
      <c r="H2723" s="1">
        <v>1</v>
      </c>
      <c r="I2723" s="1">
        <v>0</v>
      </c>
      <c r="J2723" s="1" t="str">
        <v>Pune</v>
      </c>
      <c r="K2723" s="1">
        <v>0</v>
      </c>
      <c r="L2723" s="1">
        <f t="shared" si="132"/>
        <v>32912</v>
      </c>
      <c r="M2723" s="1">
        <f t="shared" si="133"/>
        <v>32912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L-005280-00-0005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51656</v>
      </c>
      <c r="C2725" s="1" t="str">
        <v>D090425IN3313470G</v>
      </c>
      <c r="D2725" s="2">
        <v>45911</v>
      </c>
      <c r="E2725" s="2">
        <v>45913</v>
      </c>
      <c r="F2725" s="1" t="str">
        <v>L-003400-00-0010</v>
      </c>
      <c r="G2725" s="1">
        <v>1</v>
      </c>
      <c r="H2725" s="1">
        <v>1</v>
      </c>
      <c r="I2725" s="1">
        <v>0</v>
      </c>
      <c r="J2725" s="1" t="str">
        <v>Banglore</v>
      </c>
      <c r="K2725" s="1">
        <v>0</v>
      </c>
      <c r="L2725" s="1">
        <f t="shared" si="132"/>
        <v>51656</v>
      </c>
      <c r="M2725" s="1">
        <f t="shared" si="133"/>
        <v>51656</v>
      </c>
      <c r="N2725" s="1">
        <f t="shared" si="134"/>
        <v>0</v>
      </c>
    </row>
    <row r="2726" spans="1:14" x14ac:dyDescent="0.25">
      <c r="A2726" s="1" t="str">
        <v>Dharmacon</v>
      </c>
      <c r="B2726" s="1">
        <v>16280</v>
      </c>
      <c r="C2726" s="1" t="str">
        <v>D090425IN3313470G</v>
      </c>
      <c r="D2726" s="2">
        <v>45911</v>
      </c>
      <c r="E2726" s="2">
        <v>45913</v>
      </c>
      <c r="F2726" s="1" t="str">
        <v>D-001810-10-05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16280</v>
      </c>
      <c r="M2726" s="1">
        <f t="shared" si="133"/>
        <v>16280</v>
      </c>
      <c r="N2726" s="1">
        <f t="shared" si="134"/>
        <v>0</v>
      </c>
    </row>
    <row r="2727" spans="1:14" x14ac:dyDescent="0.25">
      <c r="A2727" s="1" t="str">
        <v>Dharmacon</v>
      </c>
      <c r="B2727" s="1">
        <v>34584</v>
      </c>
      <c r="C2727" s="1" t="str">
        <v>D090425IN3313470G</v>
      </c>
      <c r="D2727" s="2">
        <v>45911</v>
      </c>
      <c r="E2727" s="2">
        <v>45913</v>
      </c>
      <c r="F2727" s="1" t="str">
        <v>T-2001-03</v>
      </c>
      <c r="G2727" s="1">
        <v>2</v>
      </c>
      <c r="H2727" s="1">
        <v>2</v>
      </c>
      <c r="I2727" s="1">
        <v>0</v>
      </c>
      <c r="J2727" s="1" t="str">
        <v>Delhi</v>
      </c>
      <c r="K2727" s="1">
        <v>0</v>
      </c>
      <c r="L2727" s="1">
        <f t="shared" si="132"/>
        <v>69168</v>
      </c>
      <c r="M2727" s="1">
        <f t="shared" si="133"/>
        <v>69168</v>
      </c>
      <c r="N2727" s="1">
        <f t="shared" si="134"/>
        <v>0</v>
      </c>
    </row>
    <row r="2728" spans="1:14" x14ac:dyDescent="0.25">
      <c r="A2728" s="1" t="str">
        <v>Dharmacon</v>
      </c>
      <c r="B2728" s="1">
        <v>264</v>
      </c>
      <c r="C2728" s="1" t="str">
        <v>D090425IN3313470G</v>
      </c>
      <c r="D2728" s="2">
        <v>45911</v>
      </c>
      <c r="E2728" s="2">
        <v>45913</v>
      </c>
      <c r="F2728" s="1" t="str">
        <v>MQ-050325-01-0002</v>
      </c>
      <c r="G2728" s="1">
        <v>1</v>
      </c>
      <c r="H2728" s="1">
        <v>1</v>
      </c>
      <c r="I2728" s="1">
        <v>0</v>
      </c>
      <c r="J2728" s="1" t="str">
        <v>Hyderabad</v>
      </c>
      <c r="K2728" s="1">
        <v>0</v>
      </c>
      <c r="L2728" s="1">
        <f t="shared" si="132"/>
        <v>264</v>
      </c>
      <c r="M2728" s="1">
        <f t="shared" si="133"/>
        <v>264</v>
      </c>
      <c r="N2728" s="1">
        <f t="shared" si="134"/>
        <v>0</v>
      </c>
    </row>
    <row r="2729" spans="1:14" x14ac:dyDescent="0.25">
      <c r="A2729" s="1" t="str">
        <v>Biotium</v>
      </c>
      <c r="B2729" s="1">
        <v>9222.4</v>
      </c>
      <c r="C2729" s="1" t="str">
        <v>I241032-IN</v>
      </c>
      <c r="D2729" s="2">
        <v>45912</v>
      </c>
      <c r="E2729" s="2">
        <v>45915</v>
      </c>
      <c r="F2729" s="1" t="str">
        <v>21003-1L</v>
      </c>
      <c r="G2729" s="1">
        <v>1</v>
      </c>
      <c r="H2729" s="1">
        <v>1</v>
      </c>
      <c r="I2729" s="1">
        <v>0</v>
      </c>
      <c r="J2729" s="1" t="str">
        <v>Mumbai</v>
      </c>
      <c r="K2729" s="1">
        <v>0</v>
      </c>
      <c r="L2729" s="1">
        <f t="shared" si="132"/>
        <v>9222.4</v>
      </c>
      <c r="M2729" s="1">
        <f t="shared" si="133"/>
        <v>9222.4</v>
      </c>
      <c r="N2729" s="1">
        <f t="shared" si="134"/>
        <v>0</v>
      </c>
    </row>
    <row r="2730" spans="1:14" x14ac:dyDescent="0.25">
      <c r="A2730" s="1" t="str">
        <v>Biotium</v>
      </c>
      <c r="B2730" s="1">
        <v>9926.4</v>
      </c>
      <c r="C2730" s="1" t="str">
        <v>I241032-IN</v>
      </c>
      <c r="D2730" s="2">
        <v>45912</v>
      </c>
      <c r="E2730" s="2">
        <v>45915</v>
      </c>
      <c r="F2730" s="1">
        <v>41003</v>
      </c>
      <c r="G2730" s="1">
        <v>4</v>
      </c>
      <c r="H2730" s="1">
        <v>0</v>
      </c>
      <c r="I2730" s="1">
        <v>4</v>
      </c>
      <c r="J2730" s="1" t="str">
        <v>STOCK</v>
      </c>
      <c r="K2730" s="1" t="str">
        <v>Stock</v>
      </c>
      <c r="L2730" s="1">
        <f t="shared" si="132"/>
        <v>39705.599999999999</v>
      </c>
      <c r="M2730" s="1">
        <f t="shared" si="133"/>
        <v>0</v>
      </c>
      <c r="N2730" s="1">
        <f t="shared" si="134"/>
        <v>39705.599999999999</v>
      </c>
    </row>
    <row r="2731" spans="1:14" x14ac:dyDescent="0.25">
      <c r="A2731" s="1" t="str">
        <v>HOEFER</v>
      </c>
      <c r="B2731" s="1">
        <v>0</v>
      </c>
      <c r="C2731" s="1" t="str">
        <v>Sample</v>
      </c>
      <c r="D2731" s="2">
        <v>45912</v>
      </c>
      <c r="E2731" s="2">
        <v>45916</v>
      </c>
      <c r="F2731" s="1" t="str">
        <v>SE2619T-2-1.5</v>
      </c>
      <c r="G2731" s="1">
        <v>1</v>
      </c>
      <c r="H2731" s="1">
        <v>0</v>
      </c>
      <c r="I2731" s="1">
        <v>1</v>
      </c>
      <c r="J2731" s="1" t="str">
        <v>Delhi</v>
      </c>
      <c r="K2731" s="1" t="str">
        <v>Sample</v>
      </c>
      <c r="L2731" s="1">
        <f t="shared" si="132"/>
        <v>0</v>
      </c>
      <c r="M2731" s="1">
        <f t="shared" si="133"/>
        <v>0</v>
      </c>
      <c r="N2731" s="1">
        <f t="shared" si="134"/>
        <v>0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SE211A-10-1.5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BPS</v>
      </c>
      <c r="B2733" s="1">
        <v>505780</v>
      </c>
      <c r="C2733" s="1" t="str">
        <v>INV7267</v>
      </c>
      <c r="D2733" s="2">
        <v>45912</v>
      </c>
      <c r="E2733" s="2">
        <v>45916</v>
      </c>
      <c r="F2733" s="1">
        <v>78176</v>
      </c>
      <c r="G2733" s="1">
        <v>1</v>
      </c>
      <c r="H2733" s="1">
        <v>1</v>
      </c>
      <c r="I2733" s="1">
        <v>0</v>
      </c>
      <c r="J2733" s="1" t="str">
        <v>DELHI</v>
      </c>
      <c r="K2733" s="1">
        <v>0</v>
      </c>
      <c r="L2733" s="1">
        <f t="shared" si="132"/>
        <v>505780</v>
      </c>
      <c r="M2733" s="1">
        <f t="shared" si="133"/>
        <v>505780</v>
      </c>
      <c r="N2733" s="1">
        <f t="shared" si="134"/>
        <v>0</v>
      </c>
    </row>
    <row r="2734" spans="1:14" x14ac:dyDescent="0.25">
      <c r="A2734" s="1" t="str">
        <v>BPS</v>
      </c>
      <c r="B2734" s="1">
        <v>537900</v>
      </c>
      <c r="C2734" s="1" t="str">
        <v>INV7267</v>
      </c>
      <c r="D2734" s="2">
        <v>45912</v>
      </c>
      <c r="E2734" s="2">
        <v>45916</v>
      </c>
      <c r="F2734" s="1">
        <v>78589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537900</v>
      </c>
      <c r="M2734" s="1">
        <f t="shared" si="133"/>
        <v>537900</v>
      </c>
      <c r="N2734" s="1">
        <f t="shared" si="134"/>
        <v>0</v>
      </c>
    </row>
    <row r="2735" spans="1:14" x14ac:dyDescent="0.25">
      <c r="A2735" s="1" t="str">
        <v>BPS</v>
      </c>
      <c r="B2735" s="1">
        <v>440</v>
      </c>
      <c r="C2735" s="1" t="str">
        <v>INV7267</v>
      </c>
      <c r="D2735" s="2">
        <v>45912</v>
      </c>
      <c r="E2735" s="2">
        <v>45916</v>
      </c>
      <c r="F2735" s="1" t="str">
        <v>60187-1</v>
      </c>
      <c r="G2735" s="1">
        <v>3</v>
      </c>
      <c r="H2735" s="1">
        <v>3</v>
      </c>
      <c r="I2735" s="1">
        <v>0</v>
      </c>
      <c r="J2735" s="1" t="str">
        <v>DELHI</v>
      </c>
      <c r="K2735" s="1">
        <v>0</v>
      </c>
      <c r="L2735" s="1">
        <f t="shared" si="132"/>
        <v>1320</v>
      </c>
      <c r="M2735" s="1">
        <f t="shared" si="133"/>
        <v>1320</v>
      </c>
      <c r="N2735" s="1">
        <f t="shared" si="134"/>
        <v>0</v>
      </c>
    </row>
    <row r="2736" spans="1:14" x14ac:dyDescent="0.25">
      <c r="A2736" s="1" t="str">
        <v>BPS</v>
      </c>
      <c r="B2736" s="1">
        <v>34540</v>
      </c>
      <c r="C2736" s="1" t="str">
        <v>INV7267</v>
      </c>
      <c r="D2736" s="2">
        <v>45912</v>
      </c>
      <c r="E2736" s="2">
        <v>45916</v>
      </c>
      <c r="F2736" s="1" t="str">
        <v>79528-1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103620</v>
      </c>
      <c r="M2736" s="1">
        <f t="shared" si="133"/>
        <v>103620</v>
      </c>
      <c r="N2736" s="1">
        <f t="shared" si="134"/>
        <v>0</v>
      </c>
    </row>
    <row r="2737" spans="1:14" x14ac:dyDescent="0.25">
      <c r="A2737" s="1" t="str">
        <v>BPS</v>
      </c>
      <c r="B2737" s="1">
        <v>36520</v>
      </c>
      <c r="C2737" s="1" t="str">
        <v>INV7267</v>
      </c>
      <c r="D2737" s="2">
        <v>45912</v>
      </c>
      <c r="E2737" s="2">
        <v>45916</v>
      </c>
      <c r="F2737" s="1" t="str">
        <v>79544-1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109560</v>
      </c>
      <c r="M2737" s="1">
        <f t="shared" si="133"/>
        <v>109560</v>
      </c>
      <c r="N2737" s="1">
        <f t="shared" si="134"/>
        <v>0</v>
      </c>
    </row>
    <row r="2738" spans="1:14" x14ac:dyDescent="0.25">
      <c r="A2738" s="1" t="str">
        <v>BPS</v>
      </c>
      <c r="B2738" s="1">
        <v>14520</v>
      </c>
      <c r="C2738" s="1" t="str">
        <v>INV7267</v>
      </c>
      <c r="D2738" s="2">
        <v>45912</v>
      </c>
      <c r="E2738" s="2">
        <v>45916</v>
      </c>
      <c r="F2738" s="1" t="str">
        <v>79796-2-Cell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43560</v>
      </c>
      <c r="M2738" s="1">
        <f t="shared" si="133"/>
        <v>43560</v>
      </c>
      <c r="N2738" s="1">
        <f t="shared" si="134"/>
        <v>0</v>
      </c>
    </row>
    <row r="2739" spans="1:14" x14ac:dyDescent="0.25">
      <c r="A2739" s="1" t="str">
        <v>BPS</v>
      </c>
      <c r="B2739" s="1">
        <v>45980</v>
      </c>
      <c r="C2739" s="1" t="str">
        <v>INV7267</v>
      </c>
      <c r="D2739" s="2">
        <v>45912</v>
      </c>
      <c r="E2739" s="2">
        <v>45916</v>
      </c>
      <c r="F2739" s="1" t="str">
        <v>60690-2</v>
      </c>
      <c r="G2739" s="1">
        <v>5</v>
      </c>
      <c r="H2739" s="1">
        <v>5</v>
      </c>
      <c r="I2739" s="1">
        <v>0</v>
      </c>
      <c r="J2739" s="1" t="str">
        <v>DELHI</v>
      </c>
      <c r="K2739" s="1">
        <v>0</v>
      </c>
      <c r="L2739" s="1">
        <f t="shared" si="132"/>
        <v>229900</v>
      </c>
      <c r="M2739" s="1">
        <f t="shared" si="133"/>
        <v>229900</v>
      </c>
      <c r="N2739" s="1">
        <f t="shared" si="134"/>
        <v>0</v>
      </c>
    </row>
    <row r="2740" spans="1:14" x14ac:dyDescent="0.25">
      <c r="A2740" s="1" t="str">
        <v>BPS</v>
      </c>
      <c r="B2740" s="1">
        <v>27280</v>
      </c>
      <c r="C2740" s="1" t="str">
        <v>INV7267</v>
      </c>
      <c r="D2740" s="2">
        <v>45912</v>
      </c>
      <c r="E2740" s="2">
        <v>45916</v>
      </c>
      <c r="F2740" s="1">
        <v>79700</v>
      </c>
      <c r="G2740" s="1">
        <v>1</v>
      </c>
      <c r="H2740" s="1">
        <v>1</v>
      </c>
      <c r="I2740" s="1">
        <v>0</v>
      </c>
      <c r="J2740" s="1" t="str">
        <v>JAIPUR</v>
      </c>
      <c r="K2740" s="1">
        <v>0</v>
      </c>
      <c r="L2740" s="1">
        <f t="shared" si="132"/>
        <v>27280</v>
      </c>
      <c r="M2740" s="1">
        <f t="shared" si="133"/>
        <v>27280</v>
      </c>
      <c r="N2740" s="1">
        <f t="shared" si="134"/>
        <v>0</v>
      </c>
    </row>
    <row r="2741" spans="1:14" x14ac:dyDescent="0.25">
      <c r="A2741" s="1" t="str">
        <v>BPS</v>
      </c>
      <c r="B2741" s="1">
        <v>13420</v>
      </c>
      <c r="C2741" s="1" t="str">
        <v>INV7267</v>
      </c>
      <c r="D2741" s="2">
        <v>45912</v>
      </c>
      <c r="E2741" s="2">
        <v>45916</v>
      </c>
      <c r="F2741" s="1" t="str">
        <v>102006-1</v>
      </c>
      <c r="G2741" s="1">
        <v>1</v>
      </c>
      <c r="H2741" s="1">
        <v>1</v>
      </c>
      <c r="I2741" s="1">
        <v>0</v>
      </c>
      <c r="J2741" s="1" t="str">
        <v>DELHI</v>
      </c>
      <c r="K2741" s="1">
        <v>0</v>
      </c>
      <c r="L2741" s="1">
        <f t="shared" si="132"/>
        <v>13420</v>
      </c>
      <c r="M2741" s="1">
        <f t="shared" si="133"/>
        <v>13420</v>
      </c>
      <c r="N2741" s="1">
        <f t="shared" si="134"/>
        <v>0</v>
      </c>
    </row>
    <row r="2742" spans="1:14" x14ac:dyDescent="0.25">
      <c r="A2742" s="1" t="str">
        <v>MABTECH</v>
      </c>
      <c r="B2742" s="1">
        <v>12038.400000000001</v>
      </c>
      <c r="C2742" s="1">
        <v>44825</v>
      </c>
      <c r="D2742" s="2">
        <v>45911</v>
      </c>
      <c r="E2742" s="2">
        <v>45916</v>
      </c>
      <c r="F2742" s="1" t="str">
        <v>3617-1</v>
      </c>
      <c r="G2742" s="1">
        <v>4</v>
      </c>
      <c r="H2742" s="1">
        <v>4</v>
      </c>
      <c r="I2742" s="1">
        <v>0</v>
      </c>
      <c r="J2742" s="1" t="str">
        <v>Banglore</v>
      </c>
      <c r="K2742" s="1">
        <v>0</v>
      </c>
      <c r="L2742" s="1">
        <f t="shared" si="132"/>
        <v>48153.600000000006</v>
      </c>
      <c r="M2742" s="1">
        <f t="shared" si="133"/>
        <v>48153.600000000006</v>
      </c>
      <c r="N2742" s="1">
        <f t="shared" si="134"/>
        <v>0</v>
      </c>
    </row>
    <row r="2743" spans="1:14" x14ac:dyDescent="0.25">
      <c r="A2743" s="1" t="str">
        <v>MABTECH</v>
      </c>
      <c r="B2743" s="1">
        <v>14080</v>
      </c>
      <c r="C2743" s="1">
        <v>44825</v>
      </c>
      <c r="D2743" s="2">
        <v>45911</v>
      </c>
      <c r="E2743" s="2">
        <v>45916</v>
      </c>
      <c r="F2743" s="1" t="str">
        <v>3660-1</v>
      </c>
      <c r="G2743" s="1">
        <v>4</v>
      </c>
      <c r="H2743" s="1">
        <v>4</v>
      </c>
      <c r="I2743" s="1">
        <v>0</v>
      </c>
      <c r="J2743" s="1" t="str">
        <v>Delhi</v>
      </c>
      <c r="K2743" s="1">
        <v>0</v>
      </c>
      <c r="L2743" s="1">
        <f t="shared" si="132"/>
        <v>56320</v>
      </c>
      <c r="M2743" s="1">
        <f t="shared" si="133"/>
        <v>56320</v>
      </c>
      <c r="N2743" s="1">
        <f t="shared" si="134"/>
        <v>0</v>
      </c>
    </row>
    <row r="2744" spans="1:14" x14ac:dyDescent="0.25">
      <c r="A2744" s="1" t="str">
        <v>MABTECH</v>
      </c>
      <c r="B2744" s="1">
        <v>60060</v>
      </c>
      <c r="C2744" s="1">
        <v>44825</v>
      </c>
      <c r="D2744" s="2">
        <v>45911</v>
      </c>
      <c r="E2744" s="2">
        <v>45916</v>
      </c>
      <c r="F2744" s="1" t="str">
        <v>FSP-3145-2</v>
      </c>
      <c r="G2744" s="1">
        <v>1</v>
      </c>
      <c r="H2744" s="1">
        <v>0</v>
      </c>
      <c r="I2744" s="1">
        <v>1</v>
      </c>
      <c r="J2744" s="1" t="str">
        <v>DELHI</v>
      </c>
      <c r="K2744" s="1" t="str">
        <v>Priyanka Madam</v>
      </c>
      <c r="L2744" s="1">
        <f t="shared" si="132"/>
        <v>60060</v>
      </c>
      <c r="M2744" s="1">
        <f t="shared" si="133"/>
        <v>0</v>
      </c>
      <c r="N2744" s="1">
        <f t="shared" si="134"/>
        <v>60060</v>
      </c>
    </row>
    <row r="2745" spans="1:14" x14ac:dyDescent="0.25">
      <c r="A2745" s="1" t="str">
        <v>MYBIOSOURCE</v>
      </c>
      <c r="B2745" s="1">
        <v>48246</v>
      </c>
      <c r="C2745" s="1">
        <v>922048</v>
      </c>
      <c r="D2745" s="2">
        <v>45915</v>
      </c>
      <c r="E2745" s="2">
        <v>45918</v>
      </c>
      <c r="F2745" s="1" t="str">
        <v>MBS2533593</v>
      </c>
      <c r="G2745" s="1">
        <v>1</v>
      </c>
      <c r="H2745" s="1">
        <v>1</v>
      </c>
      <c r="I2745" s="1">
        <v>0</v>
      </c>
      <c r="J2745" s="1" t="str">
        <v>Mumbai</v>
      </c>
      <c r="K2745" s="1">
        <v>0</v>
      </c>
      <c r="L2745" s="1">
        <f t="shared" si="132"/>
        <v>48246</v>
      </c>
      <c r="M2745" s="1">
        <f t="shared" si="133"/>
        <v>48246</v>
      </c>
      <c r="N2745" s="1">
        <f t="shared" si="134"/>
        <v>0</v>
      </c>
    </row>
    <row r="2746" spans="1:14" x14ac:dyDescent="0.25">
      <c r="A2746" s="1" t="str">
        <v>DHARMACON</v>
      </c>
      <c r="B2746" s="1">
        <v>294707.59999999998</v>
      </c>
      <c r="C2746" s="1" t="str">
        <v>O091025IN3313547G</v>
      </c>
      <c r="D2746" s="2">
        <v>45913</v>
      </c>
      <c r="E2746" s="2">
        <v>45918</v>
      </c>
      <c r="F2746" s="1" t="str">
        <v>CTM-1177078</v>
      </c>
      <c r="G2746" s="1">
        <v>1</v>
      </c>
      <c r="H2746" s="1">
        <v>1</v>
      </c>
      <c r="I2746" s="1">
        <v>0</v>
      </c>
      <c r="J2746" s="1" t="str">
        <v>Gujrat</v>
      </c>
      <c r="K2746" s="1">
        <v>0</v>
      </c>
      <c r="L2746" s="1">
        <f t="shared" si="132"/>
        <v>294707.59999999998</v>
      </c>
      <c r="M2746" s="1">
        <f t="shared" si="133"/>
        <v>294707.59999999998</v>
      </c>
      <c r="N2746" s="1">
        <f t="shared" si="134"/>
        <v>0</v>
      </c>
    </row>
    <row r="2747" spans="1:14" x14ac:dyDescent="0.25">
      <c r="A2747" s="1" t="str">
        <v>DHARMACON</v>
      </c>
      <c r="B2747" s="1">
        <v>147752</v>
      </c>
      <c r="C2747" s="1" t="str">
        <v>O091025IN3313547G</v>
      </c>
      <c r="D2747" s="2">
        <v>45913</v>
      </c>
      <c r="E2747" s="2">
        <v>45918</v>
      </c>
      <c r="F2747" s="1" t="str">
        <v>G-114705-025</v>
      </c>
      <c r="G2747" s="1">
        <v>1</v>
      </c>
      <c r="H2747" s="1">
        <v>1</v>
      </c>
      <c r="I2747" s="1">
        <v>0</v>
      </c>
      <c r="J2747" s="1" t="str">
        <v>Delhi</v>
      </c>
      <c r="K2747" s="1">
        <v>0</v>
      </c>
      <c r="L2747" s="1">
        <f t="shared" si="132"/>
        <v>147752</v>
      </c>
      <c r="M2747" s="1">
        <f t="shared" si="133"/>
        <v>147752</v>
      </c>
      <c r="N2747" s="1">
        <f t="shared" si="134"/>
        <v>0</v>
      </c>
    </row>
    <row r="2748" spans="1:14" x14ac:dyDescent="0.25">
      <c r="A2748" s="1" t="str">
        <v>DHARMACON</v>
      </c>
      <c r="B2748" s="1">
        <v>100672</v>
      </c>
      <c r="C2748" s="1" t="str">
        <v>O091025IN3313547G</v>
      </c>
      <c r="D2748" s="2">
        <v>45913</v>
      </c>
      <c r="E2748" s="2">
        <v>45918</v>
      </c>
      <c r="F2748" s="1" t="str">
        <v>G-CUSTOM-1177531</v>
      </c>
      <c r="G2748" s="1">
        <v>1</v>
      </c>
      <c r="H2748" s="1">
        <v>1</v>
      </c>
      <c r="I2748" s="1">
        <v>0</v>
      </c>
      <c r="J2748" s="1" t="str">
        <v>Hyderabad</v>
      </c>
      <c r="K2748" s="1">
        <v>0</v>
      </c>
      <c r="L2748" s="1">
        <f t="shared" si="132"/>
        <v>100672</v>
      </c>
      <c r="M2748" s="1">
        <f t="shared" si="133"/>
        <v>100672</v>
      </c>
      <c r="N2748" s="1">
        <f t="shared" si="134"/>
        <v>0</v>
      </c>
    </row>
    <row r="2749" spans="1:14" x14ac:dyDescent="0.25">
      <c r="A2749" s="1" t="str">
        <v>DHARMACON</v>
      </c>
      <c r="B2749" s="1">
        <v>91520</v>
      </c>
      <c r="C2749" s="1" t="str">
        <v>O091025IN3313547G</v>
      </c>
      <c r="D2749" s="2">
        <v>45913</v>
      </c>
      <c r="E2749" s="2">
        <v>45918</v>
      </c>
      <c r="F2749" s="1" t="str">
        <v>G-CUSTOM-1177536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91520</v>
      </c>
      <c r="M2749" s="1">
        <f t="shared" si="133"/>
        <v>91520</v>
      </c>
      <c r="N2749" s="1">
        <f t="shared" si="134"/>
        <v>0</v>
      </c>
    </row>
    <row r="2750" spans="1:14" x14ac:dyDescent="0.25">
      <c r="A2750" s="1" t="str">
        <v>DHARMACON</v>
      </c>
      <c r="B2750" s="1">
        <v>16544</v>
      </c>
      <c r="C2750" s="1" t="str">
        <v>O091025IN3313547G</v>
      </c>
      <c r="D2750" s="2">
        <v>45913</v>
      </c>
      <c r="E2750" s="2">
        <v>45918</v>
      </c>
      <c r="F2750" s="1" t="str">
        <v>D-001810-10-05</v>
      </c>
      <c r="G2750" s="1">
        <v>2</v>
      </c>
      <c r="H2750" s="1">
        <v>2</v>
      </c>
      <c r="I2750" s="1">
        <v>0</v>
      </c>
      <c r="J2750" s="1" t="str">
        <v>Hyderabad</v>
      </c>
      <c r="K2750" s="1">
        <v>0</v>
      </c>
      <c r="L2750" s="1">
        <f t="shared" si="132"/>
        <v>33088</v>
      </c>
      <c r="M2750" s="1">
        <f t="shared" si="133"/>
        <v>33088</v>
      </c>
      <c r="N2750" s="1">
        <f t="shared" si="134"/>
        <v>0</v>
      </c>
    </row>
    <row r="2751" spans="1:14" x14ac:dyDescent="0.25">
      <c r="A2751" s="1" t="str">
        <v>DHARMACON</v>
      </c>
      <c r="B2751" s="1">
        <v>11616</v>
      </c>
      <c r="C2751" s="1" t="str">
        <v>O091025IN3313547G</v>
      </c>
      <c r="D2751" s="2">
        <v>45913</v>
      </c>
      <c r="E2751" s="2">
        <v>45918</v>
      </c>
      <c r="F2751" s="1" t="str">
        <v>D-012251-01-0002</v>
      </c>
      <c r="G2751" s="1">
        <v>1</v>
      </c>
      <c r="H2751" s="1">
        <v>1</v>
      </c>
      <c r="I2751" s="1">
        <v>0</v>
      </c>
      <c r="J2751" s="1" t="str">
        <v>Lucknow</v>
      </c>
      <c r="K2751" s="1">
        <v>0</v>
      </c>
      <c r="L2751" s="1">
        <f t="shared" si="132"/>
        <v>11616</v>
      </c>
      <c r="M2751" s="1">
        <f t="shared" si="133"/>
        <v>11616</v>
      </c>
      <c r="N2751" s="1">
        <f t="shared" si="134"/>
        <v>0</v>
      </c>
    </row>
    <row r="2752" spans="1:14" x14ac:dyDescent="0.25">
      <c r="A2752" s="1" t="str">
        <v>DHARMACON</v>
      </c>
      <c r="B2752" s="1">
        <v>53064</v>
      </c>
      <c r="C2752" s="1" t="str">
        <v>O091025IN3313547G</v>
      </c>
      <c r="D2752" s="2">
        <v>45913</v>
      </c>
      <c r="E2752" s="2">
        <v>45918</v>
      </c>
      <c r="F2752" s="1" t="str">
        <v>VSGH12442-253046112</v>
      </c>
      <c r="G2752" s="1">
        <v>1</v>
      </c>
      <c r="H2752" s="1">
        <v>1</v>
      </c>
      <c r="I2752" s="1">
        <v>0</v>
      </c>
      <c r="J2752" s="1" t="str">
        <v>Banglore</v>
      </c>
      <c r="K2752" s="1">
        <v>0</v>
      </c>
      <c r="L2752" s="1">
        <f t="shared" si="132"/>
        <v>53064</v>
      </c>
      <c r="M2752" s="1">
        <f t="shared" si="133"/>
        <v>53064</v>
      </c>
      <c r="N2752" s="1">
        <f t="shared" si="134"/>
        <v>0</v>
      </c>
    </row>
    <row r="2753" spans="1:14" x14ac:dyDescent="0.25">
      <c r="A2753" s="1" t="str">
        <v>DHARMACON</v>
      </c>
      <c r="B2753" s="1">
        <v>79992</v>
      </c>
      <c r="C2753" s="1" t="str">
        <v>O091025IN3313547G</v>
      </c>
      <c r="D2753" s="2">
        <v>45913</v>
      </c>
      <c r="E2753" s="2">
        <v>45918</v>
      </c>
      <c r="F2753" s="1" t="str">
        <v>V3SH11255-02EG2346</v>
      </c>
      <c r="G2753" s="1">
        <v>1</v>
      </c>
      <c r="H2753" s="1">
        <v>1</v>
      </c>
      <c r="I2753" s="1">
        <v>0</v>
      </c>
      <c r="J2753" s="1" t="str">
        <v>Gujrat</v>
      </c>
      <c r="K2753" s="1">
        <v>0</v>
      </c>
      <c r="L2753" s="1">
        <f t="shared" si="132"/>
        <v>79992</v>
      </c>
      <c r="M2753" s="1">
        <f t="shared" si="133"/>
        <v>79992</v>
      </c>
      <c r="N2753" s="1">
        <f t="shared" si="134"/>
        <v>0</v>
      </c>
    </row>
    <row r="2754" spans="1:14" x14ac:dyDescent="0.25">
      <c r="A2754" s="1" t="str">
        <v>DHARMACON</v>
      </c>
      <c r="B2754" s="1">
        <v>6072</v>
      </c>
      <c r="C2754" s="1" t="str">
        <v>O091025IN3313547G</v>
      </c>
      <c r="D2754" s="2">
        <v>45913</v>
      </c>
      <c r="E2754" s="2">
        <v>45918</v>
      </c>
      <c r="F2754" s="1" t="str">
        <v>B-002000-UB-100</v>
      </c>
      <c r="G2754" s="1">
        <v>1</v>
      </c>
      <c r="H2754" s="1">
        <v>1</v>
      </c>
      <c r="I2754" s="1">
        <v>0</v>
      </c>
      <c r="J2754" s="1" t="str">
        <v>Hyderabad</v>
      </c>
      <c r="K2754" s="1">
        <v>0</v>
      </c>
      <c r="L2754" s="1">
        <f t="shared" si="132"/>
        <v>6072</v>
      </c>
      <c r="M2754" s="1">
        <f t="shared" si="133"/>
        <v>6072</v>
      </c>
      <c r="N2754" s="1">
        <f t="shared" si="134"/>
        <v>0</v>
      </c>
    </row>
    <row r="2755" spans="1:14" x14ac:dyDescent="0.25">
      <c r="A2755" s="1" t="str">
        <v>DHARMACON</v>
      </c>
      <c r="B2755" s="1">
        <v>20856</v>
      </c>
      <c r="C2755" s="1" t="str">
        <v>O091025IN3313547G</v>
      </c>
      <c r="D2755" s="2">
        <v>45913</v>
      </c>
      <c r="E2755" s="2">
        <v>45918</v>
      </c>
      <c r="F2755" s="1" t="str">
        <v>T-2004-02</v>
      </c>
      <c r="G2755" s="1">
        <v>3</v>
      </c>
      <c r="H2755" s="1">
        <v>3</v>
      </c>
      <c r="I2755" s="1">
        <v>0</v>
      </c>
      <c r="J2755" s="1" t="str">
        <v>Hyderabad</v>
      </c>
      <c r="K2755" s="1">
        <v>0</v>
      </c>
      <c r="L2755" s="1">
        <f t="shared" si="132"/>
        <v>62568</v>
      </c>
      <c r="M2755" s="1">
        <f t="shared" si="133"/>
        <v>62568</v>
      </c>
      <c r="N2755" s="1">
        <f t="shared" si="134"/>
        <v>0</v>
      </c>
    </row>
    <row r="2756" spans="1:14" x14ac:dyDescent="0.25">
      <c r="A2756" s="1" t="str">
        <v>DHARMACON</v>
      </c>
      <c r="B2756" s="1">
        <v>34584</v>
      </c>
      <c r="C2756" s="1" t="str">
        <v>O091025IN3313547G</v>
      </c>
      <c r="D2756" s="2">
        <v>45913</v>
      </c>
      <c r="E2756" s="2">
        <v>45918</v>
      </c>
      <c r="F2756" s="1" t="str">
        <v>T-2001-03</v>
      </c>
      <c r="G2756" s="1">
        <v>1</v>
      </c>
      <c r="H2756" s="1">
        <v>1</v>
      </c>
      <c r="I2756" s="1">
        <v>0</v>
      </c>
      <c r="J2756" s="1" t="str">
        <v>Delhi</v>
      </c>
      <c r="K2756" s="1">
        <v>0</v>
      </c>
      <c r="L2756" s="1">
        <f t="shared" si="132"/>
        <v>34584</v>
      </c>
      <c r="M2756" s="1">
        <f t="shared" si="133"/>
        <v>34584</v>
      </c>
      <c r="N2756" s="1">
        <f t="shared" si="134"/>
        <v>0</v>
      </c>
    </row>
    <row r="2757" spans="1:14" x14ac:dyDescent="0.25">
      <c r="A2757" s="1" t="str">
        <v>BioLegend</v>
      </c>
      <c r="B2757" s="1">
        <v>14907.2</v>
      </c>
      <c r="C2757" s="1" t="str">
        <v>EED118999</v>
      </c>
      <c r="D2757" s="2">
        <v>45912</v>
      </c>
      <c r="E2757" s="2">
        <v>45918</v>
      </c>
      <c r="F2757" s="1">
        <v>100222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14907.2</v>
      </c>
      <c r="M2757" s="1">
        <f t="shared" si="133"/>
        <v>14907.2</v>
      </c>
      <c r="N2757" s="1">
        <f t="shared" si="134"/>
        <v>0</v>
      </c>
    </row>
    <row r="2758" spans="1:14" x14ac:dyDescent="0.25">
      <c r="A2758" s="1" t="str">
        <v>BioLegend</v>
      </c>
      <c r="B2758" s="1">
        <v>20394</v>
      </c>
      <c r="C2758" s="1" t="str">
        <v>EED118999</v>
      </c>
      <c r="D2758" s="2">
        <v>45912</v>
      </c>
      <c r="E2758" s="2">
        <v>45918</v>
      </c>
      <c r="F2758" s="1">
        <v>101243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20394</v>
      </c>
      <c r="M2758" s="1">
        <f t="shared" si="133"/>
        <v>20394</v>
      </c>
      <c r="N2758" s="1">
        <f t="shared" si="134"/>
        <v>0</v>
      </c>
    </row>
    <row r="2759" spans="1:14" x14ac:dyDescent="0.25">
      <c r="A2759" s="1" t="str">
        <v>BioLegend</v>
      </c>
      <c r="B2759" s="1">
        <v>19958.400000000001</v>
      </c>
      <c r="C2759" s="1" t="str">
        <v>EED118999</v>
      </c>
      <c r="D2759" s="2">
        <v>45912</v>
      </c>
      <c r="E2759" s="2">
        <v>45918</v>
      </c>
      <c r="F2759" s="1">
        <v>103056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19958.400000000001</v>
      </c>
      <c r="M2759" s="1">
        <f t="shared" si="133"/>
        <v>19958.400000000001</v>
      </c>
      <c r="N2759" s="1">
        <f t="shared" si="134"/>
        <v>0</v>
      </c>
    </row>
    <row r="2760" spans="1:14" x14ac:dyDescent="0.25">
      <c r="A2760" s="1" t="str">
        <v>BioLegend</v>
      </c>
      <c r="B2760" s="1">
        <v>18972.8</v>
      </c>
      <c r="C2760" s="1" t="str">
        <v>EED118999</v>
      </c>
      <c r="D2760" s="2">
        <v>45912</v>
      </c>
      <c r="E2760" s="2">
        <v>45918</v>
      </c>
      <c r="F2760" s="1">
        <v>106310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18972.8</v>
      </c>
      <c r="M2760" s="1">
        <f t="shared" si="133"/>
        <v>18972.8</v>
      </c>
      <c r="N2760" s="1">
        <f t="shared" si="134"/>
        <v>0</v>
      </c>
    </row>
    <row r="2761" spans="1:14" x14ac:dyDescent="0.25">
      <c r="A2761" s="1" t="str">
        <v>BioLegend</v>
      </c>
      <c r="B2761" s="1">
        <v>15642</v>
      </c>
      <c r="C2761" s="1" t="str">
        <v>EED118999</v>
      </c>
      <c r="D2761" s="2">
        <v>45912</v>
      </c>
      <c r="E2761" s="2">
        <v>45918</v>
      </c>
      <c r="F2761" s="1">
        <v>107632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15642</v>
      </c>
      <c r="M2761" s="1">
        <f t="shared" si="133"/>
        <v>15642</v>
      </c>
      <c r="N2761" s="1">
        <f t="shared" si="134"/>
        <v>0</v>
      </c>
    </row>
    <row r="2762" spans="1:14" x14ac:dyDescent="0.25">
      <c r="A2762" s="1" t="str">
        <v>BioLegend</v>
      </c>
      <c r="B2762" s="1">
        <v>3326.3999999999996</v>
      </c>
      <c r="C2762" s="1" t="str">
        <v>EED118999</v>
      </c>
      <c r="D2762" s="2">
        <v>45912</v>
      </c>
      <c r="E2762" s="2">
        <v>45918</v>
      </c>
      <c r="F2762" s="1">
        <v>115505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3326.3999999999996</v>
      </c>
      <c r="M2762" s="1">
        <f t="shared" ref="M2762:M2825" si="136">H2762*B2762</f>
        <v>3326.3999999999996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14229.599999999999</v>
      </c>
      <c r="C2763" s="1" t="str">
        <v>EED118999</v>
      </c>
      <c r="D2763" s="2">
        <v>45912</v>
      </c>
      <c r="E2763" s="2">
        <v>45918</v>
      </c>
      <c r="F2763" s="1">
        <v>117318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14229.599999999999</v>
      </c>
      <c r="M2763" s="1">
        <f t="shared" si="136"/>
        <v>14229.599999999999</v>
      </c>
      <c r="N2763" s="1">
        <f t="shared" si="137"/>
        <v>0</v>
      </c>
    </row>
    <row r="2764" spans="1:14" x14ac:dyDescent="0.25">
      <c r="A2764" s="1" t="str">
        <v>BioLegend</v>
      </c>
      <c r="B2764" s="1">
        <v>19998</v>
      </c>
      <c r="C2764" s="1" t="str">
        <v>EED118999</v>
      </c>
      <c r="D2764" s="2">
        <v>45912</v>
      </c>
      <c r="E2764" s="2">
        <v>45918</v>
      </c>
      <c r="F2764" s="1">
        <v>119721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19998</v>
      </c>
      <c r="M2764" s="1">
        <f t="shared" si="136"/>
        <v>19998</v>
      </c>
      <c r="N2764" s="1">
        <f t="shared" si="137"/>
        <v>0</v>
      </c>
    </row>
    <row r="2765" spans="1:14" x14ac:dyDescent="0.25">
      <c r="A2765" s="1" t="str">
        <v>BioLegend</v>
      </c>
      <c r="B2765" s="1">
        <v>14106.400000000001</v>
      </c>
      <c r="C2765" s="1" t="str">
        <v>EED118999</v>
      </c>
      <c r="D2765" s="2">
        <v>45912</v>
      </c>
      <c r="E2765" s="2">
        <v>45918</v>
      </c>
      <c r="F2765" s="1">
        <v>121610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14106.400000000001</v>
      </c>
      <c r="M2765" s="1">
        <f t="shared" si="136"/>
        <v>14106.400000000001</v>
      </c>
      <c r="N2765" s="1">
        <f t="shared" si="137"/>
        <v>0</v>
      </c>
    </row>
    <row r="2766" spans="1:14" x14ac:dyDescent="0.25">
      <c r="A2766" s="1" t="str">
        <v>BioLegend</v>
      </c>
      <c r="B2766" s="1">
        <v>2648.8</v>
      </c>
      <c r="C2766" s="1" t="str">
        <v>EED118999</v>
      </c>
      <c r="D2766" s="2">
        <v>45912</v>
      </c>
      <c r="E2766" s="2">
        <v>45918</v>
      </c>
      <c r="F2766" s="1">
        <v>123109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2648.8</v>
      </c>
      <c r="M2766" s="1">
        <f t="shared" si="136"/>
        <v>2648.8</v>
      </c>
      <c r="N2766" s="1">
        <f t="shared" si="137"/>
        <v>0</v>
      </c>
    </row>
    <row r="2767" spans="1:14" x14ac:dyDescent="0.25">
      <c r="A2767" s="1" t="str">
        <v>BioLegend</v>
      </c>
      <c r="B2767" s="1">
        <v>19602</v>
      </c>
      <c r="C2767" s="1" t="str">
        <v>EED118999</v>
      </c>
      <c r="D2767" s="2">
        <v>45912</v>
      </c>
      <c r="E2767" s="2">
        <v>45918</v>
      </c>
      <c r="F2767" s="1">
        <v>125219</v>
      </c>
      <c r="G2767" s="1">
        <v>2</v>
      </c>
      <c r="H2767" s="1">
        <v>2</v>
      </c>
      <c r="I2767" s="1">
        <v>0</v>
      </c>
      <c r="J2767" s="1" t="str">
        <v>Delhi</v>
      </c>
      <c r="K2767" s="1">
        <v>0</v>
      </c>
      <c r="L2767" s="1">
        <f t="shared" si="135"/>
        <v>39204</v>
      </c>
      <c r="M2767" s="1">
        <f t="shared" si="136"/>
        <v>39204</v>
      </c>
      <c r="N2767" s="1">
        <f t="shared" si="137"/>
        <v>0</v>
      </c>
    </row>
    <row r="2768" spans="1:14" x14ac:dyDescent="0.25">
      <c r="A2768" s="1" t="str">
        <v>BioLegend</v>
      </c>
      <c r="B2768" s="1">
        <v>8377.6</v>
      </c>
      <c r="C2768" s="1" t="str">
        <v>EED118999</v>
      </c>
      <c r="D2768" s="2">
        <v>45912</v>
      </c>
      <c r="E2768" s="2">
        <v>45918</v>
      </c>
      <c r="F2768" s="1">
        <v>127647</v>
      </c>
      <c r="G2768" s="1">
        <v>1</v>
      </c>
      <c r="H2768" s="1">
        <v>1</v>
      </c>
      <c r="I2768" s="1">
        <v>0</v>
      </c>
      <c r="J2768" s="1" t="str">
        <v>Delhi</v>
      </c>
      <c r="K2768" s="1">
        <v>0</v>
      </c>
      <c r="L2768" s="1">
        <f t="shared" si="135"/>
        <v>8377.6</v>
      </c>
      <c r="M2768" s="1">
        <f t="shared" si="136"/>
        <v>8377.6</v>
      </c>
      <c r="N2768" s="1">
        <f t="shared" si="137"/>
        <v>0</v>
      </c>
    </row>
    <row r="2769" spans="1:14" x14ac:dyDescent="0.25">
      <c r="A2769" s="1" t="str">
        <v>BioLegend</v>
      </c>
      <c r="B2769" s="1">
        <v>17617.599999999999</v>
      </c>
      <c r="C2769" s="1" t="str">
        <v>EED118999</v>
      </c>
      <c r="D2769" s="2">
        <v>45912</v>
      </c>
      <c r="E2769" s="2">
        <v>45918</v>
      </c>
      <c r="F2769" s="1">
        <v>128016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17617.599999999999</v>
      </c>
      <c r="M2769" s="1">
        <f t="shared" si="136"/>
        <v>17617.599999999999</v>
      </c>
      <c r="N2769" s="1">
        <f t="shared" si="137"/>
        <v>0</v>
      </c>
    </row>
    <row r="2770" spans="1:14" x14ac:dyDescent="0.25">
      <c r="A2770" s="1" t="str">
        <v>BioLegend</v>
      </c>
      <c r="B2770" s="1">
        <v>18664.8</v>
      </c>
      <c r="C2770" s="1" t="str">
        <v>EED118999</v>
      </c>
      <c r="D2770" s="2">
        <v>45912</v>
      </c>
      <c r="E2770" s="2">
        <v>45918</v>
      </c>
      <c r="F2770" s="1">
        <v>133518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18664.8</v>
      </c>
      <c r="M2770" s="1">
        <f t="shared" si="136"/>
        <v>18664.8</v>
      </c>
      <c r="N2770" s="1">
        <f t="shared" si="137"/>
        <v>0</v>
      </c>
    </row>
    <row r="2771" spans="1:14" x14ac:dyDescent="0.25">
      <c r="A2771" s="1" t="str">
        <v>BioLegend</v>
      </c>
      <c r="B2771" s="1">
        <v>17094</v>
      </c>
      <c r="C2771" s="1" t="str">
        <v>EED118999</v>
      </c>
      <c r="D2771" s="2">
        <v>45912</v>
      </c>
      <c r="E2771" s="2">
        <v>45918</v>
      </c>
      <c r="F2771" s="1">
        <v>135221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17094</v>
      </c>
      <c r="M2771" s="1">
        <f t="shared" si="136"/>
        <v>17094</v>
      </c>
      <c r="N2771" s="1">
        <f t="shared" si="137"/>
        <v>0</v>
      </c>
    </row>
    <row r="2772" spans="1:14" x14ac:dyDescent="0.25">
      <c r="A2772" s="1" t="str">
        <v>BioLegend</v>
      </c>
      <c r="B2772" s="1">
        <v>22792</v>
      </c>
      <c r="C2772" s="1" t="str">
        <v>EED118999</v>
      </c>
      <c r="D2772" s="2">
        <v>45912</v>
      </c>
      <c r="E2772" s="2">
        <v>45918</v>
      </c>
      <c r="F2772" s="1">
        <v>149014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22792</v>
      </c>
      <c r="M2772" s="1">
        <f t="shared" si="136"/>
        <v>22792</v>
      </c>
      <c r="N2772" s="1">
        <f t="shared" si="137"/>
        <v>0</v>
      </c>
    </row>
    <row r="2773" spans="1:14" x14ac:dyDescent="0.25">
      <c r="A2773" s="1" t="str">
        <v>BioLegend</v>
      </c>
      <c r="B2773" s="1">
        <v>17820</v>
      </c>
      <c r="C2773" s="1" t="str">
        <v>EED118999</v>
      </c>
      <c r="D2773" s="2">
        <v>45912</v>
      </c>
      <c r="E2773" s="2">
        <v>45918</v>
      </c>
      <c r="F2773" s="1">
        <v>154319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17820</v>
      </c>
      <c r="M2773" s="1">
        <f t="shared" si="136"/>
        <v>17820</v>
      </c>
      <c r="N2773" s="1">
        <f t="shared" si="137"/>
        <v>0</v>
      </c>
    </row>
    <row r="2774" spans="1:14" x14ac:dyDescent="0.25">
      <c r="A2774" s="1" t="str">
        <v>BioLegend</v>
      </c>
      <c r="B2774" s="1">
        <v>20636</v>
      </c>
      <c r="C2774" s="1" t="str">
        <v>EED118999</v>
      </c>
      <c r="D2774" s="2">
        <v>45912</v>
      </c>
      <c r="E2774" s="2">
        <v>45918</v>
      </c>
      <c r="F2774" s="1">
        <v>156104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20636</v>
      </c>
      <c r="M2774" s="1">
        <f t="shared" si="136"/>
        <v>20636</v>
      </c>
      <c r="N2774" s="1">
        <f t="shared" si="137"/>
        <v>0</v>
      </c>
    </row>
    <row r="2775" spans="1:14" x14ac:dyDescent="0.25">
      <c r="A2775" s="1" t="str">
        <v>BioLegend</v>
      </c>
      <c r="B2775" s="1">
        <v>18480</v>
      </c>
      <c r="C2775" s="1" t="str">
        <v>EED118999</v>
      </c>
      <c r="D2775" s="2">
        <v>45912</v>
      </c>
      <c r="E2775" s="2">
        <v>45918</v>
      </c>
      <c r="F2775" s="1">
        <v>156543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18480</v>
      </c>
      <c r="M2775" s="1">
        <f t="shared" si="136"/>
        <v>18480</v>
      </c>
      <c r="N2775" s="1">
        <f t="shared" si="137"/>
        <v>0</v>
      </c>
    </row>
    <row r="2776" spans="1:14" x14ac:dyDescent="0.25">
      <c r="A2776" s="1" t="str">
        <v>BioLegend</v>
      </c>
      <c r="B2776" s="1">
        <v>12936</v>
      </c>
      <c r="C2776" s="1" t="str">
        <v>EED118999</v>
      </c>
      <c r="D2776" s="2">
        <v>45912</v>
      </c>
      <c r="E2776" s="2">
        <v>45918</v>
      </c>
      <c r="F2776" s="1">
        <v>161214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12936</v>
      </c>
      <c r="M2776" s="1">
        <f t="shared" si="136"/>
        <v>12936</v>
      </c>
      <c r="N2776" s="1">
        <f t="shared" si="137"/>
        <v>0</v>
      </c>
    </row>
    <row r="2777" spans="1:14" x14ac:dyDescent="0.25">
      <c r="A2777" s="1" t="str">
        <v>BioLegend</v>
      </c>
      <c r="B2777" s="1">
        <v>7946.4</v>
      </c>
      <c r="C2777" s="1" t="str">
        <v>EED118999</v>
      </c>
      <c r="D2777" s="2">
        <v>45912</v>
      </c>
      <c r="E2777" s="2">
        <v>45918</v>
      </c>
      <c r="F2777" s="1">
        <v>302645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7946.4</v>
      </c>
      <c r="M2777" s="1">
        <f t="shared" si="136"/>
        <v>7946.4</v>
      </c>
      <c r="N2777" s="1">
        <f t="shared" si="137"/>
        <v>0</v>
      </c>
    </row>
    <row r="2778" spans="1:14" x14ac:dyDescent="0.25">
      <c r="A2778" s="1" t="str">
        <v>BioLegend</v>
      </c>
      <c r="B2778" s="1">
        <v>13068</v>
      </c>
      <c r="C2778" s="1" t="str">
        <v>EED118999</v>
      </c>
      <c r="D2778" s="2">
        <v>45912</v>
      </c>
      <c r="E2778" s="2">
        <v>45918</v>
      </c>
      <c r="F2778" s="1">
        <v>304035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13068</v>
      </c>
      <c r="M2778" s="1">
        <f t="shared" si="136"/>
        <v>13068</v>
      </c>
      <c r="N2778" s="1">
        <f t="shared" si="137"/>
        <v>0</v>
      </c>
    </row>
    <row r="2779" spans="1:14" x14ac:dyDescent="0.25">
      <c r="A2779" s="1" t="str">
        <v>BioLegend</v>
      </c>
      <c r="B2779" s="1">
        <v>14520</v>
      </c>
      <c r="C2779" s="1" t="str">
        <v>EED118999</v>
      </c>
      <c r="D2779" s="2">
        <v>45912</v>
      </c>
      <c r="E2779" s="2">
        <v>45918</v>
      </c>
      <c r="F2779" s="1">
        <v>310933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14520</v>
      </c>
      <c r="M2779" s="1">
        <f t="shared" si="136"/>
        <v>14520</v>
      </c>
      <c r="N2779" s="1">
        <f t="shared" si="137"/>
        <v>0</v>
      </c>
    </row>
    <row r="2780" spans="1:14" x14ac:dyDescent="0.25">
      <c r="A2780" s="1" t="str">
        <v>BioLegend</v>
      </c>
      <c r="B2780" s="1">
        <v>7638.4</v>
      </c>
      <c r="C2780" s="1" t="str">
        <v>EED118999</v>
      </c>
      <c r="D2780" s="2">
        <v>45912</v>
      </c>
      <c r="E2780" s="2">
        <v>45918</v>
      </c>
      <c r="F2780" s="1">
        <v>317417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7638.4</v>
      </c>
      <c r="M2780" s="1">
        <f t="shared" si="136"/>
        <v>7638.4</v>
      </c>
      <c r="N2780" s="1">
        <f t="shared" si="137"/>
        <v>0</v>
      </c>
    </row>
    <row r="2781" spans="1:14" x14ac:dyDescent="0.25">
      <c r="A2781" s="1" t="str">
        <v>BioLegend</v>
      </c>
      <c r="B2781" s="1">
        <v>7330.4</v>
      </c>
      <c r="C2781" s="1" t="str">
        <v>EED118999</v>
      </c>
      <c r="D2781" s="2">
        <v>45912</v>
      </c>
      <c r="E2781" s="2">
        <v>45918</v>
      </c>
      <c r="F2781" s="1">
        <v>364102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7330.4</v>
      </c>
      <c r="M2781" s="1">
        <f t="shared" si="136"/>
        <v>7330.4</v>
      </c>
      <c r="N2781" s="1">
        <f t="shared" si="137"/>
        <v>0</v>
      </c>
    </row>
    <row r="2782" spans="1:14" x14ac:dyDescent="0.25">
      <c r="A2782" s="1" t="str">
        <v>BioLegend</v>
      </c>
      <c r="B2782" s="1">
        <v>37884</v>
      </c>
      <c r="C2782" s="1" t="str">
        <v>EED118999</v>
      </c>
      <c r="D2782" s="2">
        <v>45912</v>
      </c>
      <c r="E2782" s="2">
        <v>45918</v>
      </c>
      <c r="F2782" s="1">
        <v>422604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37884</v>
      </c>
      <c r="M2782" s="1">
        <f t="shared" si="136"/>
        <v>37884</v>
      </c>
      <c r="N2782" s="1">
        <f t="shared" si="137"/>
        <v>0</v>
      </c>
    </row>
    <row r="2783" spans="1:14" x14ac:dyDescent="0.25">
      <c r="A2783" s="1" t="str">
        <v>BioLegend</v>
      </c>
      <c r="B2783" s="1">
        <v>17001.600000000002</v>
      </c>
      <c r="C2783" s="1" t="str">
        <v>EED118999</v>
      </c>
      <c r="D2783" s="2">
        <v>45912</v>
      </c>
      <c r="E2783" s="2">
        <v>45918</v>
      </c>
      <c r="F2783" s="1">
        <v>426803</v>
      </c>
      <c r="G2783" s="1">
        <v>3</v>
      </c>
      <c r="H2783" s="1">
        <v>3</v>
      </c>
      <c r="I2783" s="1">
        <v>0</v>
      </c>
      <c r="J2783" s="1" t="str">
        <v>Delhi</v>
      </c>
      <c r="K2783" s="1">
        <v>0</v>
      </c>
      <c r="L2783" s="1">
        <f t="shared" si="135"/>
        <v>51004.800000000003</v>
      </c>
      <c r="M2783" s="1">
        <f t="shared" si="136"/>
        <v>51004.800000000003</v>
      </c>
      <c r="N2783" s="1">
        <f t="shared" si="137"/>
        <v>0</v>
      </c>
    </row>
    <row r="2784" spans="1:14" x14ac:dyDescent="0.25">
      <c r="A2784" s="1" t="str">
        <v>BioLegend</v>
      </c>
      <c r="B2784" s="1">
        <v>18678</v>
      </c>
      <c r="C2784" s="1" t="str">
        <v>EED118999</v>
      </c>
      <c r="D2784" s="2">
        <v>45912</v>
      </c>
      <c r="E2784" s="2">
        <v>45918</v>
      </c>
      <c r="F2784" s="1">
        <v>505836</v>
      </c>
      <c r="G2784" s="1">
        <v>1</v>
      </c>
      <c r="H2784" s="1">
        <v>1</v>
      </c>
      <c r="I2784" s="1">
        <v>0</v>
      </c>
      <c r="J2784" s="1" t="str">
        <v>Delhi</v>
      </c>
      <c r="K2784" s="1">
        <v>0</v>
      </c>
      <c r="L2784" s="1">
        <f t="shared" si="135"/>
        <v>18678</v>
      </c>
      <c r="M2784" s="1">
        <f t="shared" si="136"/>
        <v>18678</v>
      </c>
      <c r="N2784" s="1">
        <f t="shared" si="137"/>
        <v>0</v>
      </c>
    </row>
    <row r="2785" spans="1:14" x14ac:dyDescent="0.25">
      <c r="A2785" s="1" t="str">
        <v>BioLegend</v>
      </c>
      <c r="B2785" s="1">
        <v>12135.2</v>
      </c>
      <c r="C2785" s="1" t="str">
        <v>EED118999</v>
      </c>
      <c r="D2785" s="2">
        <v>45912</v>
      </c>
      <c r="E2785" s="2">
        <v>45918</v>
      </c>
      <c r="F2785" s="1">
        <v>506304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12135.2</v>
      </c>
      <c r="M2785" s="1">
        <f t="shared" si="136"/>
        <v>12135.2</v>
      </c>
      <c r="N2785" s="1">
        <f t="shared" si="137"/>
        <v>0</v>
      </c>
    </row>
    <row r="2786" spans="1:14" x14ac:dyDescent="0.25">
      <c r="A2786" s="1" t="str">
        <v>BioLegend</v>
      </c>
      <c r="B2786" s="1">
        <v>30738.400000000001</v>
      </c>
      <c r="C2786" s="1" t="str">
        <v>EED118999</v>
      </c>
      <c r="D2786" s="2">
        <v>45912</v>
      </c>
      <c r="E2786" s="2">
        <v>45918</v>
      </c>
      <c r="F2786" s="1">
        <v>576406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30738.400000000001</v>
      </c>
      <c r="M2786" s="1">
        <f t="shared" si="136"/>
        <v>30738.400000000001</v>
      </c>
      <c r="N2786" s="1">
        <f t="shared" si="137"/>
        <v>0</v>
      </c>
    </row>
    <row r="2787" spans="1:14" x14ac:dyDescent="0.25">
      <c r="A2787" s="1" t="str">
        <v>BioLegend</v>
      </c>
      <c r="B2787" s="1">
        <v>10656.8</v>
      </c>
      <c r="C2787" s="1" t="str">
        <v>EED118995</v>
      </c>
      <c r="D2787" s="2">
        <v>45912</v>
      </c>
      <c r="E2787" s="2">
        <v>45918</v>
      </c>
      <c r="F2787" s="1">
        <v>101208</v>
      </c>
      <c r="G2787" s="1">
        <v>1</v>
      </c>
      <c r="H2787" s="1">
        <v>1</v>
      </c>
      <c r="I2787" s="1">
        <v>0</v>
      </c>
      <c r="J2787" s="1" t="str">
        <v>Hyderabad</v>
      </c>
      <c r="K2787" s="1">
        <v>0</v>
      </c>
      <c r="L2787" s="1">
        <f t="shared" si="135"/>
        <v>10656.8</v>
      </c>
      <c r="M2787" s="1">
        <f t="shared" si="136"/>
        <v>10656.8</v>
      </c>
      <c r="N2787" s="1">
        <f t="shared" si="137"/>
        <v>0</v>
      </c>
    </row>
    <row r="2788" spans="1:14" x14ac:dyDescent="0.25">
      <c r="A2788" s="1" t="str">
        <v>BioLegend</v>
      </c>
      <c r="B2788" s="1">
        <v>14106.400000000001</v>
      </c>
      <c r="C2788" s="1" t="str">
        <v>EED118995</v>
      </c>
      <c r="D2788" s="2">
        <v>45912</v>
      </c>
      <c r="E2788" s="2">
        <v>45918</v>
      </c>
      <c r="F2788" s="1">
        <v>101320</v>
      </c>
      <c r="G2788" s="1">
        <v>2</v>
      </c>
      <c r="H2788" s="1">
        <v>2</v>
      </c>
      <c r="I2788" s="1">
        <v>0</v>
      </c>
      <c r="J2788" s="1" t="str">
        <v>Pune</v>
      </c>
      <c r="K2788" s="1">
        <v>0</v>
      </c>
      <c r="L2788" s="1">
        <f t="shared" si="135"/>
        <v>28212.800000000003</v>
      </c>
      <c r="M2788" s="1">
        <f t="shared" si="136"/>
        <v>28212.800000000003</v>
      </c>
      <c r="N2788" s="1">
        <f t="shared" si="137"/>
        <v>0</v>
      </c>
    </row>
    <row r="2789" spans="1:14" x14ac:dyDescent="0.25">
      <c r="A2789" s="1" t="str">
        <v>BioLegend</v>
      </c>
      <c r="B2789" s="1">
        <v>5790.4</v>
      </c>
      <c r="C2789" s="1" t="str">
        <v>EED118995</v>
      </c>
      <c r="D2789" s="2">
        <v>45912</v>
      </c>
      <c r="E2789" s="2">
        <v>45918</v>
      </c>
      <c r="F2789" s="1">
        <v>103112</v>
      </c>
      <c r="G2789" s="1">
        <v>1</v>
      </c>
      <c r="H2789" s="1">
        <v>1</v>
      </c>
      <c r="I2789" s="1">
        <v>0</v>
      </c>
      <c r="J2789" s="1" t="str">
        <v>Hyderabad</v>
      </c>
      <c r="K2789" s="1">
        <v>0</v>
      </c>
      <c r="L2789" s="1">
        <f t="shared" si="135"/>
        <v>5790.4</v>
      </c>
      <c r="M2789" s="1">
        <f t="shared" si="136"/>
        <v>5790.4</v>
      </c>
      <c r="N2789" s="1">
        <f t="shared" si="137"/>
        <v>0</v>
      </c>
    </row>
    <row r="2790" spans="1:14" x14ac:dyDescent="0.25">
      <c r="A2790" s="1" t="str">
        <v>BioLegend</v>
      </c>
      <c r="B2790" s="1">
        <v>12073.599999999999</v>
      </c>
      <c r="C2790" s="1" t="str">
        <v>EED118995</v>
      </c>
      <c r="D2790" s="2">
        <v>45912</v>
      </c>
      <c r="E2790" s="2">
        <v>45918</v>
      </c>
      <c r="F2790" s="1">
        <v>103116</v>
      </c>
      <c r="G2790" s="1">
        <v>1</v>
      </c>
      <c r="H2790" s="1">
        <v>1</v>
      </c>
      <c r="I2790" s="1">
        <v>0</v>
      </c>
      <c r="J2790" s="1" t="str">
        <v>Pune</v>
      </c>
      <c r="K2790" s="1">
        <v>0</v>
      </c>
      <c r="L2790" s="1">
        <f t="shared" si="135"/>
        <v>12073.599999999999</v>
      </c>
      <c r="M2790" s="1">
        <f t="shared" si="136"/>
        <v>12073.599999999999</v>
      </c>
      <c r="N2790" s="1">
        <f t="shared" si="137"/>
        <v>0</v>
      </c>
    </row>
    <row r="2791" spans="1:14" x14ac:dyDescent="0.25">
      <c r="A2791" s="1" t="str">
        <v>BioLegend</v>
      </c>
      <c r="B2791" s="1">
        <v>13244</v>
      </c>
      <c r="C2791" s="1" t="str">
        <v>EED118995</v>
      </c>
      <c r="D2791" s="2">
        <v>45912</v>
      </c>
      <c r="E2791" s="2">
        <v>45918</v>
      </c>
      <c r="F2791" s="1">
        <v>103227</v>
      </c>
      <c r="G2791" s="1">
        <v>3</v>
      </c>
      <c r="H2791" s="1">
        <v>3</v>
      </c>
      <c r="I2791" s="1">
        <v>0</v>
      </c>
      <c r="J2791" s="1" t="str">
        <v>Pune</v>
      </c>
      <c r="K2791" s="1">
        <v>0</v>
      </c>
      <c r="L2791" s="1">
        <f t="shared" si="135"/>
        <v>39732</v>
      </c>
      <c r="M2791" s="1">
        <f t="shared" si="136"/>
        <v>39732</v>
      </c>
      <c r="N2791" s="1">
        <f t="shared" si="137"/>
        <v>0</v>
      </c>
    </row>
    <row r="2792" spans="1:14" x14ac:dyDescent="0.25">
      <c r="A2792" s="1" t="str">
        <v>BioLegend</v>
      </c>
      <c r="B2792" s="1">
        <v>19896.8</v>
      </c>
      <c r="C2792" s="1" t="str">
        <v>EED118995</v>
      </c>
      <c r="D2792" s="2">
        <v>45912</v>
      </c>
      <c r="E2792" s="2">
        <v>45918</v>
      </c>
      <c r="F2792" s="1">
        <v>116420</v>
      </c>
      <c r="G2792" s="1">
        <v>1</v>
      </c>
      <c r="H2792" s="1">
        <v>1</v>
      </c>
      <c r="I2792" s="1">
        <v>0</v>
      </c>
      <c r="J2792" s="1" t="str">
        <v>Hyderabad</v>
      </c>
      <c r="K2792" s="1">
        <v>0</v>
      </c>
      <c r="L2792" s="1">
        <f t="shared" si="135"/>
        <v>19896.8</v>
      </c>
      <c r="M2792" s="1">
        <f t="shared" si="136"/>
        <v>19896.8</v>
      </c>
      <c r="N2792" s="1">
        <f t="shared" si="137"/>
        <v>0</v>
      </c>
    </row>
    <row r="2793" spans="1:14" x14ac:dyDescent="0.25">
      <c r="A2793" s="1" t="str">
        <v>BioLegend</v>
      </c>
      <c r="B2793" s="1">
        <v>20394</v>
      </c>
      <c r="C2793" s="1" t="str">
        <v>EED118995</v>
      </c>
      <c r="D2793" s="2">
        <v>45912</v>
      </c>
      <c r="E2793" s="2">
        <v>45918</v>
      </c>
      <c r="F2793" s="1">
        <v>117334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20394</v>
      </c>
      <c r="M2793" s="1">
        <f t="shared" si="136"/>
        <v>20394</v>
      </c>
      <c r="N2793" s="1">
        <f t="shared" si="137"/>
        <v>0</v>
      </c>
    </row>
    <row r="2794" spans="1:14" x14ac:dyDescent="0.25">
      <c r="A2794" s="1" t="str">
        <v>BioLegend</v>
      </c>
      <c r="B2794" s="1">
        <v>11396</v>
      </c>
      <c r="C2794" s="1" t="str">
        <v>EED118995</v>
      </c>
      <c r="D2794" s="2">
        <v>45912</v>
      </c>
      <c r="E2794" s="2">
        <v>45918</v>
      </c>
      <c r="F2794" s="1">
        <v>123108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11396</v>
      </c>
      <c r="M2794" s="1">
        <f t="shared" si="136"/>
        <v>11396</v>
      </c>
      <c r="N2794" s="1">
        <f t="shared" si="137"/>
        <v>0</v>
      </c>
    </row>
    <row r="2795" spans="1:14" x14ac:dyDescent="0.25">
      <c r="A2795" s="1" t="str">
        <v>BioLegend</v>
      </c>
      <c r="B2795" s="1">
        <v>18664.8</v>
      </c>
      <c r="C2795" s="1" t="str">
        <v>EED118995</v>
      </c>
      <c r="D2795" s="2">
        <v>45912</v>
      </c>
      <c r="E2795" s="2">
        <v>45918</v>
      </c>
      <c r="F2795" s="1">
        <v>127624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18664.8</v>
      </c>
      <c r="M2795" s="1">
        <f t="shared" si="136"/>
        <v>18664.8</v>
      </c>
      <c r="N2795" s="1">
        <f t="shared" si="137"/>
        <v>0</v>
      </c>
    </row>
    <row r="2796" spans="1:14" x14ac:dyDescent="0.25">
      <c r="A2796" s="1" t="str">
        <v>BioLegend</v>
      </c>
      <c r="B2796" s="1">
        <v>20636</v>
      </c>
      <c r="C2796" s="1" t="str">
        <v>EED118995</v>
      </c>
      <c r="D2796" s="2">
        <v>45912</v>
      </c>
      <c r="E2796" s="2">
        <v>45918</v>
      </c>
      <c r="F2796" s="1">
        <v>128012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20636</v>
      </c>
      <c r="M2796" s="1">
        <f t="shared" si="136"/>
        <v>20636</v>
      </c>
      <c r="N2796" s="1">
        <f t="shared" si="137"/>
        <v>0</v>
      </c>
    </row>
    <row r="2797" spans="1:14" x14ac:dyDescent="0.25">
      <c r="A2797" s="1" t="str">
        <v>BioLegend</v>
      </c>
      <c r="B2797" s="1">
        <v>19998</v>
      </c>
      <c r="C2797" s="1" t="str">
        <v>EED118995</v>
      </c>
      <c r="D2797" s="2">
        <v>45912</v>
      </c>
      <c r="E2797" s="2">
        <v>45918</v>
      </c>
      <c r="F2797" s="1">
        <v>141727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19998</v>
      </c>
      <c r="M2797" s="1">
        <f t="shared" si="136"/>
        <v>19998</v>
      </c>
      <c r="N2797" s="1">
        <f t="shared" si="137"/>
        <v>0</v>
      </c>
    </row>
    <row r="2798" spans="1:14" x14ac:dyDescent="0.25">
      <c r="A2798" s="1" t="str">
        <v>BioLegend</v>
      </c>
      <c r="B2798" s="1">
        <v>17001.599999999999</v>
      </c>
      <c r="C2798" s="1" t="str">
        <v>EED118995</v>
      </c>
      <c r="D2798" s="2">
        <v>45912</v>
      </c>
      <c r="E2798" s="2">
        <v>45918</v>
      </c>
      <c r="F2798" s="1">
        <v>156604</v>
      </c>
      <c r="G2798" s="1">
        <v>1</v>
      </c>
      <c r="H2798" s="1">
        <v>1</v>
      </c>
      <c r="I2798" s="1">
        <v>0</v>
      </c>
      <c r="J2798" s="1" t="str">
        <v>Pune</v>
      </c>
      <c r="K2798" s="1">
        <v>0</v>
      </c>
      <c r="L2798" s="1">
        <f t="shared" si="135"/>
        <v>17001.599999999999</v>
      </c>
      <c r="M2798" s="1">
        <f t="shared" si="136"/>
        <v>17001.599999999999</v>
      </c>
      <c r="N2798" s="1">
        <f t="shared" si="137"/>
        <v>0</v>
      </c>
    </row>
    <row r="2799" spans="1:14" x14ac:dyDescent="0.25">
      <c r="A2799" s="1" t="str">
        <v>BioLegend</v>
      </c>
      <c r="B2799" s="1">
        <v>13860</v>
      </c>
      <c r="C2799" s="1" t="str">
        <v>EED118995</v>
      </c>
      <c r="D2799" s="2">
        <v>45912</v>
      </c>
      <c r="E2799" s="2">
        <v>45918</v>
      </c>
      <c r="F2799" s="1">
        <v>159214</v>
      </c>
      <c r="G2799" s="1">
        <v>2</v>
      </c>
      <c r="H2799" s="1">
        <v>2</v>
      </c>
      <c r="I2799" s="1">
        <v>0</v>
      </c>
      <c r="J2799" s="1" t="str">
        <v>Hyderabad</v>
      </c>
      <c r="K2799" s="1">
        <v>0</v>
      </c>
      <c r="L2799" s="1">
        <f t="shared" si="135"/>
        <v>27720</v>
      </c>
      <c r="M2799" s="1">
        <f t="shared" si="136"/>
        <v>27720</v>
      </c>
      <c r="N2799" s="1">
        <f t="shared" si="137"/>
        <v>0</v>
      </c>
    </row>
    <row r="2800" spans="1:14" x14ac:dyDescent="0.25">
      <c r="A2800" s="1" t="str">
        <v>BioLegend</v>
      </c>
      <c r="B2800" s="1">
        <v>6036.7999999999993</v>
      </c>
      <c r="C2800" s="1" t="str">
        <v>EED118995</v>
      </c>
      <c r="D2800" s="2">
        <v>45912</v>
      </c>
      <c r="E2800" s="2">
        <v>45918</v>
      </c>
      <c r="F2800" s="1">
        <v>300602</v>
      </c>
      <c r="G2800" s="1">
        <v>5</v>
      </c>
      <c r="H2800" s="1">
        <v>5</v>
      </c>
      <c r="I2800" s="1">
        <v>0</v>
      </c>
      <c r="J2800" s="1" t="str">
        <v>Telangana</v>
      </c>
      <c r="K2800" s="1">
        <v>0</v>
      </c>
      <c r="L2800" s="1">
        <f t="shared" si="135"/>
        <v>30183.999999999996</v>
      </c>
      <c r="M2800" s="1">
        <f t="shared" si="136"/>
        <v>30183.999999999996</v>
      </c>
      <c r="N2800" s="1">
        <f t="shared" si="137"/>
        <v>0</v>
      </c>
    </row>
    <row r="2801" spans="1:14" x14ac:dyDescent="0.25">
      <c r="A2801" s="1" t="str">
        <v>BioLegend</v>
      </c>
      <c r="B2801" s="1">
        <v>26136</v>
      </c>
      <c r="C2801" s="1" t="str">
        <v>EED118995</v>
      </c>
      <c r="D2801" s="2">
        <v>45912</v>
      </c>
      <c r="E2801" s="2">
        <v>45918</v>
      </c>
      <c r="F2801" s="1">
        <v>301044</v>
      </c>
      <c r="G2801" s="1">
        <v>3</v>
      </c>
      <c r="H2801" s="1">
        <v>3</v>
      </c>
      <c r="I2801" s="1">
        <v>0</v>
      </c>
      <c r="J2801" s="1" t="str">
        <v>Hyderabad</v>
      </c>
      <c r="K2801" s="1">
        <v>0</v>
      </c>
      <c r="L2801" s="1">
        <f t="shared" si="135"/>
        <v>78408</v>
      </c>
      <c r="M2801" s="1">
        <f t="shared" si="136"/>
        <v>78408</v>
      </c>
      <c r="N2801" s="1">
        <f t="shared" si="137"/>
        <v>0</v>
      </c>
    </row>
    <row r="2802" spans="1:14" x14ac:dyDescent="0.25">
      <c r="A2802" s="1" t="str">
        <v>BioLegend</v>
      </c>
      <c r="B2802" s="1">
        <v>18295.2</v>
      </c>
      <c r="C2802" s="1" t="str">
        <v>EED118995</v>
      </c>
      <c r="D2802" s="2">
        <v>45912</v>
      </c>
      <c r="E2802" s="2">
        <v>45918</v>
      </c>
      <c r="F2802" s="1">
        <v>302910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54885.600000000006</v>
      </c>
      <c r="M2802" s="1">
        <f t="shared" si="136"/>
        <v>54885.600000000006</v>
      </c>
      <c r="N2802" s="1">
        <f t="shared" si="137"/>
        <v>0</v>
      </c>
    </row>
    <row r="2803" spans="1:14" x14ac:dyDescent="0.25">
      <c r="A2803" s="1" t="str">
        <v>BioLegend</v>
      </c>
      <c r="B2803" s="1">
        <v>13464</v>
      </c>
      <c r="C2803" s="1" t="str">
        <v>EED118995</v>
      </c>
      <c r="D2803" s="2">
        <v>45912</v>
      </c>
      <c r="E2803" s="2">
        <v>45918</v>
      </c>
      <c r="F2803" s="1">
        <v>303529</v>
      </c>
      <c r="G2803" s="1">
        <v>2</v>
      </c>
      <c r="H2803" s="1">
        <v>2</v>
      </c>
      <c r="I2803" s="1">
        <v>0</v>
      </c>
      <c r="J2803" s="1" t="str">
        <v>Delhi</v>
      </c>
      <c r="K2803" s="1" t="str">
        <v>Priyanka Madam</v>
      </c>
      <c r="L2803" s="1">
        <f t="shared" si="135"/>
        <v>26928</v>
      </c>
      <c r="M2803" s="1">
        <f t="shared" si="136"/>
        <v>26928</v>
      </c>
      <c r="N2803" s="1">
        <f t="shared" si="137"/>
        <v>0</v>
      </c>
    </row>
    <row r="2804" spans="1:14" x14ac:dyDescent="0.25">
      <c r="A2804" s="1" t="str">
        <v>BioLegend</v>
      </c>
      <c r="B2804" s="1">
        <v>26466</v>
      </c>
      <c r="C2804" s="1" t="str">
        <v>EED118995</v>
      </c>
      <c r="D2804" s="2">
        <v>45912</v>
      </c>
      <c r="E2804" s="2">
        <v>45918</v>
      </c>
      <c r="F2804" s="1">
        <v>304042</v>
      </c>
      <c r="G2804" s="1">
        <v>3</v>
      </c>
      <c r="H2804" s="1">
        <v>3</v>
      </c>
      <c r="I2804" s="1">
        <v>0</v>
      </c>
      <c r="J2804" s="1" t="str">
        <v>Hyderabad</v>
      </c>
      <c r="K2804" s="1">
        <v>0</v>
      </c>
      <c r="L2804" s="1">
        <f t="shared" si="135"/>
        <v>79398</v>
      </c>
      <c r="M2804" s="1">
        <f t="shared" si="136"/>
        <v>79398</v>
      </c>
      <c r="N2804" s="1">
        <f t="shared" si="137"/>
        <v>0</v>
      </c>
    </row>
    <row r="2805" spans="1:14" x14ac:dyDescent="0.25">
      <c r="A2805" s="1" t="str">
        <v>BioLegend</v>
      </c>
      <c r="B2805" s="1">
        <v>16324</v>
      </c>
      <c r="C2805" s="1" t="str">
        <v>EED118995</v>
      </c>
      <c r="D2805" s="2">
        <v>45912</v>
      </c>
      <c r="E2805" s="2">
        <v>45918</v>
      </c>
      <c r="F2805" s="1">
        <v>304120</v>
      </c>
      <c r="G2805" s="1">
        <v>2</v>
      </c>
      <c r="H2805" s="1">
        <v>2</v>
      </c>
      <c r="I2805" s="1">
        <v>0</v>
      </c>
      <c r="J2805" s="1" t="str">
        <v>Hyderabad</v>
      </c>
      <c r="K2805" s="1">
        <v>0</v>
      </c>
      <c r="L2805" s="1">
        <f t="shared" si="135"/>
        <v>32648</v>
      </c>
      <c r="M2805" s="1">
        <f t="shared" si="136"/>
        <v>32648</v>
      </c>
      <c r="N2805" s="1">
        <f t="shared" si="137"/>
        <v>0</v>
      </c>
    </row>
    <row r="2806" spans="1:14" x14ac:dyDescent="0.25">
      <c r="A2806" s="1" t="str">
        <v>BioLegend</v>
      </c>
      <c r="B2806" s="1">
        <v>19896.8</v>
      </c>
      <c r="C2806" s="1" t="str">
        <v>EED118995</v>
      </c>
      <c r="D2806" s="2">
        <v>45912</v>
      </c>
      <c r="E2806" s="2">
        <v>45918</v>
      </c>
      <c r="F2806" s="1">
        <v>305636</v>
      </c>
      <c r="G2806" s="1">
        <v>3</v>
      </c>
      <c r="H2806" s="1">
        <v>3</v>
      </c>
      <c r="I2806" s="1">
        <v>0</v>
      </c>
      <c r="J2806" s="1" t="str">
        <v>Hyderabad</v>
      </c>
      <c r="K2806" s="1">
        <v>0</v>
      </c>
      <c r="L2806" s="1">
        <f t="shared" si="135"/>
        <v>59690.399999999994</v>
      </c>
      <c r="M2806" s="1">
        <f t="shared" si="136"/>
        <v>59690.399999999994</v>
      </c>
      <c r="N2806" s="1">
        <f t="shared" si="137"/>
        <v>0</v>
      </c>
    </row>
    <row r="2807" spans="1:14" x14ac:dyDescent="0.25">
      <c r="A2807" s="1" t="str">
        <v>BioLegend</v>
      </c>
      <c r="B2807" s="1">
        <v>27984</v>
      </c>
      <c r="C2807" s="1" t="str">
        <v>EED118995</v>
      </c>
      <c r="D2807" s="2">
        <v>45912</v>
      </c>
      <c r="E2807" s="2">
        <v>45918</v>
      </c>
      <c r="F2807" s="1">
        <v>308120</v>
      </c>
      <c r="G2807" s="1">
        <v>1</v>
      </c>
      <c r="H2807" s="1">
        <v>1</v>
      </c>
      <c r="I2807" s="1">
        <v>0</v>
      </c>
      <c r="J2807" s="1" t="str">
        <v>Mumbai</v>
      </c>
      <c r="K2807" s="1">
        <v>0</v>
      </c>
      <c r="L2807" s="1">
        <f t="shared" si="135"/>
        <v>27984</v>
      </c>
      <c r="M2807" s="1">
        <f t="shared" si="136"/>
        <v>27984</v>
      </c>
      <c r="N2807" s="1">
        <f t="shared" si="137"/>
        <v>0</v>
      </c>
    </row>
    <row r="2808" spans="1:14" x14ac:dyDescent="0.25">
      <c r="A2808" s="1" t="str">
        <v>BioLegend</v>
      </c>
      <c r="B2808" s="1">
        <v>17987.2</v>
      </c>
      <c r="C2808" s="1" t="str">
        <v>EED118995</v>
      </c>
      <c r="D2808" s="2">
        <v>45912</v>
      </c>
      <c r="E2808" s="2">
        <v>45918</v>
      </c>
      <c r="F2808" s="1">
        <v>324406</v>
      </c>
      <c r="G2808" s="1">
        <v>3</v>
      </c>
      <c r="H2808" s="1">
        <v>3</v>
      </c>
      <c r="I2808" s="1">
        <v>0</v>
      </c>
      <c r="J2808" s="1" t="str">
        <v>Hyderabad</v>
      </c>
      <c r="K2808" s="1">
        <v>0</v>
      </c>
      <c r="L2808" s="1">
        <f t="shared" si="135"/>
        <v>53961.600000000006</v>
      </c>
      <c r="M2808" s="1">
        <f t="shared" si="136"/>
        <v>53961.600000000006</v>
      </c>
      <c r="N2808" s="1">
        <f t="shared" si="137"/>
        <v>0</v>
      </c>
    </row>
    <row r="2809" spans="1:14" x14ac:dyDescent="0.25">
      <c r="A2809" s="1" t="str">
        <v>BioLegend</v>
      </c>
      <c r="B2809" s="1">
        <v>29436</v>
      </c>
      <c r="C2809" s="1" t="str">
        <v>EED118995</v>
      </c>
      <c r="D2809" s="2">
        <v>45912</v>
      </c>
      <c r="E2809" s="2">
        <v>45918</v>
      </c>
      <c r="F2809" s="1">
        <v>353230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88308</v>
      </c>
      <c r="M2809" s="1">
        <f t="shared" si="136"/>
        <v>88308</v>
      </c>
      <c r="N2809" s="1">
        <f t="shared" si="137"/>
        <v>0</v>
      </c>
    </row>
    <row r="2810" spans="1:14" x14ac:dyDescent="0.25">
      <c r="A2810" s="1" t="str">
        <v>BioLegend</v>
      </c>
      <c r="B2810" s="1">
        <v>13794</v>
      </c>
      <c r="C2810" s="1" t="str">
        <v>EED118995</v>
      </c>
      <c r="D2810" s="2">
        <v>45912</v>
      </c>
      <c r="E2810" s="2">
        <v>45918</v>
      </c>
      <c r="F2810" s="1">
        <v>356619</v>
      </c>
      <c r="G2810" s="1">
        <v>1</v>
      </c>
      <c r="H2810" s="1">
        <v>1</v>
      </c>
      <c r="I2810" s="1">
        <v>0</v>
      </c>
      <c r="J2810" s="1" t="str">
        <v>Pune</v>
      </c>
      <c r="K2810" s="1">
        <v>0</v>
      </c>
      <c r="L2810" s="1">
        <f t="shared" si="135"/>
        <v>13794</v>
      </c>
      <c r="M2810" s="1">
        <f t="shared" si="136"/>
        <v>13794</v>
      </c>
      <c r="N2810" s="1">
        <f t="shared" si="137"/>
        <v>0</v>
      </c>
    </row>
    <row r="2811" spans="1:14" x14ac:dyDescent="0.25">
      <c r="A2811" s="1" t="str">
        <v>BioLegend</v>
      </c>
      <c r="B2811" s="1">
        <v>12012</v>
      </c>
      <c r="C2811" s="1" t="str">
        <v>EED118995</v>
      </c>
      <c r="D2811" s="2">
        <v>45912</v>
      </c>
      <c r="E2811" s="2">
        <v>45918</v>
      </c>
      <c r="F2811" s="1">
        <v>359413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12012</v>
      </c>
      <c r="M2811" s="1">
        <f t="shared" si="136"/>
        <v>12012</v>
      </c>
      <c r="N2811" s="1">
        <f t="shared" si="137"/>
        <v>0</v>
      </c>
    </row>
    <row r="2812" spans="1:14" x14ac:dyDescent="0.25">
      <c r="A2812" s="1" t="str">
        <v>BioLegend</v>
      </c>
      <c r="B2812" s="1">
        <v>15642</v>
      </c>
      <c r="C2812" s="1" t="str">
        <v>EED118995</v>
      </c>
      <c r="D2812" s="2">
        <v>45912</v>
      </c>
      <c r="E2812" s="2">
        <v>45918</v>
      </c>
      <c r="F2812" s="1">
        <v>360731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15642</v>
      </c>
      <c r="M2812" s="1">
        <f t="shared" si="136"/>
        <v>15642</v>
      </c>
      <c r="N2812" s="1">
        <f t="shared" si="137"/>
        <v>0</v>
      </c>
    </row>
    <row r="2813" spans="1:14" x14ac:dyDescent="0.25">
      <c r="A2813" s="1" t="str">
        <v>BioLegend</v>
      </c>
      <c r="B2813" s="1">
        <v>22792</v>
      </c>
      <c r="C2813" s="1" t="str">
        <v>EED118995</v>
      </c>
      <c r="D2813" s="2">
        <v>45912</v>
      </c>
      <c r="E2813" s="2">
        <v>45918</v>
      </c>
      <c r="F2813" s="1">
        <v>369616</v>
      </c>
      <c r="G2813" s="1">
        <v>1</v>
      </c>
      <c r="H2813" s="1">
        <v>1</v>
      </c>
      <c r="I2813" s="1">
        <v>0</v>
      </c>
      <c r="J2813" s="1" t="str">
        <v>Banglore</v>
      </c>
      <c r="K2813" s="1">
        <v>0</v>
      </c>
      <c r="L2813" s="1">
        <f t="shared" si="135"/>
        <v>22792</v>
      </c>
      <c r="M2813" s="1">
        <f t="shared" si="136"/>
        <v>22792</v>
      </c>
      <c r="N2813" s="1">
        <f t="shared" si="137"/>
        <v>0</v>
      </c>
    </row>
    <row r="2814" spans="1:14" x14ac:dyDescent="0.25">
      <c r="A2814" s="1" t="str">
        <v>BioLegend</v>
      </c>
      <c r="B2814" s="1">
        <v>27852</v>
      </c>
      <c r="C2814" s="1" t="str">
        <v>EED118995</v>
      </c>
      <c r="D2814" s="2">
        <v>45912</v>
      </c>
      <c r="E2814" s="2">
        <v>45918</v>
      </c>
      <c r="F2814" s="1">
        <v>373746</v>
      </c>
      <c r="G2814" s="1">
        <v>2</v>
      </c>
      <c r="H2814" s="1">
        <v>2</v>
      </c>
      <c r="I2814" s="1">
        <v>0</v>
      </c>
      <c r="J2814" s="1" t="str">
        <v>Banglore</v>
      </c>
      <c r="K2814" s="1">
        <v>0</v>
      </c>
      <c r="L2814" s="1">
        <f t="shared" si="135"/>
        <v>55704</v>
      </c>
      <c r="M2814" s="1">
        <f t="shared" si="136"/>
        <v>55704</v>
      </c>
      <c r="N2814" s="1">
        <f t="shared" si="137"/>
        <v>0</v>
      </c>
    </row>
    <row r="2815" spans="1:14" x14ac:dyDescent="0.25">
      <c r="A2815" s="1" t="str">
        <v>BioLegend</v>
      </c>
      <c r="B2815" s="1">
        <v>8747.2000000000007</v>
      </c>
      <c r="C2815" s="1" t="str">
        <v>EED118995</v>
      </c>
      <c r="D2815" s="2">
        <v>45912</v>
      </c>
      <c r="E2815" s="2">
        <v>45918</v>
      </c>
      <c r="F2815" s="1">
        <v>379207</v>
      </c>
      <c r="G2815" s="1">
        <v>1</v>
      </c>
      <c r="H2815" s="1">
        <v>1</v>
      </c>
      <c r="I2815" s="1">
        <v>0</v>
      </c>
      <c r="J2815" s="1" t="str">
        <v>Pune</v>
      </c>
      <c r="K2815" s="1">
        <v>0</v>
      </c>
      <c r="L2815" s="1">
        <f t="shared" si="135"/>
        <v>8747.2000000000007</v>
      </c>
      <c r="M2815" s="1">
        <f t="shared" si="136"/>
        <v>8747.2000000000007</v>
      </c>
      <c r="N2815" s="1">
        <f t="shared" si="137"/>
        <v>0</v>
      </c>
    </row>
    <row r="2816" spans="1:14" x14ac:dyDescent="0.25">
      <c r="A2816" s="1" t="str">
        <v>BioLegend</v>
      </c>
      <c r="B2816" s="1">
        <v>17556</v>
      </c>
      <c r="C2816" s="1" t="str">
        <v>EED118995</v>
      </c>
      <c r="D2816" s="2">
        <v>45912</v>
      </c>
      <c r="E2816" s="2">
        <v>45918</v>
      </c>
      <c r="F2816" s="1">
        <v>384808</v>
      </c>
      <c r="G2816" s="1">
        <v>3</v>
      </c>
      <c r="H2816" s="1">
        <v>3</v>
      </c>
      <c r="I2816" s="1">
        <v>0</v>
      </c>
      <c r="J2816" s="1" t="str">
        <v>Hyderabad</v>
      </c>
      <c r="K2816" s="1">
        <v>0</v>
      </c>
      <c r="L2816" s="1">
        <f t="shared" si="135"/>
        <v>52668</v>
      </c>
      <c r="M2816" s="1">
        <f t="shared" si="136"/>
        <v>52668</v>
      </c>
      <c r="N2816" s="1">
        <f t="shared" si="137"/>
        <v>0</v>
      </c>
    </row>
    <row r="2817" spans="1:14" x14ac:dyDescent="0.25">
      <c r="A2817" s="1" t="str">
        <v>BioLegend</v>
      </c>
      <c r="B2817" s="1">
        <v>22052.799999999999</v>
      </c>
      <c r="C2817" s="1" t="str">
        <v>EED118995</v>
      </c>
      <c r="D2817" s="2">
        <v>45912</v>
      </c>
      <c r="E2817" s="2">
        <v>45918</v>
      </c>
      <c r="F2817" s="1">
        <v>395004</v>
      </c>
      <c r="G2817" s="1">
        <v>1</v>
      </c>
      <c r="H2817" s="1">
        <v>1</v>
      </c>
      <c r="I2817" s="1">
        <v>0</v>
      </c>
      <c r="J2817" s="1" t="str">
        <v>Delhi</v>
      </c>
      <c r="K2817" s="1" t="str">
        <v>Priyanka Madam</v>
      </c>
      <c r="L2817" s="1">
        <f t="shared" si="135"/>
        <v>22052.799999999999</v>
      </c>
      <c r="M2817" s="1">
        <f t="shared" si="136"/>
        <v>22052.799999999999</v>
      </c>
      <c r="N2817" s="1">
        <f t="shared" si="137"/>
        <v>0</v>
      </c>
    </row>
    <row r="2818" spans="1:14" x14ac:dyDescent="0.25">
      <c r="A2818" s="1" t="str">
        <v>BioLegend</v>
      </c>
      <c r="B2818" s="1">
        <v>10287.199999999999</v>
      </c>
      <c r="C2818" s="1" t="str">
        <v>EED118995</v>
      </c>
      <c r="D2818" s="2">
        <v>45912</v>
      </c>
      <c r="E2818" s="2">
        <v>45918</v>
      </c>
      <c r="F2818" s="1">
        <v>400118</v>
      </c>
      <c r="G2818" s="1">
        <v>3</v>
      </c>
      <c r="H2818" s="1">
        <v>3</v>
      </c>
      <c r="I2818" s="1">
        <v>0</v>
      </c>
      <c r="J2818" s="1" t="str">
        <v>Hyderabad</v>
      </c>
      <c r="K2818" s="1">
        <v>0</v>
      </c>
      <c r="L2818" s="1">
        <f t="shared" si="135"/>
        <v>30861.599999999999</v>
      </c>
      <c r="M2818" s="1">
        <f t="shared" si="136"/>
        <v>30861.599999999999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11026.4</v>
      </c>
      <c r="C2819" s="1" t="str">
        <v>EED118995</v>
      </c>
      <c r="D2819" s="2">
        <v>45912</v>
      </c>
      <c r="E2819" s="2">
        <v>45918</v>
      </c>
      <c r="F2819" s="1">
        <v>400128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33079.199999999997</v>
      </c>
      <c r="M2819" s="1">
        <f t="shared" si="136"/>
        <v>33079.199999999997</v>
      </c>
      <c r="N2819" s="1">
        <f t="shared" si="137"/>
        <v>0</v>
      </c>
    </row>
    <row r="2820" spans="1:14" x14ac:dyDescent="0.25">
      <c r="A2820" s="1" t="str">
        <v>BioLegend</v>
      </c>
      <c r="B2820" s="1">
        <v>2895.2</v>
      </c>
      <c r="C2820" s="1" t="str">
        <v>EED118995</v>
      </c>
      <c r="D2820" s="2">
        <v>45912</v>
      </c>
      <c r="E2820" s="2">
        <v>45918</v>
      </c>
      <c r="F2820" s="1">
        <v>400137</v>
      </c>
      <c r="G2820" s="1">
        <v>1</v>
      </c>
      <c r="H2820" s="1">
        <v>1</v>
      </c>
      <c r="I2820" s="1">
        <v>0</v>
      </c>
      <c r="J2820" s="1" t="str">
        <v>Gujrat</v>
      </c>
      <c r="K2820" s="1">
        <v>0</v>
      </c>
      <c r="L2820" s="1">
        <f t="shared" si="135"/>
        <v>2895.2</v>
      </c>
      <c r="M2820" s="1">
        <f t="shared" si="136"/>
        <v>2895.2</v>
      </c>
      <c r="N2820" s="1">
        <f t="shared" si="137"/>
        <v>0</v>
      </c>
    </row>
    <row r="2821" spans="1:14" x14ac:dyDescent="0.25">
      <c r="A2821" s="1" t="str">
        <v>BioLegend</v>
      </c>
      <c r="B2821" s="1">
        <v>7268.7999999999993</v>
      </c>
      <c r="C2821" s="1" t="str">
        <v>EED118995</v>
      </c>
      <c r="D2821" s="2">
        <v>45912</v>
      </c>
      <c r="E2821" s="2">
        <v>45918</v>
      </c>
      <c r="F2821" s="1">
        <v>400208</v>
      </c>
      <c r="G2821" s="1">
        <v>1</v>
      </c>
      <c r="H2821" s="1">
        <v>1</v>
      </c>
      <c r="I2821" s="1">
        <v>0</v>
      </c>
      <c r="J2821" s="1" t="str">
        <v>Hyderabad</v>
      </c>
      <c r="K2821" s="1">
        <v>0</v>
      </c>
      <c r="L2821" s="1">
        <f t="shared" si="135"/>
        <v>7268.7999999999993</v>
      </c>
      <c r="M2821" s="1">
        <f t="shared" si="136"/>
        <v>7268.7999999999993</v>
      </c>
      <c r="N2821" s="1">
        <f t="shared" si="137"/>
        <v>0</v>
      </c>
    </row>
    <row r="2822" spans="1:14" x14ac:dyDescent="0.25">
      <c r="A2822" s="1" t="str">
        <v>BioLegend</v>
      </c>
      <c r="B2822" s="1">
        <v>27258</v>
      </c>
      <c r="C2822" s="1" t="str">
        <v>EED118995</v>
      </c>
      <c r="D2822" s="2">
        <v>45912</v>
      </c>
      <c r="E2822" s="2">
        <v>45918</v>
      </c>
      <c r="F2822" s="1">
        <v>400274</v>
      </c>
      <c r="G2822" s="1">
        <v>3</v>
      </c>
      <c r="H2822" s="1">
        <v>3</v>
      </c>
      <c r="I2822" s="1">
        <v>0</v>
      </c>
      <c r="J2822" s="1" t="str">
        <v>Hyderabad</v>
      </c>
      <c r="K2822" s="1">
        <v>0</v>
      </c>
      <c r="L2822" s="1">
        <f t="shared" si="135"/>
        <v>81774</v>
      </c>
      <c r="M2822" s="1">
        <f t="shared" si="136"/>
        <v>81774</v>
      </c>
      <c r="N2822" s="1">
        <f t="shared" si="137"/>
        <v>0</v>
      </c>
    </row>
    <row r="2823" spans="1:14" x14ac:dyDescent="0.25">
      <c r="A2823" s="1" t="str">
        <v>BioLegend</v>
      </c>
      <c r="B2823" s="1">
        <v>11888.8</v>
      </c>
      <c r="C2823" s="1" t="str">
        <v>EED118995</v>
      </c>
      <c r="D2823" s="2">
        <v>45912</v>
      </c>
      <c r="E2823" s="2">
        <v>45918</v>
      </c>
      <c r="F2823" s="1">
        <v>400334</v>
      </c>
      <c r="G2823" s="1">
        <v>2</v>
      </c>
      <c r="H2823" s="1">
        <v>2</v>
      </c>
      <c r="I2823" s="1">
        <v>0</v>
      </c>
      <c r="J2823" s="1" t="str">
        <v>Hyderabad</v>
      </c>
      <c r="K2823" s="1">
        <v>0</v>
      </c>
      <c r="L2823" s="1">
        <f t="shared" si="135"/>
        <v>23777.599999999999</v>
      </c>
      <c r="M2823" s="1">
        <f t="shared" si="136"/>
        <v>23777.599999999999</v>
      </c>
      <c r="N2823" s="1">
        <f t="shared" si="137"/>
        <v>0</v>
      </c>
    </row>
    <row r="2824" spans="1:14" x14ac:dyDescent="0.25">
      <c r="A2824" s="1" t="str">
        <v>BioLegend</v>
      </c>
      <c r="B2824" s="1">
        <v>30492</v>
      </c>
      <c r="C2824" s="1" t="str">
        <v>EED118995</v>
      </c>
      <c r="D2824" s="2">
        <v>45912</v>
      </c>
      <c r="E2824" s="2">
        <v>45918</v>
      </c>
      <c r="F2824" s="1">
        <v>405225</v>
      </c>
      <c r="G2824" s="1">
        <v>1</v>
      </c>
      <c r="H2824" s="1">
        <v>1</v>
      </c>
      <c r="I2824" s="1">
        <v>0</v>
      </c>
      <c r="J2824" s="1" t="str">
        <v>Bhopal</v>
      </c>
      <c r="K2824" s="1">
        <v>0</v>
      </c>
      <c r="L2824" s="1">
        <f t="shared" si="135"/>
        <v>30492</v>
      </c>
      <c r="M2824" s="1">
        <f t="shared" si="136"/>
        <v>30492</v>
      </c>
      <c r="N2824" s="1">
        <f t="shared" si="137"/>
        <v>0</v>
      </c>
    </row>
    <row r="2825" spans="1:14" x14ac:dyDescent="0.25">
      <c r="A2825" s="1" t="str">
        <v>BioLegend</v>
      </c>
      <c r="B2825" s="1">
        <v>14106.399999999998</v>
      </c>
      <c r="C2825" s="1" t="str">
        <v>EED118995</v>
      </c>
      <c r="D2825" s="2">
        <v>45912</v>
      </c>
      <c r="E2825" s="2">
        <v>45918</v>
      </c>
      <c r="F2825" s="1">
        <v>422302</v>
      </c>
      <c r="G2825" s="1">
        <v>3</v>
      </c>
      <c r="H2825" s="1">
        <v>3</v>
      </c>
      <c r="I2825" s="1">
        <v>0</v>
      </c>
      <c r="J2825" s="1" t="str">
        <v>Hyderabad</v>
      </c>
      <c r="K2825" s="1">
        <v>0</v>
      </c>
      <c r="L2825" s="1">
        <f t="shared" si="135"/>
        <v>42319.199999999997</v>
      </c>
      <c r="M2825" s="1">
        <f t="shared" si="136"/>
        <v>42319.199999999997</v>
      </c>
      <c r="N2825" s="1">
        <f t="shared" si="137"/>
        <v>0</v>
      </c>
    </row>
    <row r="2826" spans="1:14" x14ac:dyDescent="0.25">
      <c r="A2826" s="1" t="str">
        <v>BioLegend</v>
      </c>
      <c r="B2826" s="1">
        <v>2772</v>
      </c>
      <c r="C2826" s="1" t="str">
        <v>EED118995</v>
      </c>
      <c r="D2826" s="2">
        <v>45912</v>
      </c>
      <c r="E2826" s="2">
        <v>45918</v>
      </c>
      <c r="F2826" s="1">
        <v>423201</v>
      </c>
      <c r="G2826" s="1">
        <v>4</v>
      </c>
      <c r="H2826" s="1">
        <v>4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11088</v>
      </c>
      <c r="M2826" s="1">
        <f t="shared" ref="M2826:M2885" si="139">H2826*B2826</f>
        <v>11088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17028</v>
      </c>
      <c r="C2827" s="1" t="str">
        <v>EED118995</v>
      </c>
      <c r="D2827" s="2">
        <v>45912</v>
      </c>
      <c r="E2827" s="2">
        <v>45918</v>
      </c>
      <c r="F2827" s="1">
        <v>424902</v>
      </c>
      <c r="G2827" s="1">
        <v>1</v>
      </c>
      <c r="H2827" s="1">
        <v>1</v>
      </c>
      <c r="I2827" s="1">
        <v>0</v>
      </c>
      <c r="J2827" s="1" t="str">
        <v>Hyderabad</v>
      </c>
      <c r="K2827" s="1">
        <v>0</v>
      </c>
      <c r="L2827" s="1">
        <f t="shared" si="138"/>
        <v>17028</v>
      </c>
      <c r="M2827" s="1">
        <f t="shared" si="139"/>
        <v>17028</v>
      </c>
      <c r="N2827" s="1">
        <f t="shared" si="140"/>
        <v>0</v>
      </c>
    </row>
    <row r="2828" spans="1:14" x14ac:dyDescent="0.25">
      <c r="A2828" s="1" t="str">
        <v>BioLegend</v>
      </c>
      <c r="B2828" s="1">
        <v>34680.800000000003</v>
      </c>
      <c r="C2828" s="1" t="str">
        <v>EED118995</v>
      </c>
      <c r="D2828" s="2">
        <v>45912</v>
      </c>
      <c r="E2828" s="2">
        <v>45918</v>
      </c>
      <c r="F2828" s="1">
        <v>426103</v>
      </c>
      <c r="G2828" s="1">
        <v>1</v>
      </c>
      <c r="H2828" s="1">
        <v>1</v>
      </c>
      <c r="I2828" s="1">
        <v>0</v>
      </c>
      <c r="J2828" s="1" t="str">
        <v>Ahemedabad</v>
      </c>
      <c r="K2828" s="1">
        <v>0</v>
      </c>
      <c r="L2828" s="1">
        <f t="shared" si="138"/>
        <v>34680.800000000003</v>
      </c>
      <c r="M2828" s="1">
        <f t="shared" si="139"/>
        <v>34680.800000000003</v>
      </c>
      <c r="N2828" s="1">
        <f t="shared" si="140"/>
        <v>0</v>
      </c>
    </row>
    <row r="2829" spans="1:14" x14ac:dyDescent="0.25">
      <c r="A2829" s="1" t="str">
        <v>BioLegend</v>
      </c>
      <c r="B2829" s="1">
        <v>9424.8000000000011</v>
      </c>
      <c r="C2829" s="1" t="str">
        <v>EED118995</v>
      </c>
      <c r="D2829" s="2">
        <v>45912</v>
      </c>
      <c r="E2829" s="2">
        <v>45918</v>
      </c>
      <c r="F2829" s="1">
        <v>426202</v>
      </c>
      <c r="G2829" s="1">
        <v>6</v>
      </c>
      <c r="H2829" s="1">
        <v>6</v>
      </c>
      <c r="I2829" s="1">
        <v>0</v>
      </c>
      <c r="J2829" s="1" t="str">
        <v>Pune</v>
      </c>
      <c r="K2829" s="1">
        <v>0</v>
      </c>
      <c r="L2829" s="1">
        <f t="shared" si="138"/>
        <v>56548.800000000003</v>
      </c>
      <c r="M2829" s="1">
        <f t="shared" si="139"/>
        <v>56548.800000000003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6899.2000000000007</v>
      </c>
      <c r="C2830" s="1" t="str">
        <v>EED118995</v>
      </c>
      <c r="D2830" s="2">
        <v>45912</v>
      </c>
      <c r="E2830" s="2">
        <v>45918</v>
      </c>
      <c r="F2830" s="1">
        <v>575304</v>
      </c>
      <c r="G2830" s="1">
        <v>1</v>
      </c>
      <c r="H2830" s="1">
        <v>1</v>
      </c>
      <c r="I2830" s="1">
        <v>0</v>
      </c>
      <c r="J2830" s="1" t="str">
        <v>Kerala</v>
      </c>
      <c r="K2830" s="1">
        <v>0</v>
      </c>
      <c r="L2830" s="1">
        <f t="shared" si="138"/>
        <v>6899.2000000000007</v>
      </c>
      <c r="M2830" s="1">
        <f t="shared" si="139"/>
        <v>6899.2000000000007</v>
      </c>
      <c r="N2830" s="1">
        <f t="shared" si="140"/>
        <v>0</v>
      </c>
    </row>
    <row r="2831" spans="1:14" x14ac:dyDescent="0.25">
      <c r="A2831" s="1" t="str">
        <v>BioLegend</v>
      </c>
      <c r="B2831" s="1">
        <v>15584.8</v>
      </c>
      <c r="C2831" s="1" t="str">
        <v>EED118995</v>
      </c>
      <c r="D2831" s="2">
        <v>45912</v>
      </c>
      <c r="E2831" s="2">
        <v>45918</v>
      </c>
      <c r="F2831" s="1">
        <v>582304</v>
      </c>
      <c r="G2831" s="1">
        <v>1</v>
      </c>
      <c r="H2831" s="1">
        <v>1</v>
      </c>
      <c r="I2831" s="1">
        <v>0</v>
      </c>
      <c r="J2831" s="1" t="str">
        <v>Pune</v>
      </c>
      <c r="K2831" s="1">
        <v>0</v>
      </c>
      <c r="L2831" s="1">
        <f t="shared" si="138"/>
        <v>15584.8</v>
      </c>
      <c r="M2831" s="1">
        <f t="shared" si="139"/>
        <v>15584.8</v>
      </c>
      <c r="N2831" s="1">
        <f t="shared" si="140"/>
        <v>0</v>
      </c>
    </row>
    <row r="2832" spans="1:14" x14ac:dyDescent="0.25">
      <c r="A2832" s="1" t="str">
        <v>BioLegend</v>
      </c>
      <c r="B2832" s="1">
        <v>23531.199999999997</v>
      </c>
      <c r="C2832" s="1" t="str">
        <v>EED118995</v>
      </c>
      <c r="D2832" s="2">
        <v>45912</v>
      </c>
      <c r="E2832" s="2">
        <v>45918</v>
      </c>
      <c r="F2832" s="1">
        <v>626810</v>
      </c>
      <c r="G2832" s="1">
        <v>1</v>
      </c>
      <c r="H2832" s="1">
        <v>1</v>
      </c>
      <c r="I2832" s="1">
        <v>0</v>
      </c>
      <c r="J2832" s="1" t="str">
        <v>Banglore</v>
      </c>
      <c r="K2832" s="1">
        <v>0</v>
      </c>
      <c r="L2832" s="1">
        <f t="shared" si="138"/>
        <v>23531.199999999997</v>
      </c>
      <c r="M2832" s="1">
        <f t="shared" si="139"/>
        <v>23531.199999999997</v>
      </c>
      <c r="N2832" s="1">
        <f t="shared" si="140"/>
        <v>0</v>
      </c>
    </row>
    <row r="2833" spans="1:14" x14ac:dyDescent="0.25">
      <c r="A2833" s="1" t="str">
        <v>BioLegend</v>
      </c>
      <c r="B2833" s="1">
        <v>7268.7999999999993</v>
      </c>
      <c r="C2833" s="1" t="str">
        <v>EED118995</v>
      </c>
      <c r="D2833" s="2">
        <v>45912</v>
      </c>
      <c r="E2833" s="2">
        <v>45918</v>
      </c>
      <c r="F2833" s="1">
        <v>740042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7268.7999999999993</v>
      </c>
      <c r="M2833" s="1">
        <f t="shared" si="139"/>
        <v>7268.7999999999993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740043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740044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740045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740046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740047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740052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740053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740368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740717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88</v>
      </c>
      <c r="C2843" s="1" t="str">
        <v>EED118995</v>
      </c>
      <c r="D2843" s="2">
        <v>45912</v>
      </c>
      <c r="E2843" s="2">
        <v>45918</v>
      </c>
      <c r="F2843" s="1">
        <v>740809</v>
      </c>
      <c r="G2843" s="1">
        <v>1</v>
      </c>
      <c r="H2843" s="1">
        <v>0</v>
      </c>
      <c r="I2843" s="1">
        <v>1</v>
      </c>
      <c r="J2843" s="1" t="str">
        <v>Unknown</v>
      </c>
      <c r="K2843" s="1" t="str">
        <v>Mohan Sir, (Demo)</v>
      </c>
      <c r="L2843" s="1">
        <f t="shared" si="138"/>
        <v>88</v>
      </c>
      <c r="M2843" s="1">
        <f t="shared" si="139"/>
        <v>0</v>
      </c>
      <c r="N2843" s="1">
        <f t="shared" si="140"/>
        <v>88</v>
      </c>
    </row>
    <row r="2844" spans="1:14" x14ac:dyDescent="0.25">
      <c r="A2844" s="1" t="str">
        <v>BioLegend</v>
      </c>
      <c r="B2844" s="1">
        <v>18110.400000000001</v>
      </c>
      <c r="C2844" s="1" t="str">
        <v>EED118995</v>
      </c>
      <c r="D2844" s="2">
        <v>45912</v>
      </c>
      <c r="E2844" s="2">
        <v>45918</v>
      </c>
      <c r="F2844" s="1">
        <v>741041</v>
      </c>
      <c r="G2844" s="1">
        <v>1</v>
      </c>
      <c r="H2844" s="1">
        <v>1</v>
      </c>
      <c r="I2844" s="1">
        <v>0</v>
      </c>
      <c r="J2844" s="1" t="str">
        <v>Banglore</v>
      </c>
      <c r="K2844" s="1">
        <v>0</v>
      </c>
      <c r="L2844" s="1">
        <f t="shared" si="138"/>
        <v>18110.400000000001</v>
      </c>
      <c r="M2844" s="1">
        <f t="shared" si="139"/>
        <v>18110.400000000001</v>
      </c>
      <c r="N2844" s="1">
        <f t="shared" si="140"/>
        <v>0</v>
      </c>
    </row>
    <row r="2845" spans="1:14" x14ac:dyDescent="0.25">
      <c r="A2845" s="1" t="str">
        <v>BioLegend</v>
      </c>
      <c r="B2845" s="1">
        <v>3634.3999999999996</v>
      </c>
      <c r="C2845" s="1" t="str">
        <v>EED118995</v>
      </c>
      <c r="D2845" s="2">
        <v>45912</v>
      </c>
      <c r="E2845" s="2">
        <v>45918</v>
      </c>
      <c r="F2845" s="1">
        <v>741042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3634.3999999999996</v>
      </c>
      <c r="M2845" s="1">
        <f t="shared" si="139"/>
        <v>3634.3999999999996</v>
      </c>
      <c r="N2845" s="1">
        <f t="shared" si="140"/>
        <v>0</v>
      </c>
    </row>
    <row r="2846" spans="1:14" x14ac:dyDescent="0.25">
      <c r="A2846" s="1" t="str">
        <v>BioLegend</v>
      </c>
      <c r="B2846" s="1">
        <v>15114</v>
      </c>
      <c r="C2846" s="1" t="str">
        <v>EED118995</v>
      </c>
      <c r="D2846" s="2">
        <v>45912</v>
      </c>
      <c r="E2846" s="2">
        <v>45918</v>
      </c>
      <c r="F2846" s="1">
        <v>846102</v>
      </c>
      <c r="G2846" s="1">
        <v>1</v>
      </c>
      <c r="H2846" s="1">
        <v>1</v>
      </c>
      <c r="I2846" s="1">
        <v>0</v>
      </c>
      <c r="J2846" s="1" t="str">
        <v>Hyderabad</v>
      </c>
      <c r="K2846" s="1">
        <v>0</v>
      </c>
      <c r="L2846" s="1">
        <f t="shared" si="138"/>
        <v>15114</v>
      </c>
      <c r="M2846" s="1">
        <f t="shared" si="139"/>
        <v>15114</v>
      </c>
      <c r="N2846" s="1">
        <f t="shared" si="140"/>
        <v>0</v>
      </c>
    </row>
    <row r="2847" spans="1:14" x14ac:dyDescent="0.25">
      <c r="A2847" s="1" t="str">
        <v>BioLegend</v>
      </c>
      <c r="B2847" s="1">
        <v>87120</v>
      </c>
      <c r="C2847" s="1" t="str">
        <v>EED118995</v>
      </c>
      <c r="D2847" s="2">
        <v>45912</v>
      </c>
      <c r="E2847" s="2">
        <v>45918</v>
      </c>
      <c r="F2847" s="1">
        <v>900007328</v>
      </c>
      <c r="G2847" s="1">
        <v>2</v>
      </c>
      <c r="H2847" s="1">
        <v>2</v>
      </c>
      <c r="I2847" s="1">
        <v>0</v>
      </c>
      <c r="J2847" s="1" t="str">
        <v>MADURAI</v>
      </c>
      <c r="K2847" s="1">
        <v>0</v>
      </c>
      <c r="L2847" s="1">
        <f t="shared" si="138"/>
        <v>174240</v>
      </c>
      <c r="M2847" s="1">
        <f t="shared" si="139"/>
        <v>174240</v>
      </c>
      <c r="N2847" s="1">
        <f t="shared" si="140"/>
        <v>0</v>
      </c>
    </row>
    <row r="2848" spans="1:14" x14ac:dyDescent="0.25">
      <c r="A2848" s="1" t="str">
        <v>BioLegend</v>
      </c>
      <c r="B2848" s="1">
        <v>135520</v>
      </c>
      <c r="C2848" s="1" t="str">
        <v>EED118995</v>
      </c>
      <c r="D2848" s="2">
        <v>45912</v>
      </c>
      <c r="E2848" s="2">
        <v>45918</v>
      </c>
      <c r="F2848" s="1">
        <v>900007329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271040</v>
      </c>
      <c r="M2848" s="1">
        <f t="shared" si="139"/>
        <v>271040</v>
      </c>
      <c r="N2848" s="1">
        <f t="shared" si="140"/>
        <v>0</v>
      </c>
    </row>
    <row r="2849" spans="1:14" x14ac:dyDescent="0.25">
      <c r="A2849" s="1" t="str">
        <v>BioLegend</v>
      </c>
      <c r="B2849" s="1">
        <v>5482.4</v>
      </c>
      <c r="C2849" s="1" t="str">
        <v>EED118995</v>
      </c>
      <c r="D2849" s="2">
        <v>45912</v>
      </c>
      <c r="E2849" s="2">
        <v>45918</v>
      </c>
      <c r="F2849" s="1">
        <v>906113</v>
      </c>
      <c r="G2849" s="1">
        <v>1</v>
      </c>
      <c r="H2849" s="1">
        <v>1</v>
      </c>
      <c r="I2849" s="1">
        <v>0</v>
      </c>
      <c r="J2849" s="1" t="str">
        <v>Hyderabad</v>
      </c>
      <c r="K2849" s="1">
        <v>0</v>
      </c>
      <c r="L2849" s="1">
        <f t="shared" si="138"/>
        <v>5482.4</v>
      </c>
      <c r="M2849" s="1">
        <f t="shared" si="139"/>
        <v>5482.4</v>
      </c>
      <c r="N2849" s="1">
        <f t="shared" si="140"/>
        <v>0</v>
      </c>
    </row>
    <row r="2850" spans="1:14" x14ac:dyDescent="0.25">
      <c r="A2850" s="1" t="str">
        <v>BioLegend</v>
      </c>
      <c r="B2850" s="1">
        <v>13428.8</v>
      </c>
      <c r="C2850" s="1" t="str">
        <v>EED118995</v>
      </c>
      <c r="D2850" s="2">
        <v>45912</v>
      </c>
      <c r="E2850" s="2">
        <v>45918</v>
      </c>
      <c r="F2850" s="1">
        <v>921304</v>
      </c>
      <c r="G2850" s="1">
        <v>1</v>
      </c>
      <c r="H2850" s="1">
        <v>1</v>
      </c>
      <c r="I2850" s="1">
        <v>0</v>
      </c>
      <c r="J2850" s="1" t="str">
        <v>Pune</v>
      </c>
      <c r="K2850" s="1">
        <v>0</v>
      </c>
      <c r="L2850" s="1">
        <f t="shared" si="138"/>
        <v>13428.8</v>
      </c>
      <c r="M2850" s="1">
        <f t="shared" si="139"/>
        <v>13428.8</v>
      </c>
      <c r="N2850" s="1">
        <f t="shared" si="140"/>
        <v>0</v>
      </c>
    </row>
    <row r="2851" spans="1:14" x14ac:dyDescent="0.25">
      <c r="A2851" s="1" t="str">
        <v>BioLegend</v>
      </c>
      <c r="B2851" s="1">
        <v>7823.2000000000007</v>
      </c>
      <c r="C2851" s="1" t="str">
        <v>EED118995</v>
      </c>
      <c r="D2851" s="2">
        <v>45912</v>
      </c>
      <c r="E2851" s="2">
        <v>45918</v>
      </c>
      <c r="F2851" s="1">
        <v>926201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7823.2000000000007</v>
      </c>
      <c r="M2851" s="1">
        <f t="shared" si="139"/>
        <v>7823.2000000000007</v>
      </c>
      <c r="N2851" s="1">
        <f t="shared" si="140"/>
        <v>0</v>
      </c>
    </row>
    <row r="2852" spans="1:14" x14ac:dyDescent="0.25">
      <c r="A2852" s="1" t="str">
        <v>MABTECH</v>
      </c>
      <c r="B2852" s="1">
        <v>0</v>
      </c>
      <c r="C2852" s="1" t="str">
        <v>SE041813</v>
      </c>
      <c r="D2852" s="2">
        <v>45916</v>
      </c>
      <c r="E2852" s="2">
        <v>45919</v>
      </c>
      <c r="F2852" s="1" t="str">
        <v>3420-4AST-2</v>
      </c>
      <c r="G2852" s="1">
        <v>1</v>
      </c>
      <c r="H2852" s="1">
        <v>1</v>
      </c>
      <c r="I2852" s="1">
        <v>0</v>
      </c>
      <c r="J2852" s="1" t="str">
        <v>Mumbai</v>
      </c>
      <c r="K2852" s="1">
        <v>0</v>
      </c>
      <c r="L2852" s="1">
        <f t="shared" si="138"/>
        <v>0</v>
      </c>
      <c r="M2852" s="1">
        <f t="shared" si="139"/>
        <v>0</v>
      </c>
      <c r="N2852" s="1">
        <f t="shared" si="140"/>
        <v>0</v>
      </c>
    </row>
    <row r="2853" spans="1:14" x14ac:dyDescent="0.25">
      <c r="A2853" s="1" t="str">
        <v>BioXcell</v>
      </c>
      <c r="B2853" s="1">
        <v>15136</v>
      </c>
      <c r="C2853" s="1">
        <v>178883</v>
      </c>
      <c r="D2853" s="2">
        <v>45915</v>
      </c>
      <c r="E2853" s="2">
        <v>45919</v>
      </c>
      <c r="F2853" s="1" t="str">
        <v>BE0055</v>
      </c>
      <c r="G2853" s="1">
        <v>1</v>
      </c>
      <c r="H2853" s="1">
        <v>1</v>
      </c>
      <c r="I2853" s="1">
        <v>0</v>
      </c>
      <c r="J2853" s="1" t="str">
        <v>Kharagpur</v>
      </c>
      <c r="K2853" s="1">
        <v>0</v>
      </c>
      <c r="L2853" s="1">
        <f t="shared" si="138"/>
        <v>15136</v>
      </c>
      <c r="M2853" s="1">
        <f t="shared" si="139"/>
        <v>15136</v>
      </c>
      <c r="N2853" s="1">
        <f t="shared" si="140"/>
        <v>0</v>
      </c>
    </row>
    <row r="2854" spans="1:14" x14ac:dyDescent="0.25">
      <c r="A2854" s="1" t="str">
        <v>BioXcell</v>
      </c>
      <c r="B2854" s="1">
        <v>79464</v>
      </c>
      <c r="C2854" s="1">
        <v>178883</v>
      </c>
      <c r="D2854" s="2">
        <v>45915</v>
      </c>
      <c r="E2854" s="2">
        <v>45919</v>
      </c>
      <c r="F2854" s="1" t="str">
        <v>BE0089</v>
      </c>
      <c r="G2854" s="1">
        <v>1</v>
      </c>
      <c r="H2854" s="1">
        <v>1</v>
      </c>
      <c r="I2854" s="1">
        <v>0</v>
      </c>
      <c r="J2854" s="1" t="str">
        <v>NAGPUR</v>
      </c>
      <c r="K2854" s="1">
        <v>0</v>
      </c>
      <c r="L2854" s="1">
        <f t="shared" si="138"/>
        <v>79464</v>
      </c>
      <c r="M2854" s="1">
        <f t="shared" si="139"/>
        <v>79464</v>
      </c>
      <c r="N2854" s="1">
        <f t="shared" si="140"/>
        <v>0</v>
      </c>
    </row>
    <row r="2855" spans="1:14" x14ac:dyDescent="0.25">
      <c r="A2855" s="1" t="str">
        <v>BioXcell</v>
      </c>
      <c r="B2855" s="1">
        <v>93632</v>
      </c>
      <c r="C2855" s="1">
        <v>178883</v>
      </c>
      <c r="D2855" s="2">
        <v>45915</v>
      </c>
      <c r="E2855" s="2">
        <v>45919</v>
      </c>
      <c r="F2855" s="1" t="str">
        <v>BE0146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93632</v>
      </c>
      <c r="M2855" s="1">
        <f t="shared" si="139"/>
        <v>93632</v>
      </c>
      <c r="N2855" s="1">
        <f t="shared" si="140"/>
        <v>0</v>
      </c>
    </row>
    <row r="2856" spans="1:14" x14ac:dyDescent="0.25">
      <c r="A2856" s="1" t="str">
        <v>BioXcell</v>
      </c>
      <c r="B2856" s="1">
        <v>289344</v>
      </c>
      <c r="C2856" s="1">
        <v>178883</v>
      </c>
      <c r="D2856" s="2">
        <v>45915</v>
      </c>
      <c r="E2856" s="2">
        <v>45919</v>
      </c>
      <c r="F2856" s="1" t="str">
        <v>BE0416</v>
      </c>
      <c r="G2856" s="1">
        <v>1</v>
      </c>
      <c r="H2856" s="1">
        <v>0</v>
      </c>
      <c r="I2856" s="1">
        <v>1</v>
      </c>
      <c r="J2856" s="1" t="str">
        <v>STOCK</v>
      </c>
      <c r="K2856" s="1" t="str">
        <v>Stock</v>
      </c>
      <c r="L2856" s="1">
        <f t="shared" si="138"/>
        <v>289344</v>
      </c>
      <c r="M2856" s="1">
        <f t="shared" si="139"/>
        <v>0</v>
      </c>
      <c r="N2856" s="1">
        <f t="shared" si="140"/>
        <v>289344</v>
      </c>
    </row>
    <row r="2857" spans="1:14" x14ac:dyDescent="0.25">
      <c r="A2857" s="1" t="str">
        <v>DHARMACON</v>
      </c>
      <c r="B2857" s="1">
        <v>197912</v>
      </c>
      <c r="C2857" s="1" t="str">
        <v>SO3321488G09152025</v>
      </c>
      <c r="D2857" s="2">
        <v>45915</v>
      </c>
      <c r="E2857" s="2">
        <v>45922</v>
      </c>
      <c r="F2857" s="1" t="str">
        <v>HD 105-007</v>
      </c>
      <c r="G2857" s="1">
        <v>1</v>
      </c>
      <c r="H2857" s="1">
        <v>1</v>
      </c>
      <c r="I2857" s="1">
        <v>0</v>
      </c>
      <c r="J2857" s="1" t="str">
        <v>Gujrat</v>
      </c>
      <c r="K2857" s="1">
        <v>0</v>
      </c>
      <c r="L2857" s="1">
        <f t="shared" si="138"/>
        <v>197912</v>
      </c>
      <c r="M2857" s="1">
        <f t="shared" si="139"/>
        <v>197912</v>
      </c>
      <c r="N2857" s="1">
        <f t="shared" si="140"/>
        <v>0</v>
      </c>
    </row>
    <row r="2858" spans="1:14" x14ac:dyDescent="0.25">
      <c r="A2858" s="1" t="str">
        <v>DHARMACON</v>
      </c>
      <c r="B2858" s="1">
        <v>88</v>
      </c>
      <c r="C2858" s="1" t="str">
        <v>SO3321488G09152025</v>
      </c>
      <c r="D2858" s="2">
        <v>45915</v>
      </c>
      <c r="E2858" s="2">
        <v>45922</v>
      </c>
      <c r="F2858" s="1" t="str">
        <v>HD PAR- 008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88</v>
      </c>
      <c r="M2858" s="1">
        <f t="shared" si="139"/>
        <v>88</v>
      </c>
      <c r="N2858" s="1">
        <f t="shared" si="140"/>
        <v>0</v>
      </c>
    </row>
    <row r="2859" spans="1:14" x14ac:dyDescent="0.25">
      <c r="A2859" s="1" t="str">
        <v>MP Bio</v>
      </c>
      <c r="B2859" s="1">
        <v>11860.25</v>
      </c>
      <c r="C2859" s="1" t="str">
        <v>MP/LS/25-26/1283</v>
      </c>
      <c r="D2859" s="2">
        <v>45917</v>
      </c>
      <c r="E2859" s="2">
        <v>45922</v>
      </c>
      <c r="F2859" s="1">
        <v>100575</v>
      </c>
      <c r="G2859" s="1">
        <v>2</v>
      </c>
      <c r="H2859" s="1">
        <v>0</v>
      </c>
      <c r="I2859" s="1">
        <v>2</v>
      </c>
      <c r="J2859" s="1" t="str">
        <v>STOCK</v>
      </c>
      <c r="K2859" s="1" t="str">
        <v>Stock</v>
      </c>
      <c r="L2859" s="1">
        <f t="shared" si="138"/>
        <v>23720.5</v>
      </c>
      <c r="M2859" s="1">
        <f t="shared" si="139"/>
        <v>0</v>
      </c>
      <c r="N2859" s="1">
        <f t="shared" si="140"/>
        <v>23720.5</v>
      </c>
    </row>
    <row r="2860" spans="1:14" x14ac:dyDescent="0.25">
      <c r="A2860" s="1" t="str">
        <v>MP Bio</v>
      </c>
      <c r="B2860" s="1">
        <v>51562.5</v>
      </c>
      <c r="C2860" s="1" t="str">
        <v>MP/LS/25-26/1283</v>
      </c>
      <c r="D2860" s="2">
        <v>45917</v>
      </c>
      <c r="E2860" s="2">
        <v>45922</v>
      </c>
      <c r="F2860" s="1">
        <v>162517</v>
      </c>
      <c r="G2860" s="1">
        <v>1</v>
      </c>
      <c r="H2860" s="1">
        <v>1</v>
      </c>
      <c r="I2860" s="1">
        <v>0</v>
      </c>
      <c r="J2860" s="1" t="e">
        <v>#N/A</v>
      </c>
      <c r="K2860" s="1">
        <v>0</v>
      </c>
      <c r="L2860" s="1">
        <f t="shared" si="138"/>
        <v>51562.5</v>
      </c>
      <c r="M2860" s="1">
        <f t="shared" si="139"/>
        <v>51562.5</v>
      </c>
      <c r="N2860" s="1">
        <f t="shared" si="140"/>
        <v>0</v>
      </c>
    </row>
    <row r="2861" spans="1:14" x14ac:dyDescent="0.25">
      <c r="A2861" s="1" t="str">
        <v>TargetMol</v>
      </c>
      <c r="B2861" s="1">
        <v>74800</v>
      </c>
      <c r="C2861" s="1" t="str">
        <v>INV250918-002</v>
      </c>
      <c r="D2861" s="2">
        <v>45918</v>
      </c>
      <c r="E2861" s="2">
        <v>45923</v>
      </c>
      <c r="F2861" s="1" t="str">
        <v>L8300</v>
      </c>
      <c r="G2861" s="1">
        <v>1</v>
      </c>
      <c r="H2861" s="1">
        <v>1</v>
      </c>
      <c r="I2861" s="1">
        <v>0</v>
      </c>
      <c r="J2861" s="1" t="str">
        <v>Chennai</v>
      </c>
      <c r="K2861" s="1">
        <v>0</v>
      </c>
      <c r="L2861" s="1">
        <f t="shared" si="138"/>
        <v>74800</v>
      </c>
      <c r="M2861" s="1">
        <f t="shared" si="139"/>
        <v>74800</v>
      </c>
      <c r="N2861" s="1">
        <f t="shared" si="140"/>
        <v>0</v>
      </c>
    </row>
    <row r="2862" spans="1:14" x14ac:dyDescent="0.25">
      <c r="A2862" s="1" t="str">
        <v>TargetMol</v>
      </c>
      <c r="B2862" s="1">
        <v>21014.400000000001</v>
      </c>
      <c r="C2862" s="1" t="str">
        <v>INV250918-001</v>
      </c>
      <c r="D2862" s="2">
        <v>45918</v>
      </c>
      <c r="E2862" s="2">
        <v>45923</v>
      </c>
      <c r="F2862" s="1" t="str">
        <v>T5S2254</v>
      </c>
      <c r="G2862" s="1">
        <v>1</v>
      </c>
      <c r="H2862" s="1">
        <v>0</v>
      </c>
      <c r="I2862" s="1">
        <v>1</v>
      </c>
      <c r="J2862" s="1" t="str">
        <v>Punjab</v>
      </c>
      <c r="K2862" s="1" t="str">
        <v>Address Confirmation by Vishal</v>
      </c>
      <c r="L2862" s="1">
        <f t="shared" si="138"/>
        <v>21014.400000000001</v>
      </c>
      <c r="M2862" s="1">
        <f t="shared" si="139"/>
        <v>0</v>
      </c>
      <c r="N2862" s="1">
        <f t="shared" si="140"/>
        <v>21014.400000000001</v>
      </c>
    </row>
    <row r="2863" spans="1:14" x14ac:dyDescent="0.25">
      <c r="A2863" s="1" t="str">
        <v>BioXcell</v>
      </c>
      <c r="B2863" s="1">
        <v>246998.40000000002</v>
      </c>
      <c r="C2863" s="1" t="str">
        <v>179029, 179104</v>
      </c>
      <c r="D2863" s="2">
        <v>45919</v>
      </c>
      <c r="E2863" s="2">
        <v>45923</v>
      </c>
      <c r="F2863" s="1" t="str">
        <v>BE0146</v>
      </c>
      <c r="G2863" s="1">
        <v>1</v>
      </c>
      <c r="H2863" s="1">
        <v>1</v>
      </c>
      <c r="I2863" s="1">
        <v>0</v>
      </c>
      <c r="J2863" s="1" t="str">
        <v>Banglore</v>
      </c>
      <c r="K2863" s="1">
        <v>0</v>
      </c>
      <c r="L2863" s="1">
        <f t="shared" si="138"/>
        <v>246998.40000000002</v>
      </c>
      <c r="M2863" s="1">
        <f t="shared" si="139"/>
        <v>246998.40000000002</v>
      </c>
      <c r="N2863" s="1">
        <f t="shared" si="140"/>
        <v>0</v>
      </c>
    </row>
    <row r="2864" spans="1:14" x14ac:dyDescent="0.25">
      <c r="A2864" s="1" t="str">
        <v>BioXcell</v>
      </c>
      <c r="B2864" s="1">
        <v>97504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97504</v>
      </c>
      <c r="M2864" s="1">
        <f t="shared" si="139"/>
        <v>97504</v>
      </c>
      <c r="N2864" s="1">
        <f t="shared" si="140"/>
        <v>0</v>
      </c>
    </row>
    <row r="2865" spans="1:14" x14ac:dyDescent="0.25">
      <c r="A2865" s="1" t="str">
        <v>BioXcell</v>
      </c>
      <c r="B2865" s="1">
        <v>177144</v>
      </c>
      <c r="C2865" s="1" t="str">
        <v>179029, 179104</v>
      </c>
      <c r="D2865" s="2">
        <v>45919</v>
      </c>
      <c r="E2865" s="2">
        <v>45923</v>
      </c>
      <c r="F2865" s="1" t="str">
        <v>BE0346</v>
      </c>
      <c r="G2865" s="1">
        <v>1</v>
      </c>
      <c r="H2865" s="1">
        <v>1</v>
      </c>
      <c r="I2865" s="1">
        <v>0</v>
      </c>
      <c r="J2865" s="1" t="str">
        <v>Lucknow</v>
      </c>
      <c r="K2865" s="1">
        <v>0</v>
      </c>
      <c r="L2865" s="1">
        <f t="shared" si="138"/>
        <v>177144</v>
      </c>
      <c r="M2865" s="1">
        <f t="shared" si="139"/>
        <v>177144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BE0360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8518.4</v>
      </c>
      <c r="C2867" s="1" t="str">
        <v>179029, 179104</v>
      </c>
      <c r="D2867" s="2">
        <v>45919</v>
      </c>
      <c r="E2867" s="2">
        <v>45923</v>
      </c>
      <c r="F2867" s="1" t="str">
        <v>IP0070</v>
      </c>
      <c r="G2867" s="1">
        <v>1</v>
      </c>
      <c r="H2867" s="1">
        <v>1</v>
      </c>
      <c r="I2867" s="1">
        <v>0</v>
      </c>
      <c r="J2867" s="1" t="str">
        <v>BANGLORE</v>
      </c>
      <c r="K2867" s="1">
        <v>0</v>
      </c>
      <c r="L2867" s="1">
        <f t="shared" si="138"/>
        <v>8518.4</v>
      </c>
      <c r="M2867" s="1">
        <f t="shared" si="139"/>
        <v>8518.4</v>
      </c>
      <c r="N2867" s="1">
        <f t="shared" si="140"/>
        <v>0</v>
      </c>
    </row>
    <row r="2868" spans="1:14" x14ac:dyDescent="0.25">
      <c r="A2868" s="1" t="str">
        <v>Dharmacon</v>
      </c>
      <c r="B2868" s="1">
        <v>16858.16</v>
      </c>
      <c r="C2868" s="1" t="str">
        <v>O091725IN3313548G</v>
      </c>
      <c r="D2868" s="2">
        <v>45923</v>
      </c>
      <c r="E2868" s="2">
        <v>45924</v>
      </c>
      <c r="F2868" s="1" t="str">
        <v>CTM-1174284</v>
      </c>
      <c r="G2868" s="1">
        <v>1</v>
      </c>
      <c r="H2868" s="1">
        <v>1</v>
      </c>
      <c r="I2868" s="1">
        <v>0</v>
      </c>
      <c r="J2868" s="1" t="str">
        <v>Kerala</v>
      </c>
      <c r="K2868" s="1">
        <v>0</v>
      </c>
      <c r="L2868" s="1">
        <f t="shared" si="138"/>
        <v>16858.16</v>
      </c>
      <c r="M2868" s="1">
        <f t="shared" si="139"/>
        <v>16858.16</v>
      </c>
      <c r="N2868" s="1">
        <f t="shared" si="140"/>
        <v>0</v>
      </c>
    </row>
    <row r="2869" spans="1:14" x14ac:dyDescent="0.25">
      <c r="A2869" s="1" t="str">
        <v>Dharmacon</v>
      </c>
      <c r="B2869" s="1">
        <v>33616</v>
      </c>
      <c r="C2869" s="1" t="str">
        <v>O091725IN3313548G</v>
      </c>
      <c r="D2869" s="2">
        <v>45923</v>
      </c>
      <c r="E2869" s="2">
        <v>45924</v>
      </c>
      <c r="F2869" s="1" t="str">
        <v>D-001206-14-20</v>
      </c>
      <c r="G2869" s="1">
        <v>1</v>
      </c>
      <c r="H2869" s="1">
        <v>0</v>
      </c>
      <c r="I2869" s="1">
        <v>1</v>
      </c>
      <c r="J2869" s="1" t="str">
        <v>Delhi</v>
      </c>
      <c r="K2869" s="1">
        <v>0</v>
      </c>
      <c r="L2869" s="1">
        <f t="shared" si="138"/>
        <v>33616</v>
      </c>
      <c r="M2869" s="1">
        <f t="shared" si="139"/>
        <v>0</v>
      </c>
      <c r="N2869" s="1">
        <f t="shared" si="140"/>
        <v>33616</v>
      </c>
    </row>
    <row r="2870" spans="1:14" x14ac:dyDescent="0.25">
      <c r="A2870" s="1" t="str">
        <v>Dharmacon</v>
      </c>
      <c r="B2870" s="1">
        <v>16544</v>
      </c>
      <c r="C2870" s="1" t="str">
        <v>O091725IN3313548G</v>
      </c>
      <c r="D2870" s="2">
        <v>45923</v>
      </c>
      <c r="E2870" s="2">
        <v>45924</v>
      </c>
      <c r="F2870" s="1" t="str">
        <v>D-001810-10-05</v>
      </c>
      <c r="G2870" s="1">
        <v>1</v>
      </c>
      <c r="H2870" s="1">
        <v>0</v>
      </c>
      <c r="I2870" s="1">
        <v>1</v>
      </c>
      <c r="J2870" s="1" t="str">
        <v>Delhi</v>
      </c>
      <c r="K2870" s="1">
        <v>0</v>
      </c>
      <c r="L2870" s="1">
        <f t="shared" si="138"/>
        <v>16544</v>
      </c>
      <c r="M2870" s="1">
        <f t="shared" si="139"/>
        <v>0</v>
      </c>
      <c r="N2870" s="1">
        <f t="shared" si="140"/>
        <v>16544</v>
      </c>
    </row>
    <row r="2871" spans="1:14" x14ac:dyDescent="0.25">
      <c r="A2871" s="1" t="str">
        <v>Dharmacon</v>
      </c>
      <c r="B2871" s="1">
        <v>32912</v>
      </c>
      <c r="C2871" s="1" t="str">
        <v>O091725IN3313548G</v>
      </c>
      <c r="D2871" s="2">
        <v>45923</v>
      </c>
      <c r="E2871" s="2">
        <v>45924</v>
      </c>
      <c r="F2871" s="1" t="str">
        <v>L-011873-00-0005</v>
      </c>
      <c r="G2871" s="1">
        <v>1</v>
      </c>
      <c r="H2871" s="1">
        <v>1</v>
      </c>
      <c r="I2871" s="1">
        <v>0</v>
      </c>
      <c r="J2871" s="1" t="str">
        <v>Pune</v>
      </c>
      <c r="K2871" s="1">
        <v>0</v>
      </c>
      <c r="L2871" s="1">
        <f t="shared" si="138"/>
        <v>32912</v>
      </c>
      <c r="M2871" s="1">
        <f t="shared" si="139"/>
        <v>32912</v>
      </c>
      <c r="N2871" s="1">
        <f t="shared" si="140"/>
        <v>0</v>
      </c>
    </row>
    <row r="2872" spans="1:14" x14ac:dyDescent="0.25">
      <c r="A2872" s="1" t="str">
        <v>Dharmacon</v>
      </c>
      <c r="B2872" s="1">
        <v>13464</v>
      </c>
      <c r="C2872" s="1" t="str">
        <v>O091725IN3313548G</v>
      </c>
      <c r="D2872" s="2">
        <v>45923</v>
      </c>
      <c r="E2872" s="2">
        <v>45924</v>
      </c>
      <c r="F2872" s="1" t="str">
        <v>J-041705-05-0002</v>
      </c>
      <c r="G2872" s="1">
        <v>1</v>
      </c>
      <c r="H2872" s="1">
        <v>0</v>
      </c>
      <c r="I2872" s="1">
        <v>1</v>
      </c>
      <c r="J2872" s="1" t="str">
        <v>Delhi</v>
      </c>
      <c r="K2872" s="1">
        <v>0</v>
      </c>
      <c r="L2872" s="1">
        <f t="shared" si="138"/>
        <v>13464</v>
      </c>
      <c r="M2872" s="1">
        <f t="shared" si="139"/>
        <v>0</v>
      </c>
      <c r="N2872" s="1">
        <f t="shared" si="140"/>
        <v>13464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J-065323-09-0002</v>
      </c>
      <c r="G2873" s="1">
        <v>1</v>
      </c>
      <c r="H2873" s="1">
        <v>0</v>
      </c>
      <c r="I2873" s="1">
        <v>1</v>
      </c>
      <c r="J2873" s="1" t="str">
        <v>Delhi</v>
      </c>
      <c r="K2873" s="1">
        <v>0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32912</v>
      </c>
      <c r="C2874" s="1" t="str">
        <v>O091725IN3313548G</v>
      </c>
      <c r="D2874" s="2">
        <v>45923</v>
      </c>
      <c r="E2874" s="2">
        <v>45924</v>
      </c>
      <c r="F2874" s="1" t="str">
        <v>L-041018-00-0005</v>
      </c>
      <c r="G2874" s="1">
        <v>1</v>
      </c>
      <c r="H2874" s="1">
        <v>0</v>
      </c>
      <c r="I2874" s="1">
        <v>1</v>
      </c>
      <c r="J2874" s="1" t="str">
        <v>Delhi</v>
      </c>
      <c r="K2874" s="1">
        <v>0</v>
      </c>
      <c r="L2874" s="1">
        <f t="shared" si="138"/>
        <v>32912</v>
      </c>
      <c r="M2874" s="1">
        <f t="shared" si="139"/>
        <v>0</v>
      </c>
      <c r="N2874" s="1">
        <f t="shared" si="140"/>
        <v>32912</v>
      </c>
    </row>
    <row r="2875" spans="1:14" x14ac:dyDescent="0.25">
      <c r="A2875" s="1" t="str">
        <v>Dharmacon</v>
      </c>
      <c r="B2875" s="1">
        <v>16544</v>
      </c>
      <c r="C2875" s="1" t="str">
        <v>O091725IN3313548G</v>
      </c>
      <c r="D2875" s="2">
        <v>45923</v>
      </c>
      <c r="E2875" s="2">
        <v>45924</v>
      </c>
      <c r="F2875" s="1" t="str">
        <v>D-001810-10-05</v>
      </c>
      <c r="G2875" s="1">
        <v>1</v>
      </c>
      <c r="H2875" s="1">
        <v>1</v>
      </c>
      <c r="I2875" s="1">
        <v>0</v>
      </c>
      <c r="J2875" s="1" t="str">
        <v>Delhi</v>
      </c>
      <c r="K2875" s="1">
        <v>0</v>
      </c>
      <c r="L2875" s="1">
        <f t="shared" si="138"/>
        <v>16544</v>
      </c>
      <c r="M2875" s="1">
        <f t="shared" si="139"/>
        <v>16544</v>
      </c>
      <c r="N2875" s="1">
        <f t="shared" si="140"/>
        <v>0</v>
      </c>
    </row>
    <row r="2876" spans="1:14" x14ac:dyDescent="0.25">
      <c r="A2876" s="1" t="str">
        <v>Dharmacon</v>
      </c>
      <c r="B2876" s="1">
        <v>17688</v>
      </c>
      <c r="C2876" s="1" t="str">
        <v>O091725IN3313548G</v>
      </c>
      <c r="D2876" s="2">
        <v>45923</v>
      </c>
      <c r="E2876" s="2">
        <v>45924</v>
      </c>
      <c r="F2876" s="1" t="str">
        <v>IN-001005-01-05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17688</v>
      </c>
      <c r="M2876" s="1">
        <f t="shared" si="139"/>
        <v>17688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CN-001000-01-05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154968</v>
      </c>
      <c r="C2878" s="1" t="str">
        <v>O091725IN3313548G</v>
      </c>
      <c r="D2878" s="2">
        <v>45923</v>
      </c>
      <c r="E2878" s="2">
        <v>45924</v>
      </c>
      <c r="F2878" s="1" t="str">
        <v>VSGH12684-16EG7919</v>
      </c>
      <c r="G2878" s="1">
        <v>1</v>
      </c>
      <c r="H2878" s="1">
        <v>0</v>
      </c>
      <c r="I2878" s="1">
        <v>1</v>
      </c>
      <c r="J2878" s="1" t="str">
        <v>Bhuvneshwar</v>
      </c>
      <c r="K2878" s="1">
        <v>0</v>
      </c>
      <c r="L2878" s="1">
        <f t="shared" si="138"/>
        <v>154968</v>
      </c>
      <c r="M2878" s="1">
        <f t="shared" si="139"/>
        <v>0</v>
      </c>
      <c r="N2878" s="1">
        <f t="shared" si="140"/>
        <v>154968</v>
      </c>
    </row>
    <row r="2879" spans="1:14" x14ac:dyDescent="0.25">
      <c r="A2879" s="1" t="str">
        <v>Dharmacon</v>
      </c>
      <c r="B2879" s="1">
        <v>29458</v>
      </c>
      <c r="C2879" s="1" t="str">
        <v>O091725IN3313548G</v>
      </c>
      <c r="D2879" s="2">
        <v>45923</v>
      </c>
      <c r="E2879" s="2">
        <v>45924</v>
      </c>
      <c r="F2879" s="1" t="str">
        <v>VSGH12000</v>
      </c>
      <c r="G2879" s="1">
        <v>1</v>
      </c>
      <c r="H2879" s="1">
        <v>0</v>
      </c>
      <c r="I2879" s="1">
        <v>1</v>
      </c>
      <c r="J2879" s="1" t="str">
        <v>Bhuvneshwar</v>
      </c>
      <c r="K2879" s="1">
        <v>0</v>
      </c>
      <c r="L2879" s="1">
        <f t="shared" si="138"/>
        <v>29458</v>
      </c>
      <c r="M2879" s="1">
        <f t="shared" si="139"/>
        <v>0</v>
      </c>
      <c r="N2879" s="1">
        <f t="shared" si="140"/>
        <v>29458</v>
      </c>
    </row>
    <row r="2880" spans="1:14" x14ac:dyDescent="0.25">
      <c r="A2880" s="1" t="str">
        <v>Dharmacon</v>
      </c>
      <c r="B2880" s="1">
        <v>141328</v>
      </c>
      <c r="C2880" s="1" t="str">
        <v>O091725IN3313548G</v>
      </c>
      <c r="D2880" s="2">
        <v>45923</v>
      </c>
      <c r="E2880" s="2">
        <v>45924</v>
      </c>
      <c r="F2880" s="1" t="str">
        <v>VSGH12682- 16EG10482</v>
      </c>
      <c r="G2880" s="1">
        <v>1</v>
      </c>
      <c r="H2880" s="1">
        <v>0</v>
      </c>
      <c r="I2880" s="1">
        <v>1</v>
      </c>
      <c r="J2880" s="1" t="str">
        <v>Bhuvneshwar</v>
      </c>
      <c r="K2880" s="1">
        <v>0</v>
      </c>
      <c r="L2880" s="1">
        <f t="shared" si="138"/>
        <v>141328</v>
      </c>
      <c r="M2880" s="1">
        <f t="shared" si="139"/>
        <v>0</v>
      </c>
      <c r="N2880" s="1">
        <f t="shared" si="140"/>
        <v>141328</v>
      </c>
    </row>
    <row r="2881" spans="1:14" x14ac:dyDescent="0.25">
      <c r="A2881" s="1" t="str">
        <v>Dharmacon</v>
      </c>
      <c r="B2881" s="1">
        <v>154968</v>
      </c>
      <c r="C2881" s="1" t="str">
        <v>O091725IN3313548G</v>
      </c>
      <c r="D2881" s="2">
        <v>45923</v>
      </c>
      <c r="E2881" s="2">
        <v>45924</v>
      </c>
      <c r="F2881" s="1" t="str">
        <v>VSGH12684-16EG7431</v>
      </c>
      <c r="G2881" s="1">
        <v>1</v>
      </c>
      <c r="H2881" s="1">
        <v>0</v>
      </c>
      <c r="I2881" s="1">
        <v>1</v>
      </c>
      <c r="J2881" s="1" t="str">
        <v>Bhuvneshwar</v>
      </c>
      <c r="K2881" s="1">
        <v>0</v>
      </c>
      <c r="L2881" s="1">
        <f t="shared" si="138"/>
        <v>154968</v>
      </c>
      <c r="M2881" s="1">
        <f t="shared" si="139"/>
        <v>0</v>
      </c>
      <c r="N2881" s="1">
        <f t="shared" si="140"/>
        <v>154968</v>
      </c>
    </row>
    <row r="2882" spans="1:14" x14ac:dyDescent="0.25">
      <c r="A2882" s="1" t="str">
        <v>Dharmacon</v>
      </c>
      <c r="B2882" s="1">
        <v>4840</v>
      </c>
      <c r="C2882" s="1" t="str">
        <v>O091725IN3313548G</v>
      </c>
      <c r="D2882" s="2">
        <v>45923</v>
      </c>
      <c r="E2882" s="2">
        <v>45924</v>
      </c>
      <c r="F2882" s="1" t="str">
        <v>YSC6273-201920573</v>
      </c>
      <c r="G2882" s="1">
        <v>1</v>
      </c>
      <c r="H2882" s="1">
        <v>1</v>
      </c>
      <c r="I2882" s="1">
        <v>0</v>
      </c>
      <c r="J2882" s="1" t="str">
        <v>Hyderabad</v>
      </c>
      <c r="K2882" s="1">
        <v>0</v>
      </c>
      <c r="L2882" s="1">
        <f t="shared" si="138"/>
        <v>4840</v>
      </c>
      <c r="M2882" s="1">
        <f t="shared" si="139"/>
        <v>4840</v>
      </c>
      <c r="N2882" s="1">
        <f t="shared" si="140"/>
        <v>0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YSC6273-201929890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20856</v>
      </c>
      <c r="C2884" s="1" t="str">
        <v>O091725IN3313548G</v>
      </c>
      <c r="D2884" s="2">
        <v>45923</v>
      </c>
      <c r="E2884" s="2">
        <v>45924</v>
      </c>
      <c r="F2884" s="1" t="str">
        <v>T-2001-02</v>
      </c>
      <c r="G2884" s="1">
        <v>1</v>
      </c>
      <c r="H2884" s="1">
        <v>0</v>
      </c>
      <c r="I2884" s="1">
        <v>1</v>
      </c>
      <c r="J2884" s="1" t="str">
        <v>Delhi</v>
      </c>
      <c r="K2884" s="1">
        <v>0</v>
      </c>
      <c r="L2884" s="1">
        <f t="shared" si="138"/>
        <v>20856</v>
      </c>
      <c r="M2884" s="1">
        <f t="shared" si="139"/>
        <v>0</v>
      </c>
      <c r="N2884" s="1">
        <f t="shared" si="140"/>
        <v>20856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T-2004-02</v>
      </c>
      <c r="G2885" s="1">
        <v>1</v>
      </c>
      <c r="H2885" s="1">
        <v>0</v>
      </c>
      <c r="I2885" s="1">
        <v>1</v>
      </c>
      <c r="J2885" s="1" t="str">
        <v>Delhi</v>
      </c>
      <c r="K2885" s="1">
        <v>0</v>
      </c>
      <c r="L2885" s="1">
        <f t="shared" si="138"/>
        <v>20856</v>
      </c>
      <c r="M2885" s="1">
        <f t="shared" si="139"/>
        <v>0</v>
      </c>
      <c r="N2885" s="1">
        <f t="shared" si="140"/>
        <v>20856</v>
      </c>
    </row>
    <row r="2886" spans="1:14" x14ac:dyDescent="0.25">
      <c r="A2886" s="1" t="str">
        <v>MP Bio</v>
      </c>
      <c r="B2886" s="1">
        <v>16000</v>
      </c>
      <c r="C2886" s="1" t="str">
        <v>MP/LS/25-26/1297</v>
      </c>
      <c r="D2886" s="2">
        <v>45917</v>
      </c>
      <c r="E2886" s="2">
        <v>45924</v>
      </c>
      <c r="F2886" s="1" t="str">
        <v>092913726</v>
      </c>
      <c r="G2886" s="1">
        <v>7</v>
      </c>
      <c r="H2886" s="1">
        <v>0</v>
      </c>
      <c r="I2886" s="1">
        <v>7</v>
      </c>
      <c r="J2886" s="1" t="str">
        <v>STOCK</v>
      </c>
      <c r="K2886" s="1" t="str">
        <v>Stock</v>
      </c>
      <c r="L2886" s="1">
        <f t="shared" ref="L2886:L2949" si="141">G2886*B2886</f>
        <v>112000</v>
      </c>
      <c r="M2886" s="1">
        <f t="shared" ref="M2886:M2949" si="142">H2886*B2886</f>
        <v>0</v>
      </c>
      <c r="N2886" s="1">
        <f t="shared" ref="N2886:N2949" si="143">I2886*B2886</f>
        <v>112000</v>
      </c>
    </row>
    <row r="2887" spans="1:14" x14ac:dyDescent="0.25">
      <c r="A2887" s="1" t="str">
        <v>MYBIOSOURCE</v>
      </c>
      <c r="B2887" s="1">
        <v>40766</v>
      </c>
      <c r="C2887" s="1">
        <v>921769</v>
      </c>
      <c r="D2887" s="2">
        <v>45919</v>
      </c>
      <c r="E2887" s="2">
        <v>45925</v>
      </c>
      <c r="F2887" s="1" t="str">
        <v>MBS2515061</v>
      </c>
      <c r="G2887" s="1">
        <v>1</v>
      </c>
      <c r="H2887" s="1">
        <v>1</v>
      </c>
      <c r="I2887" s="1">
        <v>0</v>
      </c>
      <c r="J2887" s="1" t="str">
        <v>JAIPUR</v>
      </c>
      <c r="K2887" s="1">
        <v>0</v>
      </c>
      <c r="L2887" s="1">
        <f t="shared" si="141"/>
        <v>40766</v>
      </c>
      <c r="M2887" s="1">
        <f t="shared" si="142"/>
        <v>40766</v>
      </c>
      <c r="N2887" s="1">
        <f t="shared" si="143"/>
        <v>0</v>
      </c>
    </row>
    <row r="2888" spans="1:14" x14ac:dyDescent="0.25">
      <c r="A2888" s="1" t="str">
        <v>TargetMol</v>
      </c>
      <c r="B2888" s="1">
        <v>25924.800000000003</v>
      </c>
      <c r="C2888" s="1" t="str">
        <v>INV250923-074</v>
      </c>
      <c r="D2888" s="2">
        <v>45923</v>
      </c>
      <c r="E2888" s="2">
        <v>45926</v>
      </c>
      <c r="F2888" s="1" t="str">
        <v>TMPH-02761</v>
      </c>
      <c r="G2888" s="1">
        <v>1</v>
      </c>
      <c r="H2888" s="1">
        <v>1</v>
      </c>
      <c r="I2888" s="1">
        <v>0</v>
      </c>
      <c r="J2888" s="1" t="str">
        <v>Hyderabad</v>
      </c>
      <c r="K2888" s="1">
        <v>0</v>
      </c>
      <c r="L2888" s="1">
        <f t="shared" si="141"/>
        <v>25924.800000000003</v>
      </c>
      <c r="M2888" s="1">
        <f t="shared" si="142"/>
        <v>25924.800000000003</v>
      </c>
      <c r="N2888" s="1">
        <f t="shared" si="143"/>
        <v>0</v>
      </c>
    </row>
    <row r="2889" spans="1:14" x14ac:dyDescent="0.25">
      <c r="A2889" s="1" t="str">
        <v>TargetMol</v>
      </c>
      <c r="B2889" s="1">
        <v>9398.4</v>
      </c>
      <c r="C2889" s="1" t="str">
        <v>INV250923-069</v>
      </c>
      <c r="D2889" s="2">
        <v>45923</v>
      </c>
      <c r="E2889" s="2">
        <v>45926</v>
      </c>
      <c r="F2889" s="1" t="str">
        <v>T1765</v>
      </c>
      <c r="G2889" s="1">
        <v>2</v>
      </c>
      <c r="H2889" s="1">
        <v>0</v>
      </c>
      <c r="I2889" s="1">
        <v>2</v>
      </c>
      <c r="J2889" s="1" t="str">
        <v>JAIPUR</v>
      </c>
      <c r="K2889" s="1">
        <v>0</v>
      </c>
      <c r="L2889" s="1">
        <f t="shared" si="141"/>
        <v>18796.8</v>
      </c>
      <c r="M2889" s="1">
        <f t="shared" si="142"/>
        <v>0</v>
      </c>
      <c r="N2889" s="1">
        <f t="shared" si="143"/>
        <v>18796.8</v>
      </c>
    </row>
    <row r="2890" spans="1:14" x14ac:dyDescent="0.25">
      <c r="A2890" s="1" t="str">
        <v>BioLegend</v>
      </c>
      <c r="B2890" s="1">
        <v>6468</v>
      </c>
      <c r="C2890" s="1" t="str">
        <v>EED119246</v>
      </c>
      <c r="D2890" s="2">
        <v>45919</v>
      </c>
      <c r="E2890" s="2">
        <v>45926</v>
      </c>
      <c r="F2890" s="1">
        <v>100219</v>
      </c>
      <c r="G2890" s="1">
        <v>1</v>
      </c>
      <c r="H2890" s="1">
        <v>1</v>
      </c>
      <c r="I2890" s="1">
        <v>0</v>
      </c>
      <c r="J2890" s="1" t="str">
        <v>Lucknow</v>
      </c>
      <c r="K2890" s="1">
        <v>0</v>
      </c>
      <c r="L2890" s="1">
        <f t="shared" si="141"/>
        <v>6468</v>
      </c>
      <c r="M2890" s="1">
        <f t="shared" si="142"/>
        <v>6468</v>
      </c>
      <c r="N2890" s="1">
        <f t="shared" si="143"/>
        <v>0</v>
      </c>
    </row>
    <row r="2891" spans="1:14" x14ac:dyDescent="0.25">
      <c r="A2891" s="1" t="str">
        <v>BioLegend</v>
      </c>
      <c r="B2891" s="1">
        <v>13244</v>
      </c>
      <c r="C2891" s="1" t="str">
        <v>EED119246</v>
      </c>
      <c r="D2891" s="2">
        <v>45919</v>
      </c>
      <c r="E2891" s="2">
        <v>45926</v>
      </c>
      <c r="F2891" s="1">
        <v>100536</v>
      </c>
      <c r="G2891" s="1">
        <v>1</v>
      </c>
      <c r="H2891" s="1">
        <v>1</v>
      </c>
      <c r="I2891" s="1">
        <v>0</v>
      </c>
      <c r="J2891" s="1" t="str">
        <v>Kerala</v>
      </c>
      <c r="K2891" s="1">
        <v>0</v>
      </c>
      <c r="L2891" s="1">
        <f t="shared" si="141"/>
        <v>13244</v>
      </c>
      <c r="M2891" s="1">
        <f t="shared" si="142"/>
        <v>13244</v>
      </c>
      <c r="N2891" s="1">
        <f t="shared" si="143"/>
        <v>0</v>
      </c>
    </row>
    <row r="2892" spans="1:14" x14ac:dyDescent="0.25">
      <c r="A2892" s="1" t="str">
        <v>BioLegend</v>
      </c>
      <c r="B2892" s="1">
        <v>12196.8</v>
      </c>
      <c r="C2892" s="1" t="str">
        <v>EED119246</v>
      </c>
      <c r="D2892" s="2">
        <v>45919</v>
      </c>
      <c r="E2892" s="2">
        <v>45926</v>
      </c>
      <c r="F2892" s="1">
        <v>100722</v>
      </c>
      <c r="G2892" s="1">
        <v>2</v>
      </c>
      <c r="H2892" s="1">
        <v>2</v>
      </c>
      <c r="I2892" s="1">
        <v>0</v>
      </c>
      <c r="J2892" s="1" t="str">
        <v>Pune</v>
      </c>
      <c r="K2892" s="1">
        <v>0</v>
      </c>
      <c r="L2892" s="1">
        <f t="shared" si="141"/>
        <v>24393.599999999999</v>
      </c>
      <c r="M2892" s="1">
        <f t="shared" si="142"/>
        <v>24393.599999999999</v>
      </c>
      <c r="N2892" s="1">
        <f t="shared" si="143"/>
        <v>0</v>
      </c>
    </row>
    <row r="2893" spans="1:14" x14ac:dyDescent="0.25">
      <c r="A2893" s="1" t="str">
        <v>BioLegend</v>
      </c>
      <c r="B2893" s="1">
        <v>2032.8000000000002</v>
      </c>
      <c r="C2893" s="1" t="str">
        <v>EED119246</v>
      </c>
      <c r="D2893" s="2">
        <v>45919</v>
      </c>
      <c r="E2893" s="2">
        <v>45926</v>
      </c>
      <c r="F2893" s="1">
        <v>103011</v>
      </c>
      <c r="G2893" s="1">
        <v>1</v>
      </c>
      <c r="H2893" s="1">
        <v>0</v>
      </c>
      <c r="I2893" s="1">
        <v>1</v>
      </c>
      <c r="J2893" s="1" t="str">
        <v>Kolkata</v>
      </c>
      <c r="K2893" s="1">
        <v>0</v>
      </c>
      <c r="L2893" s="1">
        <f t="shared" si="141"/>
        <v>2032.8000000000002</v>
      </c>
      <c r="M2893" s="1">
        <f t="shared" si="142"/>
        <v>0</v>
      </c>
      <c r="N2893" s="1">
        <f t="shared" si="143"/>
        <v>2032.8000000000002</v>
      </c>
    </row>
    <row r="2894" spans="1:14" x14ac:dyDescent="0.25">
      <c r="A2894" s="1" t="str">
        <v>BioLegend</v>
      </c>
      <c r="B2894" s="1">
        <v>2648.8</v>
      </c>
      <c r="C2894" s="1" t="str">
        <v>EED119246</v>
      </c>
      <c r="D2894" s="2">
        <v>45919</v>
      </c>
      <c r="E2894" s="2">
        <v>45926</v>
      </c>
      <c r="F2894" s="1">
        <v>123109</v>
      </c>
      <c r="G2894" s="1">
        <v>1</v>
      </c>
      <c r="H2894" s="1">
        <v>1</v>
      </c>
      <c r="I2894" s="1">
        <v>0</v>
      </c>
      <c r="J2894" s="1" t="str">
        <v>Hyderabad</v>
      </c>
      <c r="K2894" s="1">
        <v>0</v>
      </c>
      <c r="L2894" s="1">
        <f t="shared" si="141"/>
        <v>2648.8</v>
      </c>
      <c r="M2894" s="1">
        <f t="shared" si="142"/>
        <v>2648.8</v>
      </c>
      <c r="N2894" s="1">
        <f t="shared" si="143"/>
        <v>0</v>
      </c>
    </row>
    <row r="2895" spans="1:14" x14ac:dyDescent="0.25">
      <c r="A2895" s="1" t="str">
        <v>BioLegend</v>
      </c>
      <c r="B2895" s="1">
        <v>18018</v>
      </c>
      <c r="C2895" s="1" t="str">
        <v>EED119246</v>
      </c>
      <c r="D2895" s="2">
        <v>45919</v>
      </c>
      <c r="E2895" s="2">
        <v>45926</v>
      </c>
      <c r="F2895" s="1">
        <v>138419</v>
      </c>
      <c r="G2895" s="1">
        <v>1</v>
      </c>
      <c r="H2895" s="1">
        <v>1</v>
      </c>
      <c r="I2895" s="1">
        <v>0</v>
      </c>
      <c r="J2895" s="1" t="str">
        <v>Karnataka</v>
      </c>
      <c r="K2895" s="1">
        <v>0</v>
      </c>
      <c r="L2895" s="1">
        <f t="shared" si="141"/>
        <v>18018</v>
      </c>
      <c r="M2895" s="1">
        <f t="shared" si="142"/>
        <v>18018</v>
      </c>
      <c r="N2895" s="1">
        <f t="shared" si="143"/>
        <v>0</v>
      </c>
    </row>
    <row r="2896" spans="1:14" x14ac:dyDescent="0.25">
      <c r="A2896" s="1" t="str">
        <v>BioLegend</v>
      </c>
      <c r="B2896" s="1">
        <v>10841.6</v>
      </c>
      <c r="C2896" s="1" t="str">
        <v>EED119246</v>
      </c>
      <c r="D2896" s="2">
        <v>45919</v>
      </c>
      <c r="E2896" s="2">
        <v>45926</v>
      </c>
      <c r="F2896" s="1">
        <v>144215</v>
      </c>
      <c r="G2896" s="1">
        <v>1</v>
      </c>
      <c r="H2896" s="1">
        <v>1</v>
      </c>
      <c r="I2896" s="1">
        <v>0</v>
      </c>
      <c r="J2896" s="1" t="str">
        <v>Lucknow</v>
      </c>
      <c r="K2896" s="1">
        <v>0</v>
      </c>
      <c r="L2896" s="1">
        <f t="shared" si="141"/>
        <v>10841.6</v>
      </c>
      <c r="M2896" s="1">
        <f t="shared" si="142"/>
        <v>10841.6</v>
      </c>
      <c r="N2896" s="1">
        <f t="shared" si="143"/>
        <v>0</v>
      </c>
    </row>
    <row r="2897" spans="1:14" x14ac:dyDescent="0.25">
      <c r="A2897" s="1" t="str">
        <v>BioLegend</v>
      </c>
      <c r="B2897" s="1">
        <v>6221.6</v>
      </c>
      <c r="C2897" s="1" t="str">
        <v>EED119246</v>
      </c>
      <c r="D2897" s="2">
        <v>45919</v>
      </c>
      <c r="E2897" s="2">
        <v>45926</v>
      </c>
      <c r="F2897" s="1">
        <v>157617</v>
      </c>
      <c r="G2897" s="1">
        <v>1</v>
      </c>
      <c r="H2897" s="1">
        <v>1</v>
      </c>
      <c r="I2897" s="1">
        <v>0</v>
      </c>
      <c r="J2897" s="1" t="str">
        <v>Lucknow</v>
      </c>
      <c r="K2897" s="1">
        <v>0</v>
      </c>
      <c r="L2897" s="1">
        <f t="shared" si="141"/>
        <v>6221.6</v>
      </c>
      <c r="M2897" s="1">
        <f t="shared" si="142"/>
        <v>6221.6</v>
      </c>
      <c r="N2897" s="1">
        <f t="shared" si="143"/>
        <v>0</v>
      </c>
    </row>
    <row r="2898" spans="1:14" x14ac:dyDescent="0.25">
      <c r="A2898" s="1" t="str">
        <v>BioLegend</v>
      </c>
      <c r="B2898" s="1">
        <v>2710.4</v>
      </c>
      <c r="C2898" s="1" t="str">
        <v>EED119246</v>
      </c>
      <c r="D2898" s="2">
        <v>45919</v>
      </c>
      <c r="E2898" s="2">
        <v>45926</v>
      </c>
      <c r="F2898" s="1">
        <v>300402</v>
      </c>
      <c r="G2898" s="1">
        <v>1</v>
      </c>
      <c r="H2898" s="1">
        <v>1</v>
      </c>
      <c r="I2898" s="1">
        <v>0</v>
      </c>
      <c r="J2898" s="1" t="str">
        <v>Delhi</v>
      </c>
      <c r="K2898" s="1">
        <v>0</v>
      </c>
      <c r="L2898" s="1">
        <f t="shared" si="141"/>
        <v>2710.4</v>
      </c>
      <c r="M2898" s="1">
        <f t="shared" si="142"/>
        <v>2710.4</v>
      </c>
      <c r="N2898" s="1">
        <f t="shared" si="143"/>
        <v>0</v>
      </c>
    </row>
    <row r="2899" spans="1:14" x14ac:dyDescent="0.25">
      <c r="A2899" s="1" t="str">
        <v>BioLegend</v>
      </c>
      <c r="B2899" s="1">
        <v>25146</v>
      </c>
      <c r="C2899" s="1" t="str">
        <v>EED119246</v>
      </c>
      <c r="D2899" s="2">
        <v>45919</v>
      </c>
      <c r="E2899" s="2">
        <v>45926</v>
      </c>
      <c r="F2899" s="1">
        <v>300434</v>
      </c>
      <c r="G2899" s="1">
        <v>1</v>
      </c>
      <c r="H2899" s="1">
        <v>1</v>
      </c>
      <c r="I2899" s="1">
        <v>0</v>
      </c>
      <c r="J2899" s="1" t="str">
        <v>Chandigarh</v>
      </c>
      <c r="K2899" s="1">
        <v>0</v>
      </c>
      <c r="L2899" s="1">
        <f t="shared" si="141"/>
        <v>25146</v>
      </c>
      <c r="M2899" s="1">
        <f t="shared" si="142"/>
        <v>25146</v>
      </c>
      <c r="N2899" s="1">
        <f t="shared" si="143"/>
        <v>0</v>
      </c>
    </row>
    <row r="2900" spans="1:14" x14ac:dyDescent="0.25">
      <c r="A2900" s="1" t="str">
        <v>BioLegend</v>
      </c>
      <c r="B2900" s="1">
        <v>26136</v>
      </c>
      <c r="C2900" s="1" t="str">
        <v>EED119246</v>
      </c>
      <c r="D2900" s="2">
        <v>45919</v>
      </c>
      <c r="E2900" s="2">
        <v>45926</v>
      </c>
      <c r="F2900" s="1">
        <v>300468</v>
      </c>
      <c r="G2900" s="1">
        <v>1</v>
      </c>
      <c r="H2900" s="1">
        <v>1</v>
      </c>
      <c r="I2900" s="1">
        <v>0</v>
      </c>
      <c r="J2900" s="1" t="str">
        <v>Mumbai</v>
      </c>
      <c r="K2900" s="1">
        <v>0</v>
      </c>
      <c r="L2900" s="1">
        <f t="shared" si="141"/>
        <v>26136</v>
      </c>
      <c r="M2900" s="1">
        <f t="shared" si="142"/>
        <v>26136</v>
      </c>
      <c r="N2900" s="1">
        <f t="shared" si="143"/>
        <v>0</v>
      </c>
    </row>
    <row r="2901" spans="1:14" x14ac:dyDescent="0.25">
      <c r="A2901" s="1" t="str">
        <v>BioLegend</v>
      </c>
      <c r="B2901" s="1">
        <v>4065.6000000000004</v>
      </c>
      <c r="C2901" s="1" t="str">
        <v>EED119246</v>
      </c>
      <c r="D2901" s="2">
        <v>45919</v>
      </c>
      <c r="E2901" s="2">
        <v>45926</v>
      </c>
      <c r="F2901" s="1">
        <v>300508</v>
      </c>
      <c r="G2901" s="1">
        <v>2</v>
      </c>
      <c r="H2901" s="1">
        <v>2</v>
      </c>
      <c r="I2901" s="1">
        <v>0</v>
      </c>
      <c r="J2901" s="1" t="str">
        <v>Chandigarh</v>
      </c>
      <c r="K2901" s="1">
        <v>0</v>
      </c>
      <c r="L2901" s="1">
        <f t="shared" si="141"/>
        <v>8131.2000000000007</v>
      </c>
      <c r="M2901" s="1">
        <f t="shared" si="142"/>
        <v>8131.2000000000007</v>
      </c>
      <c r="N2901" s="1">
        <f t="shared" si="143"/>
        <v>0</v>
      </c>
    </row>
    <row r="2902" spans="1:14" x14ac:dyDescent="0.25">
      <c r="A2902" s="1" t="str">
        <v>BioLegend</v>
      </c>
      <c r="B2902" s="1">
        <v>6468</v>
      </c>
      <c r="C2902" s="1" t="str">
        <v>EED119246</v>
      </c>
      <c r="D2902" s="2">
        <v>45919</v>
      </c>
      <c r="E2902" s="2">
        <v>45926</v>
      </c>
      <c r="F2902" s="1">
        <v>301330</v>
      </c>
      <c r="G2902" s="1">
        <v>1</v>
      </c>
      <c r="H2902" s="1">
        <v>1</v>
      </c>
      <c r="I2902" s="1">
        <v>0</v>
      </c>
      <c r="J2902" s="1" t="str">
        <v>Chandigarh</v>
      </c>
      <c r="K2902" s="1">
        <v>0</v>
      </c>
      <c r="L2902" s="1">
        <f t="shared" si="141"/>
        <v>6468</v>
      </c>
      <c r="M2902" s="1">
        <f t="shared" si="142"/>
        <v>6468</v>
      </c>
      <c r="N2902" s="1">
        <f t="shared" si="143"/>
        <v>0</v>
      </c>
    </row>
    <row r="2903" spans="1:14" x14ac:dyDescent="0.25">
      <c r="A2903" s="1" t="str">
        <v>BioLegend</v>
      </c>
      <c r="B2903" s="1">
        <v>4004</v>
      </c>
      <c r="C2903" s="1" t="str">
        <v>EED119246</v>
      </c>
      <c r="D2903" s="2">
        <v>45919</v>
      </c>
      <c r="E2903" s="2">
        <v>45926</v>
      </c>
      <c r="F2903" s="1">
        <v>301805</v>
      </c>
      <c r="G2903" s="1">
        <v>1</v>
      </c>
      <c r="H2903" s="1">
        <v>1</v>
      </c>
      <c r="I2903" s="1">
        <v>0</v>
      </c>
      <c r="J2903" s="1" t="str">
        <v>Delhi</v>
      </c>
      <c r="K2903" s="1">
        <v>0</v>
      </c>
      <c r="L2903" s="1">
        <f t="shared" si="141"/>
        <v>4004</v>
      </c>
      <c r="M2903" s="1">
        <f t="shared" si="142"/>
        <v>4004</v>
      </c>
      <c r="N2903" s="1">
        <f t="shared" si="143"/>
        <v>0</v>
      </c>
    </row>
    <row r="2904" spans="1:14" x14ac:dyDescent="0.25">
      <c r="A2904" s="1" t="str">
        <v>BioLegend</v>
      </c>
      <c r="B2904" s="1">
        <v>14907.2</v>
      </c>
      <c r="C2904" s="1" t="str">
        <v>EED119246</v>
      </c>
      <c r="D2904" s="2">
        <v>45919</v>
      </c>
      <c r="E2904" s="2">
        <v>45926</v>
      </c>
      <c r="F2904" s="1">
        <v>302008</v>
      </c>
      <c r="G2904" s="1">
        <v>1</v>
      </c>
      <c r="H2904" s="1">
        <v>1</v>
      </c>
      <c r="I2904" s="1">
        <v>0</v>
      </c>
      <c r="J2904" s="1" t="str">
        <v>Delhi</v>
      </c>
      <c r="K2904" s="1">
        <v>0</v>
      </c>
      <c r="L2904" s="1">
        <f t="shared" si="141"/>
        <v>14907.2</v>
      </c>
      <c r="M2904" s="1">
        <f t="shared" si="142"/>
        <v>14907.2</v>
      </c>
      <c r="N2904" s="1">
        <f t="shared" si="143"/>
        <v>0</v>
      </c>
    </row>
    <row r="2905" spans="1:14" x14ac:dyDescent="0.25">
      <c r="A2905" s="1" t="str">
        <v>BioLegend</v>
      </c>
      <c r="B2905" s="1">
        <v>12540</v>
      </c>
      <c r="C2905" s="1" t="str">
        <v>EED119246</v>
      </c>
      <c r="D2905" s="2">
        <v>45919</v>
      </c>
      <c r="E2905" s="2">
        <v>45926</v>
      </c>
      <c r="F2905" s="1">
        <v>302037</v>
      </c>
      <c r="G2905" s="1">
        <v>1</v>
      </c>
      <c r="H2905" s="1">
        <v>0</v>
      </c>
      <c r="I2905" s="1">
        <v>1</v>
      </c>
      <c r="J2905" s="1" t="str">
        <v>Kolkata</v>
      </c>
      <c r="K2905" s="1">
        <v>0</v>
      </c>
      <c r="L2905" s="1">
        <f t="shared" si="141"/>
        <v>12540</v>
      </c>
      <c r="M2905" s="1">
        <f t="shared" si="142"/>
        <v>0</v>
      </c>
      <c r="N2905" s="1">
        <f t="shared" si="143"/>
        <v>12540</v>
      </c>
    </row>
    <row r="2906" spans="1:14" x14ac:dyDescent="0.25">
      <c r="A2906" s="1" t="str">
        <v>BioLegend</v>
      </c>
      <c r="B2906" s="1">
        <v>22792</v>
      </c>
      <c r="C2906" s="1" t="str">
        <v>EED119246</v>
      </c>
      <c r="D2906" s="2">
        <v>45919</v>
      </c>
      <c r="E2906" s="2">
        <v>45926</v>
      </c>
      <c r="F2906" s="1">
        <v>302088</v>
      </c>
      <c r="G2906" s="1">
        <v>1</v>
      </c>
      <c r="H2906" s="1">
        <v>1</v>
      </c>
      <c r="I2906" s="1">
        <v>0</v>
      </c>
      <c r="J2906" s="1" t="str">
        <v>Mumbai</v>
      </c>
      <c r="K2906" s="1">
        <v>0</v>
      </c>
      <c r="L2906" s="1">
        <f t="shared" si="141"/>
        <v>22792</v>
      </c>
      <c r="M2906" s="1">
        <f t="shared" si="142"/>
        <v>22792</v>
      </c>
      <c r="N2906" s="1">
        <f t="shared" si="143"/>
        <v>0</v>
      </c>
    </row>
    <row r="2907" spans="1:14" x14ac:dyDescent="0.25">
      <c r="A2907" s="1" t="str">
        <v>BioLegend</v>
      </c>
      <c r="B2907" s="1">
        <v>4065.6000000000004</v>
      </c>
      <c r="C2907" s="1" t="str">
        <v>EED119246</v>
      </c>
      <c r="D2907" s="2">
        <v>45919</v>
      </c>
      <c r="E2907" s="2">
        <v>45926</v>
      </c>
      <c r="F2907" s="1">
        <v>302208</v>
      </c>
      <c r="G2907" s="1">
        <v>2</v>
      </c>
      <c r="H2907" s="1">
        <v>2</v>
      </c>
      <c r="I2907" s="1">
        <v>0</v>
      </c>
      <c r="J2907" s="1" t="str">
        <v>Chandigarh</v>
      </c>
      <c r="K2907" s="1">
        <v>0</v>
      </c>
      <c r="L2907" s="1">
        <f t="shared" si="141"/>
        <v>8131.2000000000007</v>
      </c>
      <c r="M2907" s="1">
        <f t="shared" si="142"/>
        <v>8131.2000000000007</v>
      </c>
      <c r="N2907" s="1">
        <f t="shared" si="143"/>
        <v>0</v>
      </c>
    </row>
    <row r="2908" spans="1:14" x14ac:dyDescent="0.25">
      <c r="A2908" s="1" t="str">
        <v>BioLegend</v>
      </c>
      <c r="B2908" s="1">
        <v>23531.199999999997</v>
      </c>
      <c r="C2908" s="1" t="str">
        <v>EED119246</v>
      </c>
      <c r="D2908" s="2">
        <v>45919</v>
      </c>
      <c r="E2908" s="2">
        <v>45926</v>
      </c>
      <c r="F2908" s="1">
        <v>302326</v>
      </c>
      <c r="G2908" s="1">
        <v>1</v>
      </c>
      <c r="H2908" s="1">
        <v>1</v>
      </c>
      <c r="I2908" s="1">
        <v>0</v>
      </c>
      <c r="J2908" s="1" t="str">
        <v>Lucknow</v>
      </c>
      <c r="K2908" s="1">
        <v>0</v>
      </c>
      <c r="L2908" s="1">
        <f t="shared" si="141"/>
        <v>23531.199999999997</v>
      </c>
      <c r="M2908" s="1">
        <f t="shared" si="142"/>
        <v>23531.199999999997</v>
      </c>
      <c r="N2908" s="1">
        <f t="shared" si="143"/>
        <v>0</v>
      </c>
    </row>
    <row r="2909" spans="1:14" x14ac:dyDescent="0.25">
      <c r="A2909" s="1" t="str">
        <v>BioLegend</v>
      </c>
      <c r="B2909" s="1">
        <v>17987.2</v>
      </c>
      <c r="C2909" s="1" t="str">
        <v>EED119246</v>
      </c>
      <c r="D2909" s="2">
        <v>45919</v>
      </c>
      <c r="E2909" s="2">
        <v>45926</v>
      </c>
      <c r="F2909" s="1">
        <v>302612</v>
      </c>
      <c r="G2909" s="1">
        <v>1</v>
      </c>
      <c r="H2909" s="1">
        <v>1</v>
      </c>
      <c r="I2909" s="1">
        <v>0</v>
      </c>
      <c r="J2909" s="1" t="str">
        <v>Karnataka</v>
      </c>
      <c r="K2909" s="1">
        <v>0</v>
      </c>
      <c r="L2909" s="1">
        <f t="shared" si="141"/>
        <v>17987.2</v>
      </c>
      <c r="M2909" s="1">
        <f t="shared" si="142"/>
        <v>17987.2</v>
      </c>
      <c r="N2909" s="1">
        <f t="shared" si="143"/>
        <v>0</v>
      </c>
    </row>
    <row r="2910" spans="1:14" x14ac:dyDescent="0.25">
      <c r="A2910" s="1" t="str">
        <v>BioLegend</v>
      </c>
      <c r="B2910" s="1">
        <v>6468</v>
      </c>
      <c r="C2910" s="1" t="str">
        <v>EED119246</v>
      </c>
      <c r="D2910" s="2">
        <v>45919</v>
      </c>
      <c r="E2910" s="2">
        <v>45926</v>
      </c>
      <c r="F2910" s="1">
        <v>302808</v>
      </c>
      <c r="G2910" s="1">
        <v>1</v>
      </c>
      <c r="H2910" s="1">
        <v>1</v>
      </c>
      <c r="I2910" s="1">
        <v>0</v>
      </c>
      <c r="J2910" s="1" t="str">
        <v>Chandigarh</v>
      </c>
      <c r="K2910" s="1">
        <v>0</v>
      </c>
      <c r="L2910" s="1">
        <f t="shared" si="141"/>
        <v>6468</v>
      </c>
      <c r="M2910" s="1">
        <f t="shared" si="142"/>
        <v>6468</v>
      </c>
      <c r="N2910" s="1">
        <f t="shared" si="143"/>
        <v>0</v>
      </c>
    </row>
    <row r="2911" spans="1:14" x14ac:dyDescent="0.25">
      <c r="A2911" s="1" t="str">
        <v>BioLegend</v>
      </c>
      <c r="B2911" s="1">
        <v>3080</v>
      </c>
      <c r="C2911" s="1" t="str">
        <v>EED119246</v>
      </c>
      <c r="D2911" s="2">
        <v>45919</v>
      </c>
      <c r="E2911" s="2">
        <v>45926</v>
      </c>
      <c r="F2911" s="1">
        <v>302902</v>
      </c>
      <c r="G2911" s="1">
        <v>1</v>
      </c>
      <c r="H2911" s="1">
        <v>1</v>
      </c>
      <c r="I2911" s="1">
        <v>0</v>
      </c>
      <c r="J2911" s="1" t="str">
        <v>Delhi</v>
      </c>
      <c r="K2911" s="1">
        <v>0</v>
      </c>
      <c r="L2911" s="1">
        <f t="shared" si="141"/>
        <v>3080</v>
      </c>
      <c r="M2911" s="1">
        <f t="shared" si="142"/>
        <v>3080</v>
      </c>
      <c r="N2911" s="1">
        <f t="shared" si="143"/>
        <v>0</v>
      </c>
    </row>
    <row r="2912" spans="1:14" x14ac:dyDescent="0.25">
      <c r="A2912" s="1" t="str">
        <v>BioLegend</v>
      </c>
      <c r="B2912" s="1">
        <v>18295.2</v>
      </c>
      <c r="C2912" s="1" t="str">
        <v>EED119246</v>
      </c>
      <c r="D2912" s="2">
        <v>45919</v>
      </c>
      <c r="E2912" s="2">
        <v>45926</v>
      </c>
      <c r="F2912" s="1">
        <v>302910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18295.2</v>
      </c>
      <c r="M2912" s="1">
        <f t="shared" si="142"/>
        <v>18295.2</v>
      </c>
      <c r="N2912" s="1">
        <f t="shared" si="143"/>
        <v>0</v>
      </c>
    </row>
    <row r="2913" spans="1:14" x14ac:dyDescent="0.25">
      <c r="A2913" s="1" t="str">
        <v>BioLegend</v>
      </c>
      <c r="B2913" s="1">
        <v>16324</v>
      </c>
      <c r="C2913" s="1" t="str">
        <v>EED119246</v>
      </c>
      <c r="D2913" s="2">
        <v>45919</v>
      </c>
      <c r="E2913" s="2">
        <v>45926</v>
      </c>
      <c r="F2913" s="1">
        <v>303110</v>
      </c>
      <c r="G2913" s="1">
        <v>1</v>
      </c>
      <c r="H2913" s="1">
        <v>0</v>
      </c>
      <c r="I2913" s="1">
        <v>1</v>
      </c>
      <c r="J2913" s="1" t="str">
        <v>DELHI</v>
      </c>
      <c r="K2913" s="1">
        <v>0</v>
      </c>
      <c r="L2913" s="1">
        <f t="shared" si="141"/>
        <v>16324</v>
      </c>
      <c r="M2913" s="1">
        <f t="shared" si="142"/>
        <v>0</v>
      </c>
      <c r="N2913" s="1">
        <f t="shared" si="143"/>
        <v>16324</v>
      </c>
    </row>
    <row r="2914" spans="1:14" x14ac:dyDescent="0.25">
      <c r="A2914" s="1" t="str">
        <v>BioLegend</v>
      </c>
      <c r="B2914" s="1">
        <v>25146</v>
      </c>
      <c r="C2914" s="1" t="str">
        <v>EED119246</v>
      </c>
      <c r="D2914" s="2">
        <v>45919</v>
      </c>
      <c r="E2914" s="2">
        <v>45926</v>
      </c>
      <c r="F2914" s="1">
        <v>303526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25146</v>
      </c>
      <c r="M2914" s="1">
        <f t="shared" si="142"/>
        <v>25146</v>
      </c>
      <c r="N2914" s="1">
        <f t="shared" si="143"/>
        <v>0</v>
      </c>
    </row>
    <row r="2915" spans="1:14" x14ac:dyDescent="0.25">
      <c r="A2915" s="1" t="str">
        <v>BioLegend</v>
      </c>
      <c r="B2915" s="1">
        <v>13860</v>
      </c>
      <c r="C2915" s="1" t="str">
        <v>EED119246</v>
      </c>
      <c r="D2915" s="2">
        <v>45919</v>
      </c>
      <c r="E2915" s="2">
        <v>45926</v>
      </c>
      <c r="F2915" s="1">
        <v>303651</v>
      </c>
      <c r="G2915" s="1">
        <v>1</v>
      </c>
      <c r="H2915" s="1">
        <v>0</v>
      </c>
      <c r="I2915" s="1">
        <v>1</v>
      </c>
      <c r="J2915" s="1" t="str">
        <v>Kolkata</v>
      </c>
      <c r="K2915" s="1">
        <v>0</v>
      </c>
      <c r="L2915" s="1">
        <f t="shared" si="141"/>
        <v>13860</v>
      </c>
      <c r="M2915" s="1">
        <f t="shared" si="142"/>
        <v>0</v>
      </c>
      <c r="N2915" s="1">
        <f t="shared" si="143"/>
        <v>13860</v>
      </c>
    </row>
    <row r="2916" spans="1:14" x14ac:dyDescent="0.25">
      <c r="A2916" s="1" t="str">
        <v>BioLegend</v>
      </c>
      <c r="B2916" s="1">
        <v>30162</v>
      </c>
      <c r="C2916" s="1" t="str">
        <v>EED119246</v>
      </c>
      <c r="D2916" s="2">
        <v>45919</v>
      </c>
      <c r="E2916" s="2">
        <v>45926</v>
      </c>
      <c r="F2916" s="1">
        <v>303744</v>
      </c>
      <c r="G2916" s="1">
        <v>1</v>
      </c>
      <c r="H2916" s="1">
        <v>0</v>
      </c>
      <c r="I2916" s="1">
        <v>1</v>
      </c>
      <c r="J2916" s="1" t="str">
        <v>Delhi</v>
      </c>
      <c r="K2916" s="1">
        <v>0</v>
      </c>
      <c r="L2916" s="1">
        <f t="shared" si="141"/>
        <v>30162</v>
      </c>
      <c r="M2916" s="1">
        <f t="shared" si="142"/>
        <v>0</v>
      </c>
      <c r="N2916" s="1">
        <f t="shared" si="143"/>
        <v>30162</v>
      </c>
    </row>
    <row r="2917" spans="1:14" x14ac:dyDescent="0.25">
      <c r="A2917" s="1" t="str">
        <v>BioLegend</v>
      </c>
      <c r="B2917" s="1">
        <v>4435.2</v>
      </c>
      <c r="C2917" s="1" t="str">
        <v>EED119246</v>
      </c>
      <c r="D2917" s="2">
        <v>45919</v>
      </c>
      <c r="E2917" s="2">
        <v>45926</v>
      </c>
      <c r="F2917" s="1">
        <v>304006</v>
      </c>
      <c r="G2917" s="1">
        <v>1</v>
      </c>
      <c r="H2917" s="1">
        <v>1</v>
      </c>
      <c r="I2917" s="1">
        <v>0</v>
      </c>
      <c r="J2917" s="1" t="str">
        <v>Lucknow</v>
      </c>
      <c r="K2917" s="1">
        <v>0</v>
      </c>
      <c r="L2917" s="1">
        <f t="shared" si="141"/>
        <v>4435.2</v>
      </c>
      <c r="M2917" s="1">
        <f t="shared" si="142"/>
        <v>4435.2</v>
      </c>
      <c r="N2917" s="1">
        <f t="shared" si="143"/>
        <v>0</v>
      </c>
    </row>
    <row r="2918" spans="1:14" x14ac:dyDescent="0.25">
      <c r="A2918" s="1" t="str">
        <v>BioLegend</v>
      </c>
      <c r="B2918" s="1">
        <v>25476</v>
      </c>
      <c r="C2918" s="1" t="str">
        <v>EED119246</v>
      </c>
      <c r="D2918" s="2">
        <v>45919</v>
      </c>
      <c r="E2918" s="2">
        <v>45926</v>
      </c>
      <c r="F2918" s="1">
        <v>304036</v>
      </c>
      <c r="G2918" s="1">
        <v>1</v>
      </c>
      <c r="H2918" s="1">
        <v>1</v>
      </c>
      <c r="I2918" s="1">
        <v>0</v>
      </c>
      <c r="J2918" s="1" t="str">
        <v>Delhi</v>
      </c>
      <c r="K2918" s="1">
        <v>0</v>
      </c>
      <c r="L2918" s="1">
        <f t="shared" si="141"/>
        <v>25476</v>
      </c>
      <c r="M2918" s="1">
        <f t="shared" si="142"/>
        <v>25476</v>
      </c>
      <c r="N2918" s="1">
        <f t="shared" si="143"/>
        <v>0</v>
      </c>
    </row>
    <row r="2919" spans="1:14" x14ac:dyDescent="0.25">
      <c r="A2919" s="1" t="str">
        <v>BioLegend</v>
      </c>
      <c r="B2919" s="1">
        <v>17864</v>
      </c>
      <c r="C2919" s="1" t="str">
        <v>EED119246</v>
      </c>
      <c r="D2919" s="2">
        <v>45919</v>
      </c>
      <c r="E2919" s="2">
        <v>45926</v>
      </c>
      <c r="F2919" s="1">
        <v>304096</v>
      </c>
      <c r="G2919" s="1">
        <v>1</v>
      </c>
      <c r="H2919" s="1">
        <v>0</v>
      </c>
      <c r="I2919" s="1">
        <v>1</v>
      </c>
      <c r="J2919" s="1" t="str">
        <v>DELHI</v>
      </c>
      <c r="K2919" s="1">
        <v>0</v>
      </c>
      <c r="L2919" s="1">
        <f t="shared" si="141"/>
        <v>17864</v>
      </c>
      <c r="M2919" s="1">
        <f t="shared" si="142"/>
        <v>0</v>
      </c>
      <c r="N2919" s="1">
        <f t="shared" si="143"/>
        <v>17864</v>
      </c>
    </row>
    <row r="2920" spans="1:14" x14ac:dyDescent="0.25">
      <c r="A2920" s="1" t="str">
        <v>BioLegend</v>
      </c>
      <c r="B2920" s="1">
        <v>28710</v>
      </c>
      <c r="C2920" s="1" t="str">
        <v>EED119246</v>
      </c>
      <c r="D2920" s="2">
        <v>45919</v>
      </c>
      <c r="E2920" s="2">
        <v>45926</v>
      </c>
      <c r="F2920" s="1">
        <v>304136</v>
      </c>
      <c r="G2920" s="1">
        <v>1</v>
      </c>
      <c r="H2920" s="1">
        <v>1</v>
      </c>
      <c r="I2920" s="1">
        <v>0</v>
      </c>
      <c r="J2920" s="1" t="str">
        <v>Karnataka</v>
      </c>
      <c r="K2920" s="1">
        <v>0</v>
      </c>
      <c r="L2920" s="1">
        <f t="shared" si="141"/>
        <v>28710</v>
      </c>
      <c r="M2920" s="1">
        <f t="shared" si="142"/>
        <v>28710</v>
      </c>
      <c r="N2920" s="1">
        <f t="shared" si="143"/>
        <v>0</v>
      </c>
    </row>
    <row r="2921" spans="1:14" x14ac:dyDescent="0.25">
      <c r="A2921" s="1" t="str">
        <v>BioLegend</v>
      </c>
      <c r="B2921" s="1">
        <v>25080</v>
      </c>
      <c r="C2921" s="1" t="str">
        <v>EED119246</v>
      </c>
      <c r="D2921" s="2">
        <v>45919</v>
      </c>
      <c r="E2921" s="2">
        <v>45926</v>
      </c>
      <c r="F2921" s="1">
        <v>304142</v>
      </c>
      <c r="G2921" s="1">
        <v>1</v>
      </c>
      <c r="H2921" s="1">
        <v>1</v>
      </c>
      <c r="I2921" s="1">
        <v>0</v>
      </c>
      <c r="J2921" s="1" t="str">
        <v>Chandigarh</v>
      </c>
      <c r="K2921" s="1">
        <v>0</v>
      </c>
      <c r="L2921" s="1">
        <f t="shared" si="141"/>
        <v>25080</v>
      </c>
      <c r="M2921" s="1">
        <f t="shared" si="142"/>
        <v>25080</v>
      </c>
      <c r="N2921" s="1">
        <f t="shared" si="143"/>
        <v>0</v>
      </c>
    </row>
    <row r="2922" spans="1:14" x14ac:dyDescent="0.25">
      <c r="A2922" s="1" t="str">
        <v>BioLegend</v>
      </c>
      <c r="B2922" s="1">
        <v>6283.2000000000007</v>
      </c>
      <c r="C2922" s="1" t="str">
        <v>EED119246</v>
      </c>
      <c r="D2922" s="2">
        <v>45919</v>
      </c>
      <c r="E2922" s="2">
        <v>45926</v>
      </c>
      <c r="F2922" s="1">
        <v>304402</v>
      </c>
      <c r="G2922" s="1">
        <v>1</v>
      </c>
      <c r="H2922" s="1">
        <v>0</v>
      </c>
      <c r="I2922" s="1">
        <v>1</v>
      </c>
      <c r="J2922" s="1" t="str">
        <v>DELHI</v>
      </c>
      <c r="K2922" s="1">
        <v>0</v>
      </c>
      <c r="L2922" s="1">
        <f t="shared" si="141"/>
        <v>6283.2000000000007</v>
      </c>
      <c r="M2922" s="1">
        <f t="shared" si="142"/>
        <v>0</v>
      </c>
      <c r="N2922" s="1">
        <f t="shared" si="143"/>
        <v>6283.2000000000007</v>
      </c>
    </row>
    <row r="2923" spans="1:14" x14ac:dyDescent="0.25">
      <c r="A2923" s="1" t="str">
        <v>BioLegend</v>
      </c>
      <c r="B2923" s="1">
        <v>7638.4</v>
      </c>
      <c r="C2923" s="1" t="str">
        <v>EED119246</v>
      </c>
      <c r="D2923" s="2">
        <v>45919</v>
      </c>
      <c r="E2923" s="2">
        <v>45926</v>
      </c>
      <c r="F2923" s="1">
        <v>304825</v>
      </c>
      <c r="G2923" s="1">
        <v>1</v>
      </c>
      <c r="H2923" s="1">
        <v>0</v>
      </c>
      <c r="I2923" s="1">
        <v>1</v>
      </c>
      <c r="J2923" s="1" t="str">
        <v>Kolkata</v>
      </c>
      <c r="K2923" s="1">
        <v>0</v>
      </c>
      <c r="L2923" s="1">
        <f t="shared" si="141"/>
        <v>7638.4</v>
      </c>
      <c r="M2923" s="1">
        <f t="shared" si="142"/>
        <v>0</v>
      </c>
      <c r="N2923" s="1">
        <f t="shared" si="143"/>
        <v>7638.4</v>
      </c>
    </row>
    <row r="2924" spans="1:14" x14ac:dyDescent="0.25">
      <c r="A2924" s="1" t="str">
        <v>BioLegend</v>
      </c>
      <c r="B2924" s="1">
        <v>19896.8</v>
      </c>
      <c r="C2924" s="1" t="str">
        <v>EED119246</v>
      </c>
      <c r="D2924" s="2">
        <v>45919</v>
      </c>
      <c r="E2924" s="2">
        <v>45926</v>
      </c>
      <c r="F2924" s="1">
        <v>305114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19896.8</v>
      </c>
      <c r="M2924" s="1">
        <f t="shared" si="142"/>
        <v>19896.8</v>
      </c>
      <c r="N2924" s="1">
        <f t="shared" si="143"/>
        <v>0</v>
      </c>
    </row>
    <row r="2925" spans="1:14" x14ac:dyDescent="0.25">
      <c r="A2925" s="1" t="str">
        <v>BioLegend</v>
      </c>
      <c r="B2925" s="1">
        <v>18048.8</v>
      </c>
      <c r="C2925" s="1" t="str">
        <v>EED119246</v>
      </c>
      <c r="D2925" s="2">
        <v>45919</v>
      </c>
      <c r="E2925" s="2">
        <v>45926</v>
      </c>
      <c r="F2925" s="1">
        <v>306008</v>
      </c>
      <c r="G2925" s="1">
        <v>1</v>
      </c>
      <c r="H2925" s="1">
        <v>1</v>
      </c>
      <c r="I2925" s="1">
        <v>0</v>
      </c>
      <c r="J2925" s="1" t="str">
        <v>Mumbai</v>
      </c>
      <c r="K2925" s="1">
        <v>0</v>
      </c>
      <c r="L2925" s="1">
        <f t="shared" si="141"/>
        <v>18048.8</v>
      </c>
      <c r="M2925" s="1">
        <f t="shared" si="142"/>
        <v>18048.8</v>
      </c>
      <c r="N2925" s="1">
        <f t="shared" si="143"/>
        <v>0</v>
      </c>
    </row>
    <row r="2926" spans="1:14" x14ac:dyDescent="0.25">
      <c r="A2926" s="1" t="str">
        <v>BioLegend</v>
      </c>
      <c r="B2926" s="1">
        <v>9486.4</v>
      </c>
      <c r="C2926" s="1" t="str">
        <v>EED119246</v>
      </c>
      <c r="D2926" s="2">
        <v>45919</v>
      </c>
      <c r="E2926" s="2">
        <v>45926</v>
      </c>
      <c r="F2926" s="1">
        <v>306509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9486.4</v>
      </c>
      <c r="M2926" s="1">
        <f t="shared" si="142"/>
        <v>9486.4</v>
      </c>
      <c r="N2926" s="1">
        <f t="shared" si="143"/>
        <v>0</v>
      </c>
    </row>
    <row r="2927" spans="1:14" x14ac:dyDescent="0.25">
      <c r="A2927" s="1" t="str">
        <v>BioLegend</v>
      </c>
      <c r="B2927" s="1">
        <v>28314</v>
      </c>
      <c r="C2927" s="1" t="str">
        <v>EED119246</v>
      </c>
      <c r="D2927" s="2">
        <v>45919</v>
      </c>
      <c r="E2927" s="2">
        <v>45926</v>
      </c>
      <c r="F2927" s="1">
        <v>307640</v>
      </c>
      <c r="G2927" s="1">
        <v>2</v>
      </c>
      <c r="H2927" s="1">
        <v>2</v>
      </c>
      <c r="I2927" s="1">
        <v>0</v>
      </c>
      <c r="J2927" s="1" t="str">
        <v>Mumbai</v>
      </c>
      <c r="K2927" s="1">
        <v>0</v>
      </c>
      <c r="L2927" s="1">
        <f t="shared" si="141"/>
        <v>56628</v>
      </c>
      <c r="M2927" s="1">
        <f t="shared" si="142"/>
        <v>56628</v>
      </c>
      <c r="N2927" s="1">
        <f t="shared" si="143"/>
        <v>0</v>
      </c>
    </row>
    <row r="2928" spans="1:14" x14ac:dyDescent="0.25">
      <c r="A2928" s="1" t="str">
        <v>BioLegend</v>
      </c>
      <c r="B2928" s="1">
        <v>21375.200000000001</v>
      </c>
      <c r="C2928" s="1" t="str">
        <v>EED119246</v>
      </c>
      <c r="D2928" s="2">
        <v>45919</v>
      </c>
      <c r="E2928" s="2">
        <v>45926</v>
      </c>
      <c r="F2928" s="1">
        <v>307654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21375.200000000001</v>
      </c>
      <c r="M2928" s="1">
        <f t="shared" si="142"/>
        <v>21375.200000000001</v>
      </c>
      <c r="N2928" s="1">
        <f t="shared" si="143"/>
        <v>0</v>
      </c>
    </row>
    <row r="2929" spans="1:14" x14ac:dyDescent="0.25">
      <c r="A2929" s="1" t="str">
        <v>BioLegend</v>
      </c>
      <c r="B2929" s="1">
        <v>23531.199999999997</v>
      </c>
      <c r="C2929" s="1" t="str">
        <v>EED119246</v>
      </c>
      <c r="D2929" s="2">
        <v>45919</v>
      </c>
      <c r="E2929" s="2">
        <v>45926</v>
      </c>
      <c r="F2929" s="1">
        <v>310718</v>
      </c>
      <c r="G2929" s="1">
        <v>1</v>
      </c>
      <c r="H2929" s="1">
        <v>1</v>
      </c>
      <c r="I2929" s="1">
        <v>0</v>
      </c>
      <c r="J2929" s="1" t="str">
        <v>Chandigarh</v>
      </c>
      <c r="K2929" s="1">
        <v>0</v>
      </c>
      <c r="L2929" s="1">
        <f t="shared" si="141"/>
        <v>23531.199999999997</v>
      </c>
      <c r="M2929" s="1">
        <f t="shared" si="142"/>
        <v>23531.199999999997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310946</v>
      </c>
      <c r="G2930" s="1">
        <v>1</v>
      </c>
      <c r="H2930" s="1">
        <v>1</v>
      </c>
      <c r="I2930" s="1">
        <v>0</v>
      </c>
      <c r="J2930" s="1" t="str">
        <v>Karnataka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26796</v>
      </c>
      <c r="C2931" s="1" t="str">
        <v>EED119246</v>
      </c>
      <c r="D2931" s="2">
        <v>45919</v>
      </c>
      <c r="E2931" s="2">
        <v>45926</v>
      </c>
      <c r="F2931" s="1">
        <v>311136</v>
      </c>
      <c r="G2931" s="1">
        <v>1</v>
      </c>
      <c r="H2931" s="1">
        <v>0</v>
      </c>
      <c r="I2931" s="1">
        <v>1</v>
      </c>
      <c r="J2931" s="1" t="str">
        <v>Delhi</v>
      </c>
      <c r="K2931" s="1">
        <v>0</v>
      </c>
      <c r="L2931" s="1">
        <f t="shared" si="141"/>
        <v>26796</v>
      </c>
      <c r="M2931" s="1">
        <f t="shared" si="142"/>
        <v>0</v>
      </c>
      <c r="N2931" s="1">
        <f t="shared" si="143"/>
        <v>26796</v>
      </c>
    </row>
    <row r="2932" spans="1:14" x14ac:dyDescent="0.25">
      <c r="A2932" s="1" t="str">
        <v>BioLegend</v>
      </c>
      <c r="B2932" s="1">
        <v>26136</v>
      </c>
      <c r="C2932" s="1" t="str">
        <v>EED119246</v>
      </c>
      <c r="D2932" s="2">
        <v>45919</v>
      </c>
      <c r="E2932" s="2">
        <v>45926</v>
      </c>
      <c r="F2932" s="1">
        <v>312238</v>
      </c>
      <c r="G2932" s="1">
        <v>1</v>
      </c>
      <c r="H2932" s="1">
        <v>1</v>
      </c>
      <c r="I2932" s="1">
        <v>0</v>
      </c>
      <c r="J2932" s="1" t="str">
        <v>Delhi</v>
      </c>
      <c r="K2932" s="1">
        <v>0</v>
      </c>
      <c r="L2932" s="1">
        <f t="shared" si="141"/>
        <v>26136</v>
      </c>
      <c r="M2932" s="1">
        <f t="shared" si="142"/>
        <v>26136</v>
      </c>
      <c r="N2932" s="1">
        <f t="shared" si="143"/>
        <v>0</v>
      </c>
    </row>
    <row r="2933" spans="1:14" x14ac:dyDescent="0.25">
      <c r="A2933" s="1" t="str">
        <v>BioLegend</v>
      </c>
      <c r="B2933" s="1">
        <v>7638.4</v>
      </c>
      <c r="C2933" s="1" t="str">
        <v>EED119246</v>
      </c>
      <c r="D2933" s="2">
        <v>45919</v>
      </c>
      <c r="E2933" s="2">
        <v>45926</v>
      </c>
      <c r="F2933" s="1">
        <v>317313</v>
      </c>
      <c r="G2933" s="1">
        <v>1</v>
      </c>
      <c r="H2933" s="1">
        <v>0</v>
      </c>
      <c r="I2933" s="1">
        <v>1</v>
      </c>
      <c r="J2933" s="1" t="str">
        <v>Kolkata</v>
      </c>
      <c r="K2933" s="1">
        <v>0</v>
      </c>
      <c r="L2933" s="1">
        <f t="shared" si="141"/>
        <v>7638.4</v>
      </c>
      <c r="M2933" s="1">
        <f t="shared" si="142"/>
        <v>0</v>
      </c>
      <c r="N2933" s="1">
        <f t="shared" si="143"/>
        <v>7638.4</v>
      </c>
    </row>
    <row r="2934" spans="1:14" x14ac:dyDescent="0.25">
      <c r="A2934" s="1" t="str">
        <v>BioLegend</v>
      </c>
      <c r="B2934" s="1">
        <v>1724.8000000000002</v>
      </c>
      <c r="C2934" s="1" t="str">
        <v>EED119246</v>
      </c>
      <c r="D2934" s="2">
        <v>45919</v>
      </c>
      <c r="E2934" s="2">
        <v>45926</v>
      </c>
      <c r="F2934" s="1">
        <v>317409</v>
      </c>
      <c r="G2934" s="1">
        <v>1</v>
      </c>
      <c r="H2934" s="1">
        <v>0</v>
      </c>
      <c r="I2934" s="1">
        <v>1</v>
      </c>
      <c r="J2934" s="1" t="str">
        <v>Kolkata</v>
      </c>
      <c r="K2934" s="1">
        <v>0</v>
      </c>
      <c r="L2934" s="1">
        <f t="shared" si="141"/>
        <v>1724.8000000000002</v>
      </c>
      <c r="M2934" s="1">
        <f t="shared" si="142"/>
        <v>0</v>
      </c>
      <c r="N2934" s="1">
        <f t="shared" si="143"/>
        <v>1724.8000000000002</v>
      </c>
    </row>
    <row r="2935" spans="1:14" x14ac:dyDescent="0.25">
      <c r="A2935" s="1" t="str">
        <v>BioLegend</v>
      </c>
      <c r="B2935" s="1">
        <v>12443.2</v>
      </c>
      <c r="C2935" s="1" t="str">
        <v>EED119246</v>
      </c>
      <c r="D2935" s="2">
        <v>45919</v>
      </c>
      <c r="E2935" s="2">
        <v>45926</v>
      </c>
      <c r="F2935" s="1">
        <v>323512</v>
      </c>
      <c r="G2935" s="1">
        <v>1</v>
      </c>
      <c r="H2935" s="1">
        <v>1</v>
      </c>
      <c r="I2935" s="1">
        <v>0</v>
      </c>
      <c r="J2935" s="1" t="str">
        <v>Lucknow</v>
      </c>
      <c r="K2935" s="1">
        <v>0</v>
      </c>
      <c r="L2935" s="1">
        <f t="shared" si="141"/>
        <v>12443.2</v>
      </c>
      <c r="M2935" s="1">
        <f t="shared" si="142"/>
        <v>12443.2</v>
      </c>
      <c r="N2935" s="1">
        <f t="shared" si="143"/>
        <v>0</v>
      </c>
    </row>
    <row r="2936" spans="1:14" x14ac:dyDescent="0.25">
      <c r="A2936" s="1" t="str">
        <v>BioLegend</v>
      </c>
      <c r="B2936" s="1">
        <v>15400</v>
      </c>
      <c r="C2936" s="1" t="str">
        <v>EED119246</v>
      </c>
      <c r="D2936" s="2">
        <v>45919</v>
      </c>
      <c r="E2936" s="2">
        <v>45926</v>
      </c>
      <c r="F2936" s="1">
        <v>324206</v>
      </c>
      <c r="G2936" s="1">
        <v>1</v>
      </c>
      <c r="H2936" s="1">
        <v>0</v>
      </c>
      <c r="I2936" s="1">
        <v>1</v>
      </c>
      <c r="J2936" s="1" t="str">
        <v>DELHI</v>
      </c>
      <c r="K2936" s="1">
        <v>0</v>
      </c>
      <c r="L2936" s="1">
        <f t="shared" si="141"/>
        <v>15400</v>
      </c>
      <c r="M2936" s="1">
        <f t="shared" si="142"/>
        <v>0</v>
      </c>
      <c r="N2936" s="1">
        <f t="shared" si="143"/>
        <v>15400</v>
      </c>
    </row>
    <row r="2937" spans="1:14" x14ac:dyDescent="0.25">
      <c r="A2937" s="1" t="str">
        <v>BioLegend</v>
      </c>
      <c r="B2937" s="1">
        <v>15400</v>
      </c>
      <c r="C2937" s="1" t="str">
        <v>EED119246</v>
      </c>
      <c r="D2937" s="2">
        <v>45919</v>
      </c>
      <c r="E2937" s="2">
        <v>45926</v>
      </c>
      <c r="F2937" s="1">
        <v>324206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15400</v>
      </c>
      <c r="M2937" s="1">
        <f t="shared" si="142"/>
        <v>15400</v>
      </c>
      <c r="N2937" s="1">
        <f t="shared" si="143"/>
        <v>0</v>
      </c>
    </row>
    <row r="2938" spans="1:14" x14ac:dyDescent="0.25">
      <c r="A2938" s="1" t="str">
        <v>BioLegend</v>
      </c>
      <c r="B2938" s="1">
        <v>5790.4</v>
      </c>
      <c r="C2938" s="1" t="str">
        <v>EED119246</v>
      </c>
      <c r="D2938" s="2">
        <v>45919</v>
      </c>
      <c r="E2938" s="2">
        <v>45926</v>
      </c>
      <c r="F2938" s="1">
        <v>327005</v>
      </c>
      <c r="G2938" s="1">
        <v>1</v>
      </c>
      <c r="H2938" s="1">
        <v>1</v>
      </c>
      <c r="I2938" s="1">
        <v>0</v>
      </c>
      <c r="J2938" s="1" t="str">
        <v>Chennai</v>
      </c>
      <c r="K2938" s="1">
        <v>0</v>
      </c>
      <c r="L2938" s="1">
        <f t="shared" si="141"/>
        <v>5790.4</v>
      </c>
      <c r="M2938" s="1">
        <f t="shared" si="142"/>
        <v>5790.4</v>
      </c>
      <c r="N2938" s="1">
        <f t="shared" si="143"/>
        <v>0</v>
      </c>
    </row>
    <row r="2939" spans="1:14" x14ac:dyDescent="0.25">
      <c r="A2939" s="1" t="str">
        <v>BioLegend</v>
      </c>
      <c r="B2939" s="1">
        <v>19342.400000000001</v>
      </c>
      <c r="C2939" s="1" t="str">
        <v>EED119246</v>
      </c>
      <c r="D2939" s="2">
        <v>45919</v>
      </c>
      <c r="E2939" s="2">
        <v>45926</v>
      </c>
      <c r="F2939" s="1">
        <v>328114</v>
      </c>
      <c r="G2939" s="1">
        <v>1</v>
      </c>
      <c r="H2939" s="1">
        <v>0</v>
      </c>
      <c r="I2939" s="1">
        <v>1</v>
      </c>
      <c r="J2939" s="1" t="str">
        <v>DELHI</v>
      </c>
      <c r="K2939" s="1">
        <v>0</v>
      </c>
      <c r="L2939" s="1">
        <f t="shared" si="141"/>
        <v>19342.400000000001</v>
      </c>
      <c r="M2939" s="1">
        <f t="shared" si="142"/>
        <v>0</v>
      </c>
      <c r="N2939" s="1">
        <f t="shared" si="143"/>
        <v>19342.400000000001</v>
      </c>
    </row>
    <row r="2940" spans="1:14" x14ac:dyDescent="0.25">
      <c r="A2940" s="1" t="str">
        <v>BioLegend</v>
      </c>
      <c r="B2940" s="1">
        <v>23531.199999999997</v>
      </c>
      <c r="C2940" s="1" t="str">
        <v>EED119246</v>
      </c>
      <c r="D2940" s="2">
        <v>45919</v>
      </c>
      <c r="E2940" s="2">
        <v>45926</v>
      </c>
      <c r="F2940" s="1">
        <v>329918</v>
      </c>
      <c r="G2940" s="1">
        <v>1</v>
      </c>
      <c r="H2940" s="1">
        <v>1</v>
      </c>
      <c r="I2940" s="1">
        <v>0</v>
      </c>
      <c r="J2940" s="1" t="str">
        <v>Karnataka</v>
      </c>
      <c r="K2940" s="1">
        <v>0</v>
      </c>
      <c r="L2940" s="1">
        <f t="shared" si="141"/>
        <v>23531.199999999997</v>
      </c>
      <c r="M2940" s="1">
        <f t="shared" si="142"/>
        <v>23531.199999999997</v>
      </c>
      <c r="N2940" s="1">
        <f t="shared" si="143"/>
        <v>0</v>
      </c>
    </row>
    <row r="2941" spans="1:14" x14ac:dyDescent="0.25">
      <c r="A2941" s="1" t="str">
        <v>BioLegend</v>
      </c>
      <c r="B2941" s="1">
        <v>15400</v>
      </c>
      <c r="C2941" s="1" t="str">
        <v>EED119246</v>
      </c>
      <c r="D2941" s="2">
        <v>45919</v>
      </c>
      <c r="E2941" s="2">
        <v>45926</v>
      </c>
      <c r="F2941" s="1">
        <v>330610</v>
      </c>
      <c r="G2941" s="1">
        <v>1</v>
      </c>
      <c r="H2941" s="1">
        <v>1</v>
      </c>
      <c r="I2941" s="1">
        <v>0</v>
      </c>
      <c r="J2941" s="1" t="str">
        <v>Mumbai</v>
      </c>
      <c r="K2941" s="1">
        <v>0</v>
      </c>
      <c r="L2941" s="1">
        <f t="shared" si="141"/>
        <v>15400</v>
      </c>
      <c r="M2941" s="1">
        <f t="shared" si="142"/>
        <v>15400</v>
      </c>
      <c r="N2941" s="1">
        <f t="shared" si="143"/>
        <v>0</v>
      </c>
    </row>
    <row r="2942" spans="1:14" x14ac:dyDescent="0.25">
      <c r="A2942" s="1" t="str">
        <v>BioLegend</v>
      </c>
      <c r="B2942" s="1">
        <v>18911.2</v>
      </c>
      <c r="C2942" s="1" t="str">
        <v>EED119246</v>
      </c>
      <c r="D2942" s="2">
        <v>45919</v>
      </c>
      <c r="E2942" s="2">
        <v>45926</v>
      </c>
      <c r="F2942" s="1">
        <v>330706</v>
      </c>
      <c r="G2942" s="1">
        <v>1</v>
      </c>
      <c r="H2942" s="1">
        <v>1</v>
      </c>
      <c r="I2942" s="1">
        <v>0</v>
      </c>
      <c r="J2942" s="1" t="str">
        <v>Mumbai</v>
      </c>
      <c r="K2942" s="1">
        <v>0</v>
      </c>
      <c r="L2942" s="1">
        <f t="shared" si="141"/>
        <v>18911.2</v>
      </c>
      <c r="M2942" s="1">
        <f t="shared" si="142"/>
        <v>18911.2</v>
      </c>
      <c r="N2942" s="1">
        <f t="shared" si="143"/>
        <v>0</v>
      </c>
    </row>
    <row r="2943" spans="1:14" x14ac:dyDescent="0.25">
      <c r="A2943" s="1" t="str">
        <v>BioLegend</v>
      </c>
      <c r="B2943" s="1">
        <v>27720</v>
      </c>
      <c r="C2943" s="1" t="str">
        <v>EED119246</v>
      </c>
      <c r="D2943" s="2">
        <v>45919</v>
      </c>
      <c r="E2943" s="2">
        <v>45926</v>
      </c>
      <c r="F2943" s="1">
        <v>333648</v>
      </c>
      <c r="G2943" s="1">
        <v>1</v>
      </c>
      <c r="H2943" s="1">
        <v>1</v>
      </c>
      <c r="I2943" s="1">
        <v>0</v>
      </c>
      <c r="J2943" s="1" t="str">
        <v>Delhi</v>
      </c>
      <c r="K2943" s="1">
        <v>0</v>
      </c>
      <c r="L2943" s="1">
        <f t="shared" si="141"/>
        <v>27720</v>
      </c>
      <c r="M2943" s="1">
        <f t="shared" si="142"/>
        <v>27720</v>
      </c>
      <c r="N2943" s="1">
        <f t="shared" si="143"/>
        <v>0</v>
      </c>
    </row>
    <row r="2944" spans="1:14" x14ac:dyDescent="0.25">
      <c r="A2944" s="1" t="str">
        <v>BioLegend</v>
      </c>
      <c r="B2944" s="1">
        <v>23531.199999999997</v>
      </c>
      <c r="C2944" s="1" t="str">
        <v>EED119246</v>
      </c>
      <c r="D2944" s="2">
        <v>45919</v>
      </c>
      <c r="E2944" s="2">
        <v>45926</v>
      </c>
      <c r="F2944" s="1">
        <v>334114</v>
      </c>
      <c r="G2944" s="1">
        <v>1</v>
      </c>
      <c r="H2944" s="1">
        <v>1</v>
      </c>
      <c r="I2944" s="1">
        <v>0</v>
      </c>
      <c r="J2944" s="1" t="str">
        <v>Karnataka</v>
      </c>
      <c r="K2944" s="1">
        <v>0</v>
      </c>
      <c r="L2944" s="1">
        <f t="shared" si="141"/>
        <v>23531.199999999997</v>
      </c>
      <c r="M2944" s="1">
        <f t="shared" si="142"/>
        <v>23531.199999999997</v>
      </c>
      <c r="N2944" s="1">
        <f t="shared" si="143"/>
        <v>0</v>
      </c>
    </row>
    <row r="2945" spans="1:14" x14ac:dyDescent="0.25">
      <c r="A2945" s="1" t="str">
        <v>BioLegend</v>
      </c>
      <c r="B2945" s="1">
        <v>21683.200000000001</v>
      </c>
      <c r="C2945" s="1" t="str">
        <v>EED119246</v>
      </c>
      <c r="D2945" s="2">
        <v>45919</v>
      </c>
      <c r="E2945" s="2">
        <v>45926</v>
      </c>
      <c r="F2945" s="1">
        <v>336220</v>
      </c>
      <c r="G2945" s="1">
        <v>1</v>
      </c>
      <c r="H2945" s="1">
        <v>1</v>
      </c>
      <c r="I2945" s="1">
        <v>0</v>
      </c>
      <c r="J2945" s="1" t="str">
        <v>AHMEDABAD</v>
      </c>
      <c r="K2945" s="1">
        <v>0</v>
      </c>
      <c r="L2945" s="1">
        <f t="shared" si="141"/>
        <v>21683.200000000001</v>
      </c>
      <c r="M2945" s="1">
        <f t="shared" si="142"/>
        <v>21683.200000000001</v>
      </c>
      <c r="N2945" s="1">
        <f t="shared" si="143"/>
        <v>0</v>
      </c>
    </row>
    <row r="2946" spans="1:14" x14ac:dyDescent="0.25">
      <c r="A2946" s="1" t="str">
        <v>BioLegend</v>
      </c>
      <c r="B2946" s="1">
        <v>9424.7999999999993</v>
      </c>
      <c r="C2946" s="1" t="str">
        <v>EED119246</v>
      </c>
      <c r="D2946" s="2">
        <v>45919</v>
      </c>
      <c r="E2946" s="2">
        <v>45926</v>
      </c>
      <c r="F2946" s="1">
        <v>343513</v>
      </c>
      <c r="G2946" s="1">
        <v>1</v>
      </c>
      <c r="H2946" s="1">
        <v>1</v>
      </c>
      <c r="I2946" s="1">
        <v>0</v>
      </c>
      <c r="J2946" s="1" t="str">
        <v>Delhi</v>
      </c>
      <c r="K2946" s="1">
        <v>0</v>
      </c>
      <c r="L2946" s="1">
        <f t="shared" si="141"/>
        <v>9424.7999999999993</v>
      </c>
      <c r="M2946" s="1">
        <f t="shared" si="142"/>
        <v>9424.7999999999993</v>
      </c>
      <c r="N2946" s="1">
        <f t="shared" si="143"/>
        <v>0</v>
      </c>
    </row>
    <row r="2947" spans="1:14" x14ac:dyDescent="0.25">
      <c r="A2947" s="1" t="str">
        <v>BioLegend</v>
      </c>
      <c r="B2947" s="1">
        <v>7453.6</v>
      </c>
      <c r="C2947" s="1" t="str">
        <v>EED119246</v>
      </c>
      <c r="D2947" s="2">
        <v>45919</v>
      </c>
      <c r="E2947" s="2">
        <v>45926</v>
      </c>
      <c r="F2947" s="1">
        <v>344703</v>
      </c>
      <c r="G2947" s="1">
        <v>1</v>
      </c>
      <c r="H2947" s="1">
        <v>0</v>
      </c>
      <c r="I2947" s="1">
        <v>1</v>
      </c>
      <c r="J2947" s="1" t="str">
        <v>Kolkata</v>
      </c>
      <c r="K2947" s="1">
        <v>0</v>
      </c>
      <c r="L2947" s="1">
        <f t="shared" si="141"/>
        <v>7453.6</v>
      </c>
      <c r="M2947" s="1">
        <f t="shared" si="142"/>
        <v>0</v>
      </c>
      <c r="N2947" s="1">
        <f t="shared" si="143"/>
        <v>7453.6</v>
      </c>
    </row>
    <row r="2948" spans="1:14" x14ac:dyDescent="0.25">
      <c r="A2948" s="1" t="str">
        <v>BioLegend</v>
      </c>
      <c r="B2948" s="1">
        <v>8808.7999999999993</v>
      </c>
      <c r="C2948" s="1" t="str">
        <v>EED119246</v>
      </c>
      <c r="D2948" s="2">
        <v>45919</v>
      </c>
      <c r="E2948" s="2">
        <v>45926</v>
      </c>
      <c r="F2948" s="1">
        <v>344813</v>
      </c>
      <c r="G2948" s="1">
        <v>1</v>
      </c>
      <c r="H2948" s="1">
        <v>1</v>
      </c>
      <c r="I2948" s="1">
        <v>0</v>
      </c>
      <c r="J2948" s="1" t="str">
        <v>Chandigarh</v>
      </c>
      <c r="K2948" s="1">
        <v>0</v>
      </c>
      <c r="L2948" s="1">
        <f t="shared" si="141"/>
        <v>8808.7999999999993</v>
      </c>
      <c r="M2948" s="1">
        <f t="shared" si="142"/>
        <v>8808.7999999999993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27588</v>
      </c>
      <c r="C2949" s="1" t="str">
        <v>EED119246</v>
      </c>
      <c r="D2949" s="2">
        <v>45919</v>
      </c>
      <c r="E2949" s="2">
        <v>45926</v>
      </c>
      <c r="F2949" s="1">
        <v>344846</v>
      </c>
      <c r="G2949" s="1">
        <v>1</v>
      </c>
      <c r="H2949" s="1">
        <v>1</v>
      </c>
      <c r="I2949" s="1">
        <v>0</v>
      </c>
      <c r="J2949" s="1" t="str">
        <v>Delhi</v>
      </c>
      <c r="K2949" s="1">
        <v>0</v>
      </c>
      <c r="L2949" s="1">
        <f t="shared" si="141"/>
        <v>27588</v>
      </c>
      <c r="M2949" s="1">
        <f t="shared" si="142"/>
        <v>27588</v>
      </c>
      <c r="N2949" s="1">
        <f t="shared" si="143"/>
        <v>0</v>
      </c>
    </row>
    <row r="2950" spans="1:14" x14ac:dyDescent="0.25">
      <c r="A2950" s="1" t="str">
        <v>BioLegend</v>
      </c>
      <c r="B2950" s="1">
        <v>9055.2000000000007</v>
      </c>
      <c r="C2950" s="1" t="str">
        <v>EED119246</v>
      </c>
      <c r="D2950" s="2">
        <v>45919</v>
      </c>
      <c r="E2950" s="2">
        <v>45926</v>
      </c>
      <c r="F2950" s="1">
        <v>345013</v>
      </c>
      <c r="G2950" s="1">
        <v>1</v>
      </c>
      <c r="H2950" s="1">
        <v>0</v>
      </c>
      <c r="I2950" s="1">
        <v>1</v>
      </c>
      <c r="J2950" s="1" t="str">
        <v>Kolkata</v>
      </c>
      <c r="K2950" s="1">
        <v>0</v>
      </c>
      <c r="L2950" s="1">
        <f t="shared" ref="L2950:L3009" si="144">G2950*B2950</f>
        <v>9055.2000000000007</v>
      </c>
      <c r="M2950" s="1">
        <f t="shared" ref="M2950:M3009" si="145">H2950*B2950</f>
        <v>0</v>
      </c>
      <c r="N2950" s="1">
        <f t="shared" ref="N2950:N3009" si="146">I2950*B2950</f>
        <v>9055.2000000000007</v>
      </c>
    </row>
    <row r="2951" spans="1:14" x14ac:dyDescent="0.25">
      <c r="A2951" s="1" t="str">
        <v>BioLegend</v>
      </c>
      <c r="B2951" s="1">
        <v>22792</v>
      </c>
      <c r="C2951" s="1" t="str">
        <v>EED119246</v>
      </c>
      <c r="D2951" s="2">
        <v>45919</v>
      </c>
      <c r="E2951" s="2">
        <v>45926</v>
      </c>
      <c r="F2951" s="1">
        <v>305044</v>
      </c>
      <c r="G2951" s="1">
        <v>1</v>
      </c>
      <c r="H2951" s="1">
        <v>1</v>
      </c>
      <c r="I2951" s="1">
        <v>0</v>
      </c>
      <c r="J2951" s="1" t="str">
        <v>Karnataka</v>
      </c>
      <c r="K2951" s="1">
        <v>0</v>
      </c>
      <c r="L2951" s="1">
        <f t="shared" si="144"/>
        <v>22792</v>
      </c>
      <c r="M2951" s="1">
        <f t="shared" si="145"/>
        <v>22792</v>
      </c>
      <c r="N2951" s="1">
        <f t="shared" si="146"/>
        <v>0</v>
      </c>
    </row>
    <row r="2952" spans="1:14" x14ac:dyDescent="0.25">
      <c r="A2952" s="1" t="str">
        <v>BioLegend</v>
      </c>
      <c r="B2952" s="1">
        <v>27258</v>
      </c>
      <c r="C2952" s="1" t="str">
        <v>EED119246</v>
      </c>
      <c r="D2952" s="2">
        <v>45919</v>
      </c>
      <c r="E2952" s="2">
        <v>45926</v>
      </c>
      <c r="F2952" s="1">
        <v>347318</v>
      </c>
      <c r="G2952" s="1">
        <v>1</v>
      </c>
      <c r="H2952" s="1">
        <v>0</v>
      </c>
      <c r="I2952" s="1">
        <v>1</v>
      </c>
      <c r="J2952" s="1" t="str">
        <v>Bhuvneshwar</v>
      </c>
      <c r="K2952" s="1">
        <v>0</v>
      </c>
      <c r="L2952" s="1">
        <f t="shared" si="144"/>
        <v>27258</v>
      </c>
      <c r="M2952" s="1">
        <f t="shared" si="145"/>
        <v>0</v>
      </c>
      <c r="N2952" s="1">
        <f t="shared" si="146"/>
        <v>27258</v>
      </c>
    </row>
    <row r="2953" spans="1:14" x14ac:dyDescent="0.25">
      <c r="A2953" s="1" t="str">
        <v>BioLegend</v>
      </c>
      <c r="B2953" s="1">
        <v>9794.4</v>
      </c>
      <c r="C2953" s="1" t="str">
        <v>EED119246</v>
      </c>
      <c r="D2953" s="2">
        <v>45919</v>
      </c>
      <c r="E2953" s="2">
        <v>45926</v>
      </c>
      <c r="F2953" s="1">
        <v>351729</v>
      </c>
      <c r="G2953" s="1">
        <v>1</v>
      </c>
      <c r="H2953" s="1">
        <v>1</v>
      </c>
      <c r="I2953" s="1">
        <v>0</v>
      </c>
      <c r="J2953" s="1" t="str">
        <v>Delhi</v>
      </c>
      <c r="K2953" s="1">
        <v>0</v>
      </c>
      <c r="L2953" s="1">
        <f t="shared" si="144"/>
        <v>9794.4</v>
      </c>
      <c r="M2953" s="1">
        <f t="shared" si="145"/>
        <v>9794.4</v>
      </c>
      <c r="N2953" s="1">
        <f t="shared" si="146"/>
        <v>0</v>
      </c>
    </row>
    <row r="2954" spans="1:14" x14ac:dyDescent="0.25">
      <c r="A2954" s="1" t="str">
        <v>BioLegend</v>
      </c>
      <c r="B2954" s="1">
        <v>20820.8</v>
      </c>
      <c r="C2954" s="1" t="str">
        <v>EED119246</v>
      </c>
      <c r="D2954" s="2">
        <v>45919</v>
      </c>
      <c r="E2954" s="2">
        <v>45926</v>
      </c>
      <c r="F2954" s="1">
        <v>353606</v>
      </c>
      <c r="G2954" s="1">
        <v>1</v>
      </c>
      <c r="H2954" s="1">
        <v>1</v>
      </c>
      <c r="I2954" s="1">
        <v>0</v>
      </c>
      <c r="J2954" s="1" t="str">
        <v>Telangana</v>
      </c>
      <c r="K2954" s="1">
        <v>0</v>
      </c>
      <c r="L2954" s="1">
        <f t="shared" si="144"/>
        <v>20820.8</v>
      </c>
      <c r="M2954" s="1">
        <f t="shared" si="145"/>
        <v>20820.8</v>
      </c>
      <c r="N2954" s="1">
        <f t="shared" si="146"/>
        <v>0</v>
      </c>
    </row>
    <row r="2955" spans="1:14" x14ac:dyDescent="0.25">
      <c r="A2955" s="1" t="str">
        <v>BioLegend</v>
      </c>
      <c r="B2955" s="1">
        <v>26862</v>
      </c>
      <c r="C2955" s="1" t="str">
        <v>EED119246</v>
      </c>
      <c r="D2955" s="2">
        <v>45919</v>
      </c>
      <c r="E2955" s="2">
        <v>45926</v>
      </c>
      <c r="F2955" s="1">
        <v>353726</v>
      </c>
      <c r="G2955" s="1">
        <v>3</v>
      </c>
      <c r="H2955" s="1">
        <v>3</v>
      </c>
      <c r="I2955" s="1">
        <v>0</v>
      </c>
      <c r="J2955" s="1" t="str">
        <v>Mumbai</v>
      </c>
      <c r="K2955" s="1">
        <v>0</v>
      </c>
      <c r="L2955" s="1">
        <f t="shared" si="144"/>
        <v>80586</v>
      </c>
      <c r="M2955" s="1">
        <f t="shared" si="145"/>
        <v>80586</v>
      </c>
      <c r="N2955" s="1">
        <f t="shared" si="146"/>
        <v>0</v>
      </c>
    </row>
    <row r="2956" spans="1:14" x14ac:dyDescent="0.25">
      <c r="A2956" s="1" t="str">
        <v>BioLegend</v>
      </c>
      <c r="B2956" s="1">
        <v>13305.599999999999</v>
      </c>
      <c r="C2956" s="1" t="str">
        <v>EED119246</v>
      </c>
      <c r="D2956" s="2">
        <v>45919</v>
      </c>
      <c r="E2956" s="2">
        <v>45926</v>
      </c>
      <c r="F2956" s="1">
        <v>356110</v>
      </c>
      <c r="G2956" s="1">
        <v>1</v>
      </c>
      <c r="H2956" s="1">
        <v>0</v>
      </c>
      <c r="I2956" s="1">
        <v>1</v>
      </c>
      <c r="J2956" s="1" t="str">
        <v>Kolkata</v>
      </c>
      <c r="K2956" s="1">
        <v>0</v>
      </c>
      <c r="L2956" s="1">
        <f t="shared" si="144"/>
        <v>13305.599999999999</v>
      </c>
      <c r="M2956" s="1">
        <f t="shared" si="145"/>
        <v>0</v>
      </c>
      <c r="N2956" s="1">
        <f t="shared" si="146"/>
        <v>13305.599999999999</v>
      </c>
    </row>
    <row r="2957" spans="1:14" x14ac:dyDescent="0.25">
      <c r="A2957" s="1" t="str">
        <v>BioLegend</v>
      </c>
      <c r="B2957" s="1">
        <v>21621.600000000002</v>
      </c>
      <c r="C2957" s="1" t="str">
        <v>EED119246</v>
      </c>
      <c r="D2957" s="2">
        <v>45919</v>
      </c>
      <c r="E2957" s="2">
        <v>45926</v>
      </c>
      <c r="F2957" s="1">
        <v>356422</v>
      </c>
      <c r="G2957" s="1">
        <v>3</v>
      </c>
      <c r="H2957" s="1">
        <v>3</v>
      </c>
      <c r="I2957" s="1">
        <v>0</v>
      </c>
      <c r="J2957" s="1" t="str">
        <v>Banglore</v>
      </c>
      <c r="K2957" s="1">
        <v>0</v>
      </c>
      <c r="L2957" s="1">
        <f t="shared" si="144"/>
        <v>64864.800000000003</v>
      </c>
      <c r="M2957" s="1">
        <f t="shared" si="145"/>
        <v>64864.800000000003</v>
      </c>
      <c r="N2957" s="1">
        <f t="shared" si="146"/>
        <v>0</v>
      </c>
    </row>
    <row r="2958" spans="1:14" x14ac:dyDescent="0.25">
      <c r="A2958" s="1" t="str">
        <v>BioLegend</v>
      </c>
      <c r="B2958" s="1">
        <v>7638.4</v>
      </c>
      <c r="C2958" s="1" t="str">
        <v>EED119246</v>
      </c>
      <c r="D2958" s="2">
        <v>45919</v>
      </c>
      <c r="E2958" s="2">
        <v>45926</v>
      </c>
      <c r="F2958" s="1">
        <v>357415</v>
      </c>
      <c r="G2958" s="1">
        <v>1</v>
      </c>
      <c r="H2958" s="1">
        <v>0</v>
      </c>
      <c r="I2958" s="1">
        <v>1</v>
      </c>
      <c r="J2958" s="1" t="str">
        <v>Kolkata</v>
      </c>
      <c r="K2958" s="1">
        <v>0</v>
      </c>
      <c r="L2958" s="1">
        <f t="shared" si="144"/>
        <v>7638.4</v>
      </c>
      <c r="M2958" s="1">
        <f t="shared" si="145"/>
        <v>0</v>
      </c>
      <c r="N2958" s="1">
        <f t="shared" si="146"/>
        <v>7638.4</v>
      </c>
    </row>
    <row r="2959" spans="1:14" x14ac:dyDescent="0.25">
      <c r="A2959" s="1" t="str">
        <v>BioLegend</v>
      </c>
      <c r="B2959" s="1">
        <v>22176</v>
      </c>
      <c r="C2959" s="1" t="str">
        <v>EED119246</v>
      </c>
      <c r="D2959" s="2">
        <v>45919</v>
      </c>
      <c r="E2959" s="2">
        <v>45926</v>
      </c>
      <c r="F2959" s="1">
        <v>357304</v>
      </c>
      <c r="G2959" s="1">
        <v>3</v>
      </c>
      <c r="H2959" s="1">
        <v>3</v>
      </c>
      <c r="I2959" s="1">
        <v>0</v>
      </c>
      <c r="J2959" s="1" t="str">
        <v>Karnataka</v>
      </c>
      <c r="K2959" s="1">
        <v>0</v>
      </c>
      <c r="L2959" s="1">
        <f t="shared" si="144"/>
        <v>66528</v>
      </c>
      <c r="M2959" s="1">
        <f t="shared" si="145"/>
        <v>66528</v>
      </c>
      <c r="N2959" s="1">
        <f t="shared" si="146"/>
        <v>0</v>
      </c>
    </row>
    <row r="2960" spans="1:14" x14ac:dyDescent="0.25">
      <c r="A2960" s="1" t="str">
        <v>BioLegend</v>
      </c>
      <c r="B2960" s="1">
        <v>28710</v>
      </c>
      <c r="C2960" s="1" t="str">
        <v>EED119246</v>
      </c>
      <c r="D2960" s="2">
        <v>45919</v>
      </c>
      <c r="E2960" s="2">
        <v>45926</v>
      </c>
      <c r="F2960" s="1">
        <v>358610</v>
      </c>
      <c r="G2960" s="1">
        <v>1</v>
      </c>
      <c r="H2960" s="1">
        <v>1</v>
      </c>
      <c r="I2960" s="1">
        <v>0</v>
      </c>
      <c r="J2960" s="1" t="str">
        <v>Delhi</v>
      </c>
      <c r="K2960" s="1">
        <v>0</v>
      </c>
      <c r="L2960" s="1">
        <f t="shared" si="144"/>
        <v>28710</v>
      </c>
      <c r="M2960" s="1">
        <f t="shared" si="145"/>
        <v>28710</v>
      </c>
      <c r="N2960" s="1">
        <f t="shared" si="146"/>
        <v>0</v>
      </c>
    </row>
    <row r="2961" spans="1:14" x14ac:dyDescent="0.25">
      <c r="A2961" s="1" t="str">
        <v>BioLegend</v>
      </c>
      <c r="B2961" s="1">
        <v>9424.7999999999993</v>
      </c>
      <c r="C2961" s="1" t="str">
        <v>EED119246</v>
      </c>
      <c r="D2961" s="2">
        <v>45919</v>
      </c>
      <c r="E2961" s="2">
        <v>45926</v>
      </c>
      <c r="F2961" s="1">
        <v>363203</v>
      </c>
      <c r="G2961" s="1">
        <v>1</v>
      </c>
      <c r="H2961" s="1">
        <v>0</v>
      </c>
      <c r="I2961" s="1">
        <v>1</v>
      </c>
      <c r="J2961" s="1" t="str">
        <v>Kolkata</v>
      </c>
      <c r="K2961" s="1">
        <v>0</v>
      </c>
      <c r="L2961" s="1">
        <f t="shared" si="144"/>
        <v>9424.7999999999993</v>
      </c>
      <c r="M2961" s="1">
        <f t="shared" si="145"/>
        <v>0</v>
      </c>
      <c r="N2961" s="1">
        <f t="shared" si="146"/>
        <v>9424.7999999999993</v>
      </c>
    </row>
    <row r="2962" spans="1:14" x14ac:dyDescent="0.25">
      <c r="A2962" s="1" t="str">
        <v>BioLegend</v>
      </c>
      <c r="B2962" s="1">
        <v>22792</v>
      </c>
      <c r="C2962" s="1" t="str">
        <v>EED119246</v>
      </c>
      <c r="D2962" s="2">
        <v>45919</v>
      </c>
      <c r="E2962" s="2">
        <v>45926</v>
      </c>
      <c r="F2962" s="1">
        <v>363210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22792</v>
      </c>
      <c r="M2962" s="1">
        <f t="shared" si="145"/>
        <v>22792</v>
      </c>
      <c r="N2962" s="1">
        <f t="shared" si="146"/>
        <v>0</v>
      </c>
    </row>
    <row r="2963" spans="1:14" x14ac:dyDescent="0.25">
      <c r="A2963" s="1" t="str">
        <v>BioLegend</v>
      </c>
      <c r="B2963" s="1">
        <v>36097.599999999999</v>
      </c>
      <c r="C2963" s="1" t="str">
        <v>EED119246</v>
      </c>
      <c r="D2963" s="2">
        <v>45919</v>
      </c>
      <c r="E2963" s="2">
        <v>45926</v>
      </c>
      <c r="F2963" s="1">
        <v>363601</v>
      </c>
      <c r="G2963" s="1">
        <v>1</v>
      </c>
      <c r="H2963" s="1">
        <v>1</v>
      </c>
      <c r="I2963" s="1">
        <v>0</v>
      </c>
      <c r="J2963" s="1" t="str">
        <v>Delhi</v>
      </c>
      <c r="K2963" s="1">
        <v>0</v>
      </c>
      <c r="L2963" s="1">
        <f t="shared" si="144"/>
        <v>36097.599999999999</v>
      </c>
      <c r="M2963" s="1">
        <f t="shared" si="145"/>
        <v>36097.599999999999</v>
      </c>
      <c r="N2963" s="1">
        <f t="shared" si="146"/>
        <v>0</v>
      </c>
    </row>
    <row r="2964" spans="1:14" x14ac:dyDescent="0.25">
      <c r="A2964" s="1" t="str">
        <v>BioLegend</v>
      </c>
      <c r="B2964" s="1">
        <v>22176</v>
      </c>
      <c r="C2964" s="1" t="str">
        <v>EED119246</v>
      </c>
      <c r="D2964" s="2">
        <v>45919</v>
      </c>
      <c r="E2964" s="2">
        <v>45926</v>
      </c>
      <c r="F2964" s="1">
        <v>366704</v>
      </c>
      <c r="G2964" s="1">
        <v>1</v>
      </c>
      <c r="H2964" s="1">
        <v>1</v>
      </c>
      <c r="I2964" s="1">
        <v>0</v>
      </c>
      <c r="J2964" s="1" t="str">
        <v>Mumbai</v>
      </c>
      <c r="K2964" s="1">
        <v>0</v>
      </c>
      <c r="L2964" s="1">
        <f t="shared" si="144"/>
        <v>22176</v>
      </c>
      <c r="M2964" s="1">
        <f t="shared" si="145"/>
        <v>22176</v>
      </c>
      <c r="N2964" s="1">
        <f t="shared" si="146"/>
        <v>0</v>
      </c>
    </row>
    <row r="2965" spans="1:14" x14ac:dyDescent="0.25">
      <c r="A2965" s="1" t="str">
        <v>BioLegend</v>
      </c>
      <c r="B2965" s="1">
        <v>9178.4</v>
      </c>
      <c r="C2965" s="1" t="str">
        <v>EED119246</v>
      </c>
      <c r="D2965" s="2">
        <v>45919</v>
      </c>
      <c r="E2965" s="2">
        <v>45926</v>
      </c>
      <c r="F2965" s="1">
        <v>367405</v>
      </c>
      <c r="G2965" s="1">
        <v>1</v>
      </c>
      <c r="H2965" s="1">
        <v>0</v>
      </c>
      <c r="I2965" s="1">
        <v>1</v>
      </c>
      <c r="J2965" s="1" t="str">
        <v>Kolkata</v>
      </c>
      <c r="K2965" s="1">
        <v>0</v>
      </c>
      <c r="L2965" s="1">
        <f t="shared" si="144"/>
        <v>9178.4</v>
      </c>
      <c r="M2965" s="1">
        <f t="shared" si="145"/>
        <v>0</v>
      </c>
      <c r="N2965" s="1">
        <f t="shared" si="146"/>
        <v>9178.4</v>
      </c>
    </row>
    <row r="2966" spans="1:14" x14ac:dyDescent="0.25">
      <c r="A2966" s="1" t="str">
        <v>BioLegend</v>
      </c>
      <c r="B2966" s="1">
        <v>9055.2000000000007</v>
      </c>
      <c r="C2966" s="1" t="str">
        <v>EED119246</v>
      </c>
      <c r="D2966" s="2">
        <v>45919</v>
      </c>
      <c r="E2966" s="2">
        <v>45926</v>
      </c>
      <c r="F2966" s="1">
        <v>368503</v>
      </c>
      <c r="G2966" s="1">
        <v>1</v>
      </c>
      <c r="H2966" s="1">
        <v>1</v>
      </c>
      <c r="I2966" s="1">
        <v>0</v>
      </c>
      <c r="J2966" s="1" t="str">
        <v>Delhi</v>
      </c>
      <c r="K2966" s="1">
        <v>0</v>
      </c>
      <c r="L2966" s="1">
        <f t="shared" si="144"/>
        <v>9055.2000000000007</v>
      </c>
      <c r="M2966" s="1">
        <f t="shared" si="145"/>
        <v>9055.2000000000007</v>
      </c>
      <c r="N2966" s="1">
        <f t="shared" si="146"/>
        <v>0</v>
      </c>
    </row>
    <row r="2967" spans="1:14" x14ac:dyDescent="0.25">
      <c r="A2967" s="1" t="str">
        <v>BioLegend</v>
      </c>
      <c r="B2967" s="1">
        <v>8500.7999999999993</v>
      </c>
      <c r="C2967" s="1" t="str">
        <v>EED119246</v>
      </c>
      <c r="D2967" s="2">
        <v>45919</v>
      </c>
      <c r="E2967" s="2">
        <v>45926</v>
      </c>
      <c r="F2967" s="1">
        <v>368508</v>
      </c>
      <c r="G2967" s="1">
        <v>1</v>
      </c>
      <c r="H2967" s="1">
        <v>0</v>
      </c>
      <c r="I2967" s="1">
        <v>1</v>
      </c>
      <c r="J2967" s="1" t="str">
        <v>Kolkata</v>
      </c>
      <c r="K2967" s="1">
        <v>0</v>
      </c>
      <c r="L2967" s="1">
        <f t="shared" si="144"/>
        <v>8500.7999999999993</v>
      </c>
      <c r="M2967" s="1">
        <f t="shared" si="145"/>
        <v>0</v>
      </c>
      <c r="N2967" s="1">
        <f t="shared" si="146"/>
        <v>8500.7999999999993</v>
      </c>
    </row>
    <row r="2968" spans="1:14" x14ac:dyDescent="0.25">
      <c r="A2968" s="1" t="str">
        <v>BioLegend</v>
      </c>
      <c r="B2968" s="1">
        <v>3757.6000000000004</v>
      </c>
      <c r="C2968" s="1" t="str">
        <v>EED119246</v>
      </c>
      <c r="D2968" s="2">
        <v>45919</v>
      </c>
      <c r="E2968" s="2">
        <v>45926</v>
      </c>
      <c r="F2968" s="1">
        <v>368509</v>
      </c>
      <c r="G2968" s="1">
        <v>1</v>
      </c>
      <c r="H2968" s="1">
        <v>0</v>
      </c>
      <c r="I2968" s="1">
        <v>1</v>
      </c>
      <c r="J2968" s="1" t="str">
        <v>Kolkata</v>
      </c>
      <c r="K2968" s="1">
        <v>0</v>
      </c>
      <c r="L2968" s="1">
        <f t="shared" si="144"/>
        <v>3757.6000000000004</v>
      </c>
      <c r="M2968" s="1">
        <f t="shared" si="145"/>
        <v>0</v>
      </c>
      <c r="N2968" s="1">
        <f t="shared" si="146"/>
        <v>3757.6000000000004</v>
      </c>
    </row>
    <row r="2969" spans="1:14" x14ac:dyDescent="0.25">
      <c r="A2969" s="1" t="str">
        <v>BioLegend</v>
      </c>
      <c r="B2969" s="1">
        <v>18480</v>
      </c>
      <c r="C2969" s="1" t="str">
        <v>EED119246</v>
      </c>
      <c r="D2969" s="2">
        <v>45919</v>
      </c>
      <c r="E2969" s="2">
        <v>45926</v>
      </c>
      <c r="F2969" s="1">
        <v>369312</v>
      </c>
      <c r="G2969" s="1">
        <v>1</v>
      </c>
      <c r="H2969" s="1">
        <v>1</v>
      </c>
      <c r="I2969" s="1">
        <v>0</v>
      </c>
      <c r="J2969" s="1" t="str">
        <v>Karnataka</v>
      </c>
      <c r="K2969" s="1">
        <v>0</v>
      </c>
      <c r="L2969" s="1">
        <f t="shared" si="144"/>
        <v>18480</v>
      </c>
      <c r="M2969" s="1">
        <f t="shared" si="145"/>
        <v>18480</v>
      </c>
      <c r="N2969" s="1">
        <f t="shared" si="146"/>
        <v>0</v>
      </c>
    </row>
    <row r="2970" spans="1:14" x14ac:dyDescent="0.25">
      <c r="A2970" s="1" t="str">
        <v>BioLegend</v>
      </c>
      <c r="B2970" s="1">
        <v>14190</v>
      </c>
      <c r="C2970" s="1" t="str">
        <v>EED119246</v>
      </c>
      <c r="D2970" s="2">
        <v>45919</v>
      </c>
      <c r="E2970" s="2">
        <v>45926</v>
      </c>
      <c r="F2970" s="1">
        <v>369321</v>
      </c>
      <c r="G2970" s="1">
        <v>1</v>
      </c>
      <c r="H2970" s="1">
        <v>0</v>
      </c>
      <c r="I2970" s="1">
        <v>1</v>
      </c>
      <c r="J2970" s="1" t="str">
        <v>Kolkata</v>
      </c>
      <c r="K2970" s="1">
        <v>0</v>
      </c>
      <c r="L2970" s="1">
        <f t="shared" si="144"/>
        <v>14190</v>
      </c>
      <c r="M2970" s="1">
        <f t="shared" si="145"/>
        <v>0</v>
      </c>
      <c r="N2970" s="1">
        <f t="shared" si="146"/>
        <v>14190</v>
      </c>
    </row>
    <row r="2971" spans="1:14" x14ac:dyDescent="0.25">
      <c r="A2971" s="1" t="str">
        <v>BioLegend</v>
      </c>
      <c r="B2971" s="1">
        <v>19896.8</v>
      </c>
      <c r="C2971" s="1" t="str">
        <v>EED119246</v>
      </c>
      <c r="D2971" s="2">
        <v>45919</v>
      </c>
      <c r="E2971" s="2">
        <v>45926</v>
      </c>
      <c r="F2971" s="1">
        <v>372002</v>
      </c>
      <c r="G2971" s="1">
        <v>1</v>
      </c>
      <c r="H2971" s="1">
        <v>1</v>
      </c>
      <c r="I2971" s="1">
        <v>0</v>
      </c>
      <c r="J2971" s="1" t="str">
        <v>Delhi</v>
      </c>
      <c r="K2971" s="1">
        <v>0</v>
      </c>
      <c r="L2971" s="1">
        <f t="shared" si="144"/>
        <v>19896.8</v>
      </c>
      <c r="M2971" s="1">
        <f t="shared" si="145"/>
        <v>19896.8</v>
      </c>
      <c r="N2971" s="1">
        <f t="shared" si="146"/>
        <v>0</v>
      </c>
    </row>
    <row r="2972" spans="1:14" x14ac:dyDescent="0.25">
      <c r="A2972" s="1" t="str">
        <v>BioLegend</v>
      </c>
      <c r="B2972" s="1">
        <v>7700</v>
      </c>
      <c r="C2972" s="1" t="str">
        <v>EED119246</v>
      </c>
      <c r="D2972" s="2">
        <v>45919</v>
      </c>
      <c r="E2972" s="2">
        <v>45926</v>
      </c>
      <c r="F2972" s="1">
        <v>372203</v>
      </c>
      <c r="G2972" s="1">
        <v>1</v>
      </c>
      <c r="H2972" s="1">
        <v>0</v>
      </c>
      <c r="I2972" s="1">
        <v>1</v>
      </c>
      <c r="J2972" s="1" t="str">
        <v>Kolkata</v>
      </c>
      <c r="K2972" s="1">
        <v>0</v>
      </c>
      <c r="L2972" s="1">
        <f t="shared" si="144"/>
        <v>7700</v>
      </c>
      <c r="M2972" s="1">
        <f t="shared" si="145"/>
        <v>0</v>
      </c>
      <c r="N2972" s="1">
        <f t="shared" si="146"/>
        <v>7700</v>
      </c>
    </row>
    <row r="2973" spans="1:14" x14ac:dyDescent="0.25">
      <c r="A2973" s="1" t="str">
        <v>BioLegend</v>
      </c>
      <c r="B2973" s="1">
        <v>20636</v>
      </c>
      <c r="C2973" s="1" t="str">
        <v>EED119246</v>
      </c>
      <c r="D2973" s="2">
        <v>45919</v>
      </c>
      <c r="E2973" s="2">
        <v>45926</v>
      </c>
      <c r="F2973" s="1">
        <v>372208</v>
      </c>
      <c r="G2973" s="1">
        <v>1</v>
      </c>
      <c r="H2973" s="1">
        <v>0</v>
      </c>
      <c r="I2973" s="1">
        <v>1</v>
      </c>
      <c r="J2973" s="1" t="str">
        <v>Delhi</v>
      </c>
      <c r="K2973" s="1">
        <v>0</v>
      </c>
      <c r="L2973" s="1">
        <f t="shared" si="144"/>
        <v>20636</v>
      </c>
      <c r="M2973" s="1">
        <f t="shared" si="145"/>
        <v>0</v>
      </c>
      <c r="N2973" s="1">
        <f t="shared" si="146"/>
        <v>20636</v>
      </c>
    </row>
    <row r="2974" spans="1:14" x14ac:dyDescent="0.25">
      <c r="A2974" s="1" t="str">
        <v>BioLegend</v>
      </c>
      <c r="B2974" s="1">
        <v>26426.400000000001</v>
      </c>
      <c r="C2974" s="1" t="str">
        <v>EED119246</v>
      </c>
      <c r="D2974" s="2">
        <v>45919</v>
      </c>
      <c r="E2974" s="2">
        <v>45926</v>
      </c>
      <c r="F2974" s="1">
        <v>372716</v>
      </c>
      <c r="G2974" s="1">
        <v>1</v>
      </c>
      <c r="H2974" s="1">
        <v>1</v>
      </c>
      <c r="I2974" s="1">
        <v>0</v>
      </c>
      <c r="J2974" s="1" t="str">
        <v>Karnataka</v>
      </c>
      <c r="K2974" s="1">
        <v>0</v>
      </c>
      <c r="L2974" s="1">
        <f t="shared" si="144"/>
        <v>26426.400000000001</v>
      </c>
      <c r="M2974" s="1">
        <f t="shared" si="145"/>
        <v>26426.400000000001</v>
      </c>
      <c r="N2974" s="1">
        <f t="shared" si="146"/>
        <v>0</v>
      </c>
    </row>
    <row r="2975" spans="1:14" x14ac:dyDescent="0.25">
      <c r="A2975" s="1" t="str">
        <v>BioLegend</v>
      </c>
      <c r="B2975" s="1">
        <v>4928</v>
      </c>
      <c r="C2975" s="1" t="str">
        <v>EED119246</v>
      </c>
      <c r="D2975" s="2">
        <v>45919</v>
      </c>
      <c r="E2975" s="2">
        <v>45926</v>
      </c>
      <c r="F2975" s="1">
        <v>384813</v>
      </c>
      <c r="G2975" s="1">
        <v>1</v>
      </c>
      <c r="H2975" s="1">
        <v>0</v>
      </c>
      <c r="I2975" s="1">
        <v>1</v>
      </c>
      <c r="J2975" s="1" t="str">
        <v>Kolkata</v>
      </c>
      <c r="K2975" s="1">
        <v>0</v>
      </c>
      <c r="L2975" s="1">
        <f t="shared" si="144"/>
        <v>4928</v>
      </c>
      <c r="M2975" s="1">
        <f t="shared" si="145"/>
        <v>0</v>
      </c>
      <c r="N2975" s="1">
        <f t="shared" si="146"/>
        <v>4928</v>
      </c>
    </row>
    <row r="2976" spans="1:14" x14ac:dyDescent="0.25">
      <c r="A2976" s="1" t="str">
        <v>BioLegend</v>
      </c>
      <c r="B2976" s="1">
        <v>23628</v>
      </c>
      <c r="C2976" s="1" t="str">
        <v>EED119246</v>
      </c>
      <c r="D2976" s="2">
        <v>45919</v>
      </c>
      <c r="E2976" s="2">
        <v>45926</v>
      </c>
      <c r="F2976" s="1">
        <v>400158</v>
      </c>
      <c r="G2976" s="1">
        <v>3</v>
      </c>
      <c r="H2976" s="1">
        <v>3</v>
      </c>
      <c r="I2976" s="1">
        <v>0</v>
      </c>
      <c r="J2976" s="1" t="str">
        <v>Karnataka</v>
      </c>
      <c r="K2976" s="1">
        <v>0</v>
      </c>
      <c r="L2976" s="1">
        <f t="shared" si="144"/>
        <v>70884</v>
      </c>
      <c r="M2976" s="1">
        <f t="shared" si="145"/>
        <v>70884</v>
      </c>
      <c r="N2976" s="1">
        <f t="shared" si="146"/>
        <v>0</v>
      </c>
    </row>
    <row r="2977" spans="1:14" x14ac:dyDescent="0.25">
      <c r="A2977" s="1" t="str">
        <v>BioLegend</v>
      </c>
      <c r="B2977" s="1">
        <v>5667.2000000000007</v>
      </c>
      <c r="C2977" s="1" t="str">
        <v>EED119246</v>
      </c>
      <c r="D2977" s="2">
        <v>45919</v>
      </c>
      <c r="E2977" s="2">
        <v>45926</v>
      </c>
      <c r="F2977" s="1">
        <v>400212</v>
      </c>
      <c r="G2977" s="1">
        <v>2</v>
      </c>
      <c r="H2977" s="1">
        <v>2</v>
      </c>
      <c r="I2977" s="1">
        <v>0</v>
      </c>
      <c r="J2977" s="1" t="str">
        <v>Karnataka</v>
      </c>
      <c r="K2977" s="1">
        <v>0</v>
      </c>
      <c r="L2977" s="1">
        <f t="shared" si="144"/>
        <v>11334.400000000001</v>
      </c>
      <c r="M2977" s="1">
        <f t="shared" si="145"/>
        <v>11334.400000000001</v>
      </c>
      <c r="N2977" s="1">
        <f t="shared" si="146"/>
        <v>0</v>
      </c>
    </row>
    <row r="2978" spans="1:14" x14ac:dyDescent="0.25">
      <c r="A2978" s="1" t="str">
        <v>BioLegend</v>
      </c>
      <c r="B2978" s="1">
        <v>7207.2000000000007</v>
      </c>
      <c r="C2978" s="1" t="str">
        <v>EED119246</v>
      </c>
      <c r="D2978" s="2">
        <v>45919</v>
      </c>
      <c r="E2978" s="2">
        <v>45926</v>
      </c>
      <c r="F2978" s="1">
        <v>401319</v>
      </c>
      <c r="G2978" s="1">
        <v>1</v>
      </c>
      <c r="H2978" s="1">
        <v>1</v>
      </c>
      <c r="I2978" s="1">
        <v>0</v>
      </c>
      <c r="J2978" s="1" t="str">
        <v>Lucknow</v>
      </c>
      <c r="K2978" s="1">
        <v>0</v>
      </c>
      <c r="L2978" s="1">
        <f t="shared" si="144"/>
        <v>7207.2000000000007</v>
      </c>
      <c r="M2978" s="1">
        <f t="shared" si="145"/>
        <v>7207.2000000000007</v>
      </c>
      <c r="N2978" s="1">
        <f t="shared" si="146"/>
        <v>0</v>
      </c>
    </row>
    <row r="2979" spans="1:14" x14ac:dyDescent="0.25">
      <c r="A2979" s="1" t="str">
        <v>BioLegend</v>
      </c>
      <c r="B2979" s="1">
        <v>12689.599999999999</v>
      </c>
      <c r="C2979" s="1" t="str">
        <v>EED119246</v>
      </c>
      <c r="D2979" s="2">
        <v>45919</v>
      </c>
      <c r="E2979" s="2">
        <v>45926</v>
      </c>
      <c r="F2979" s="1">
        <v>405206</v>
      </c>
      <c r="G2979" s="1">
        <v>1</v>
      </c>
      <c r="H2979" s="1">
        <v>1</v>
      </c>
      <c r="I2979" s="1">
        <v>0</v>
      </c>
      <c r="J2979" s="1" t="str">
        <v>Delhi</v>
      </c>
      <c r="K2979" s="1">
        <v>0</v>
      </c>
      <c r="L2979" s="1">
        <f t="shared" si="144"/>
        <v>12689.599999999999</v>
      </c>
      <c r="M2979" s="1">
        <f t="shared" si="145"/>
        <v>12689.599999999999</v>
      </c>
      <c r="N2979" s="1">
        <f t="shared" si="146"/>
        <v>0</v>
      </c>
    </row>
    <row r="2980" spans="1:14" x14ac:dyDescent="0.25">
      <c r="A2980" s="1" t="str">
        <v>BioLegend</v>
      </c>
      <c r="B2980" s="1">
        <v>6899.2000000000007</v>
      </c>
      <c r="C2980" s="1" t="str">
        <v>EED119246</v>
      </c>
      <c r="D2980" s="2">
        <v>45919</v>
      </c>
      <c r="E2980" s="2">
        <v>45926</v>
      </c>
      <c r="F2980" s="1">
        <v>405326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6899.2000000000007</v>
      </c>
      <c r="M2980" s="1">
        <f t="shared" si="145"/>
        <v>6899.2000000000007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5112.8</v>
      </c>
      <c r="C2981" s="1" t="str">
        <v>EED119246</v>
      </c>
      <c r="D2981" s="2">
        <v>45919</v>
      </c>
      <c r="E2981" s="2">
        <v>45926</v>
      </c>
      <c r="F2981" s="1">
        <v>406605</v>
      </c>
      <c r="G2981" s="1">
        <v>1</v>
      </c>
      <c r="H2981" s="1">
        <v>1</v>
      </c>
      <c r="I2981" s="1">
        <v>0</v>
      </c>
      <c r="J2981" s="1" t="str">
        <v>Lucknow</v>
      </c>
      <c r="K2981" s="1">
        <v>0</v>
      </c>
      <c r="L2981" s="1">
        <f t="shared" si="144"/>
        <v>5112.8</v>
      </c>
      <c r="M2981" s="1">
        <f t="shared" si="145"/>
        <v>5112.8</v>
      </c>
      <c r="N2981" s="1">
        <f t="shared" si="146"/>
        <v>0</v>
      </c>
    </row>
    <row r="2982" spans="1:14" x14ac:dyDescent="0.25">
      <c r="A2982" s="1" t="str">
        <v>BioLegend</v>
      </c>
      <c r="B2982" s="1">
        <v>6960.7999999999993</v>
      </c>
      <c r="C2982" s="1" t="str">
        <v>EED119246</v>
      </c>
      <c r="D2982" s="2">
        <v>45919</v>
      </c>
      <c r="E2982" s="2">
        <v>45926</v>
      </c>
      <c r="F2982" s="1">
        <v>406609</v>
      </c>
      <c r="G2982" s="1">
        <v>1</v>
      </c>
      <c r="H2982" s="1">
        <v>1</v>
      </c>
      <c r="I2982" s="1">
        <v>0</v>
      </c>
      <c r="J2982" s="1" t="str">
        <v>Banglore</v>
      </c>
      <c r="K2982" s="1">
        <v>0</v>
      </c>
      <c r="L2982" s="1">
        <f t="shared" si="144"/>
        <v>6960.7999999999993</v>
      </c>
      <c r="M2982" s="1">
        <f t="shared" si="145"/>
        <v>6960.7999999999993</v>
      </c>
      <c r="N2982" s="1">
        <f t="shared" si="146"/>
        <v>0</v>
      </c>
    </row>
    <row r="2983" spans="1:14" x14ac:dyDescent="0.25">
      <c r="A2983" s="1" t="str">
        <v>BioLegend</v>
      </c>
      <c r="B2983" s="1">
        <v>3634.3999999999996</v>
      </c>
      <c r="C2983" s="1" t="str">
        <v>EED119246</v>
      </c>
      <c r="D2983" s="2">
        <v>45919</v>
      </c>
      <c r="E2983" s="2">
        <v>45926</v>
      </c>
      <c r="F2983" s="1">
        <v>420404</v>
      </c>
      <c r="G2983" s="1">
        <v>2</v>
      </c>
      <c r="H2983" s="1">
        <v>2</v>
      </c>
      <c r="I2983" s="1">
        <v>0</v>
      </c>
      <c r="J2983" s="1" t="str">
        <v>Banglore</v>
      </c>
      <c r="K2983" s="1">
        <v>0</v>
      </c>
      <c r="L2983" s="1">
        <f t="shared" si="144"/>
        <v>7268.7999999999993</v>
      </c>
      <c r="M2983" s="1">
        <f t="shared" si="145"/>
        <v>7268.7999999999993</v>
      </c>
      <c r="N2983" s="1">
        <f t="shared" si="146"/>
        <v>0</v>
      </c>
    </row>
    <row r="2984" spans="1:14" x14ac:dyDescent="0.25">
      <c r="A2984" s="1" t="str">
        <v>BioLegend</v>
      </c>
      <c r="B2984" s="1">
        <v>14106.400000000001</v>
      </c>
      <c r="C2984" s="1" t="str">
        <v>EED119246</v>
      </c>
      <c r="D2984" s="2">
        <v>45919</v>
      </c>
      <c r="E2984" s="2">
        <v>45926</v>
      </c>
      <c r="F2984" s="1">
        <v>422302</v>
      </c>
      <c r="G2984" s="1">
        <v>2</v>
      </c>
      <c r="H2984" s="1">
        <v>2</v>
      </c>
      <c r="I2984" s="1">
        <v>0</v>
      </c>
      <c r="J2984" s="1" t="str">
        <v>Banglore</v>
      </c>
      <c r="K2984" s="1">
        <v>0</v>
      </c>
      <c r="L2984" s="1">
        <f t="shared" si="144"/>
        <v>28212.800000000003</v>
      </c>
      <c r="M2984" s="1">
        <f t="shared" si="145"/>
        <v>28212.800000000003</v>
      </c>
      <c r="N2984" s="1">
        <f t="shared" si="146"/>
        <v>0</v>
      </c>
    </row>
    <row r="2985" spans="1:14" x14ac:dyDescent="0.25">
      <c r="A2985" s="1" t="str">
        <v>BioLegend</v>
      </c>
      <c r="B2985" s="1">
        <v>5482.4</v>
      </c>
      <c r="C2985" s="1" t="str">
        <v>EED119246</v>
      </c>
      <c r="D2985" s="2">
        <v>45919</v>
      </c>
      <c r="E2985" s="2">
        <v>45926</v>
      </c>
      <c r="F2985" s="1">
        <v>423115</v>
      </c>
      <c r="G2985" s="1">
        <v>1</v>
      </c>
      <c r="H2985" s="1">
        <v>1</v>
      </c>
      <c r="I2985" s="1">
        <v>0</v>
      </c>
      <c r="J2985" s="1" t="str">
        <v>Hyderabad</v>
      </c>
      <c r="K2985" s="1">
        <v>0</v>
      </c>
      <c r="L2985" s="1">
        <f t="shared" si="144"/>
        <v>5482.4</v>
      </c>
      <c r="M2985" s="1">
        <f t="shared" si="145"/>
        <v>5482.4</v>
      </c>
      <c r="N2985" s="1">
        <f t="shared" si="146"/>
        <v>0</v>
      </c>
    </row>
    <row r="2986" spans="1:14" x14ac:dyDescent="0.25">
      <c r="A2986" s="1" t="str">
        <v>BioLegend</v>
      </c>
      <c r="B2986" s="1">
        <v>2587.1999999999998</v>
      </c>
      <c r="C2986" s="1" t="str">
        <v>EED119246</v>
      </c>
      <c r="D2986" s="2">
        <v>45919</v>
      </c>
      <c r="E2986" s="2">
        <v>45926</v>
      </c>
      <c r="F2986" s="1">
        <v>423501</v>
      </c>
      <c r="G2986" s="1">
        <v>1</v>
      </c>
      <c r="H2986" s="1">
        <v>0</v>
      </c>
      <c r="I2986" s="1">
        <v>1</v>
      </c>
      <c r="J2986" s="1" t="str">
        <v>MOHALI (PUNJAB)</v>
      </c>
      <c r="K2986" s="1">
        <v>0</v>
      </c>
      <c r="L2986" s="1">
        <f t="shared" si="144"/>
        <v>2587.1999999999998</v>
      </c>
      <c r="M2986" s="1">
        <f t="shared" si="145"/>
        <v>0</v>
      </c>
      <c r="N2986" s="1">
        <f t="shared" si="146"/>
        <v>2587.1999999999998</v>
      </c>
    </row>
    <row r="2987" spans="1:14" x14ac:dyDescent="0.25">
      <c r="A2987" s="1" t="str">
        <v>BioLegend</v>
      </c>
      <c r="B2987" s="1">
        <v>12997.599999999999</v>
      </c>
      <c r="C2987" s="1" t="str">
        <v>EED119246</v>
      </c>
      <c r="D2987" s="2">
        <v>45919</v>
      </c>
      <c r="E2987" s="2">
        <v>45926</v>
      </c>
      <c r="F2987" s="1">
        <v>425305</v>
      </c>
      <c r="G2987" s="1">
        <v>1</v>
      </c>
      <c r="H2987" s="1">
        <v>1</v>
      </c>
      <c r="I2987" s="1">
        <v>0</v>
      </c>
      <c r="J2987" s="1" t="str">
        <v>Karnataka</v>
      </c>
      <c r="K2987" s="1">
        <v>0</v>
      </c>
      <c r="L2987" s="1">
        <f t="shared" si="144"/>
        <v>12997.599999999999</v>
      </c>
      <c r="M2987" s="1">
        <f t="shared" si="145"/>
        <v>12997.599999999999</v>
      </c>
      <c r="N2987" s="1">
        <f t="shared" si="146"/>
        <v>0</v>
      </c>
    </row>
    <row r="2988" spans="1:14" x14ac:dyDescent="0.25">
      <c r="A2988" s="1" t="str">
        <v>BioLegend</v>
      </c>
      <c r="B2988" s="1">
        <v>14476</v>
      </c>
      <c r="C2988" s="1" t="str">
        <v>EED119246</v>
      </c>
      <c r="D2988" s="2">
        <v>45919</v>
      </c>
      <c r="E2988" s="2">
        <v>45926</v>
      </c>
      <c r="F2988" s="1">
        <v>500304</v>
      </c>
      <c r="G2988" s="1">
        <v>1</v>
      </c>
      <c r="H2988" s="1">
        <v>1</v>
      </c>
      <c r="I2988" s="1">
        <v>0</v>
      </c>
      <c r="J2988" s="1" t="str">
        <v>Mumbai</v>
      </c>
      <c r="K2988" s="1">
        <v>0</v>
      </c>
      <c r="L2988" s="1">
        <f t="shared" si="144"/>
        <v>14476</v>
      </c>
      <c r="M2988" s="1">
        <f t="shared" si="145"/>
        <v>14476</v>
      </c>
      <c r="N2988" s="1">
        <f t="shared" si="146"/>
        <v>0</v>
      </c>
    </row>
    <row r="2989" spans="1:14" x14ac:dyDescent="0.25">
      <c r="A2989" s="1" t="str">
        <v>BioLegend</v>
      </c>
      <c r="B2989" s="1">
        <v>5112.8</v>
      </c>
      <c r="C2989" s="1" t="str">
        <v>EED119246</v>
      </c>
      <c r="D2989" s="2">
        <v>45919</v>
      </c>
      <c r="E2989" s="2">
        <v>45926</v>
      </c>
      <c r="F2989" s="1">
        <v>500701</v>
      </c>
      <c r="G2989" s="1">
        <v>1</v>
      </c>
      <c r="H2989" s="1">
        <v>1</v>
      </c>
      <c r="I2989" s="1">
        <v>0</v>
      </c>
      <c r="J2989" s="1" t="str">
        <v>Delhi</v>
      </c>
      <c r="K2989" s="1">
        <v>0</v>
      </c>
      <c r="L2989" s="1">
        <f t="shared" si="144"/>
        <v>5112.8</v>
      </c>
      <c r="M2989" s="1">
        <f t="shared" si="145"/>
        <v>5112.8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500806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21252</v>
      </c>
      <c r="C2991" s="1" t="str">
        <v>EED119246</v>
      </c>
      <c r="D2991" s="2">
        <v>45919</v>
      </c>
      <c r="E2991" s="2">
        <v>45926</v>
      </c>
      <c r="F2991" s="1">
        <v>500832</v>
      </c>
      <c r="G2991" s="1">
        <v>1</v>
      </c>
      <c r="H2991" s="1">
        <v>0</v>
      </c>
      <c r="I2991" s="1">
        <v>1</v>
      </c>
      <c r="J2991" s="1" t="str">
        <v>Delhi</v>
      </c>
      <c r="K2991" s="1">
        <v>0</v>
      </c>
      <c r="L2991" s="1">
        <f t="shared" si="144"/>
        <v>21252</v>
      </c>
      <c r="M2991" s="1">
        <f t="shared" si="145"/>
        <v>0</v>
      </c>
      <c r="N2991" s="1">
        <f t="shared" si="146"/>
        <v>21252</v>
      </c>
    </row>
    <row r="2992" spans="1:14" x14ac:dyDescent="0.25">
      <c r="A2992" s="1" t="str">
        <v>BioLegend</v>
      </c>
      <c r="B2992" s="1">
        <v>7638.4</v>
      </c>
      <c r="C2992" s="1" t="str">
        <v>EED119246</v>
      </c>
      <c r="D2992" s="2">
        <v>45919</v>
      </c>
      <c r="E2992" s="2">
        <v>45926</v>
      </c>
      <c r="F2992" s="1">
        <v>502521</v>
      </c>
      <c r="G2992" s="1">
        <v>1</v>
      </c>
      <c r="H2992" s="1">
        <v>0</v>
      </c>
      <c r="I2992" s="1">
        <v>1</v>
      </c>
      <c r="J2992" s="1" t="str">
        <v>Kolkata</v>
      </c>
      <c r="K2992" s="1">
        <v>0</v>
      </c>
      <c r="L2992" s="1">
        <f t="shared" si="144"/>
        <v>7638.4</v>
      </c>
      <c r="M2992" s="1">
        <f t="shared" si="145"/>
        <v>0</v>
      </c>
      <c r="N2992" s="1">
        <f t="shared" si="146"/>
        <v>7638.4</v>
      </c>
    </row>
    <row r="2993" spans="1:14" x14ac:dyDescent="0.25">
      <c r="A2993" s="1" t="str">
        <v>BioLegend</v>
      </c>
      <c r="B2993" s="1">
        <v>7946.4</v>
      </c>
      <c r="C2993" s="1" t="str">
        <v>EED119246</v>
      </c>
      <c r="D2993" s="2">
        <v>45919</v>
      </c>
      <c r="E2993" s="2">
        <v>45926</v>
      </c>
      <c r="F2993" s="1">
        <v>502929</v>
      </c>
      <c r="G2993" s="1">
        <v>1</v>
      </c>
      <c r="H2993" s="1">
        <v>0</v>
      </c>
      <c r="I2993" s="1">
        <v>1</v>
      </c>
      <c r="J2993" s="1" t="str">
        <v>Kolkata</v>
      </c>
      <c r="K2993" s="1">
        <v>0</v>
      </c>
      <c r="L2993" s="1">
        <f t="shared" si="144"/>
        <v>7946.4</v>
      </c>
      <c r="M2993" s="1">
        <f t="shared" si="145"/>
        <v>0</v>
      </c>
      <c r="N2993" s="1">
        <f t="shared" si="146"/>
        <v>7946.4</v>
      </c>
    </row>
    <row r="2994" spans="1:14" x14ac:dyDescent="0.25">
      <c r="A2994" s="1" t="str">
        <v>BioLegend</v>
      </c>
      <c r="B2994" s="1">
        <v>28314</v>
      </c>
      <c r="C2994" s="1" t="str">
        <v>EED119246</v>
      </c>
      <c r="D2994" s="2">
        <v>45919</v>
      </c>
      <c r="E2994" s="2">
        <v>45926</v>
      </c>
      <c r="F2994" s="1">
        <v>502948</v>
      </c>
      <c r="G2994" s="1">
        <v>1</v>
      </c>
      <c r="H2994" s="1">
        <v>0</v>
      </c>
      <c r="I2994" s="1">
        <v>1</v>
      </c>
      <c r="J2994" s="1" t="str">
        <v>Bhuvneshwar</v>
      </c>
      <c r="K2994" s="1">
        <v>0</v>
      </c>
      <c r="L2994" s="1">
        <f t="shared" si="144"/>
        <v>28314</v>
      </c>
      <c r="M2994" s="1">
        <f t="shared" si="145"/>
        <v>0</v>
      </c>
      <c r="N2994" s="1">
        <f t="shared" si="146"/>
        <v>28314</v>
      </c>
    </row>
    <row r="2995" spans="1:14" x14ac:dyDescent="0.25">
      <c r="A2995" s="1" t="str">
        <v>BioLegend</v>
      </c>
      <c r="B2995" s="1">
        <v>5790.4</v>
      </c>
      <c r="C2995" s="1" t="str">
        <v>EED119246</v>
      </c>
      <c r="D2995" s="2">
        <v>45919</v>
      </c>
      <c r="E2995" s="2">
        <v>45926</v>
      </c>
      <c r="F2995" s="1">
        <v>506501</v>
      </c>
      <c r="G2995" s="1">
        <v>1</v>
      </c>
      <c r="H2995" s="1">
        <v>1</v>
      </c>
      <c r="I2995" s="1">
        <v>0</v>
      </c>
      <c r="J2995" s="1" t="str">
        <v>Delhi</v>
      </c>
      <c r="K2995" s="1">
        <v>0</v>
      </c>
      <c r="L2995" s="1">
        <f t="shared" si="144"/>
        <v>5790.4</v>
      </c>
      <c r="M2995" s="1">
        <f t="shared" si="145"/>
        <v>5790.4</v>
      </c>
      <c r="N2995" s="1">
        <f t="shared" si="146"/>
        <v>0</v>
      </c>
    </row>
    <row r="2996" spans="1:14" x14ac:dyDescent="0.25">
      <c r="A2996" s="1" t="str">
        <v>BioLegend</v>
      </c>
      <c r="B2996" s="1">
        <v>18726.400000000001</v>
      </c>
      <c r="C2996" s="1" t="str">
        <v>EED119246</v>
      </c>
      <c r="D2996" s="2">
        <v>45919</v>
      </c>
      <c r="E2996" s="2">
        <v>45926</v>
      </c>
      <c r="F2996" s="1">
        <v>507605</v>
      </c>
      <c r="G2996" s="1">
        <v>1</v>
      </c>
      <c r="H2996" s="1">
        <v>1</v>
      </c>
      <c r="I2996" s="1">
        <v>0</v>
      </c>
      <c r="J2996" s="1" t="str">
        <v>Mumbai</v>
      </c>
      <c r="K2996" s="1">
        <v>0</v>
      </c>
      <c r="L2996" s="1">
        <f t="shared" si="144"/>
        <v>18726.400000000001</v>
      </c>
      <c r="M2996" s="1">
        <f t="shared" si="145"/>
        <v>18726.400000000001</v>
      </c>
      <c r="N2996" s="1">
        <f t="shared" si="146"/>
        <v>0</v>
      </c>
    </row>
    <row r="2997" spans="1:14" x14ac:dyDescent="0.25">
      <c r="A2997" s="1" t="str">
        <v>BioLegend</v>
      </c>
      <c r="B2997" s="1">
        <v>8993.6</v>
      </c>
      <c r="C2997" s="1" t="str">
        <v>EED119246</v>
      </c>
      <c r="D2997" s="2">
        <v>45919</v>
      </c>
      <c r="E2997" s="2">
        <v>45926</v>
      </c>
      <c r="F2997" s="1">
        <v>512305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8993.6</v>
      </c>
      <c r="M2997" s="1">
        <f t="shared" si="145"/>
        <v>8993.6</v>
      </c>
      <c r="N2997" s="1">
        <f t="shared" si="146"/>
        <v>0</v>
      </c>
    </row>
    <row r="2998" spans="1:14" x14ac:dyDescent="0.25">
      <c r="A2998" s="1" t="str">
        <v>BioLegend</v>
      </c>
      <c r="B2998" s="1">
        <v>15584.8</v>
      </c>
      <c r="C2998" s="1" t="str">
        <v>EED119246</v>
      </c>
      <c r="D2998" s="2">
        <v>45919</v>
      </c>
      <c r="E2998" s="2">
        <v>45926</v>
      </c>
      <c r="F2998" s="1">
        <v>570804</v>
      </c>
      <c r="G2998" s="1">
        <v>1</v>
      </c>
      <c r="H2998" s="1">
        <v>1</v>
      </c>
      <c r="I2998" s="1">
        <v>0</v>
      </c>
      <c r="J2998" s="1" t="str">
        <v>Pune</v>
      </c>
      <c r="K2998" s="1">
        <v>0</v>
      </c>
      <c r="L2998" s="1">
        <f t="shared" si="144"/>
        <v>15584.8</v>
      </c>
      <c r="M2998" s="1">
        <f t="shared" si="145"/>
        <v>15584.8</v>
      </c>
      <c r="N2998" s="1">
        <f t="shared" si="146"/>
        <v>0</v>
      </c>
    </row>
    <row r="2999" spans="1:14" x14ac:dyDescent="0.25">
      <c r="A2999" s="1" t="str">
        <v>BioLegend</v>
      </c>
      <c r="B2999" s="1">
        <v>22792</v>
      </c>
      <c r="C2999" s="1" t="str">
        <v>EED119246</v>
      </c>
      <c r="D2999" s="2">
        <v>45919</v>
      </c>
      <c r="E2999" s="2">
        <v>45926</v>
      </c>
      <c r="F2999" s="1">
        <v>621616</v>
      </c>
      <c r="G2999" s="1">
        <v>1</v>
      </c>
      <c r="H2999" s="1">
        <v>1</v>
      </c>
      <c r="I2999" s="1">
        <v>0</v>
      </c>
      <c r="J2999" s="1" t="str">
        <v>Banglore</v>
      </c>
      <c r="K2999" s="1">
        <v>0</v>
      </c>
      <c r="L2999" s="1">
        <f t="shared" si="144"/>
        <v>22792</v>
      </c>
      <c r="M2999" s="1">
        <f t="shared" si="145"/>
        <v>22792</v>
      </c>
      <c r="N2999" s="1">
        <f t="shared" si="146"/>
        <v>0</v>
      </c>
    </row>
    <row r="3000" spans="1:14" x14ac:dyDescent="0.25">
      <c r="A3000" s="1" t="str">
        <v>BioLegend</v>
      </c>
      <c r="B3000" s="1">
        <v>6221.6</v>
      </c>
      <c r="C3000" s="1" t="str">
        <v>EED119246</v>
      </c>
      <c r="D3000" s="2">
        <v>45919</v>
      </c>
      <c r="E3000" s="2">
        <v>45926</v>
      </c>
      <c r="F3000" s="1">
        <v>626801</v>
      </c>
      <c r="G3000" s="1">
        <v>1</v>
      </c>
      <c r="H3000" s="1">
        <v>1</v>
      </c>
      <c r="I3000" s="1">
        <v>0</v>
      </c>
      <c r="J3000" s="1" t="str">
        <v>Delhi</v>
      </c>
      <c r="K3000" s="1">
        <v>0</v>
      </c>
      <c r="L3000" s="1">
        <f t="shared" si="144"/>
        <v>6221.6</v>
      </c>
      <c r="M3000" s="1">
        <f t="shared" si="145"/>
        <v>6221.6</v>
      </c>
      <c r="N3000" s="1">
        <f t="shared" si="146"/>
        <v>0</v>
      </c>
    </row>
    <row r="3001" spans="1:14" x14ac:dyDescent="0.25">
      <c r="A3001" s="1" t="str">
        <v>BioLegend</v>
      </c>
      <c r="B3001" s="1">
        <v>23531.199999999997</v>
      </c>
      <c r="C3001" s="1" t="str">
        <v>EED119246</v>
      </c>
      <c r="D3001" s="2">
        <v>45919</v>
      </c>
      <c r="E3001" s="2">
        <v>45926</v>
      </c>
      <c r="F3001" s="1">
        <v>626810</v>
      </c>
      <c r="G3001" s="1">
        <v>2</v>
      </c>
      <c r="H3001" s="1">
        <v>2</v>
      </c>
      <c r="I3001" s="1">
        <v>0</v>
      </c>
      <c r="J3001" s="1" t="str">
        <v>Banglore</v>
      </c>
      <c r="K3001" s="1">
        <v>0</v>
      </c>
      <c r="L3001" s="1">
        <f t="shared" si="144"/>
        <v>47062.399999999994</v>
      </c>
      <c r="M3001" s="1">
        <f t="shared" si="145"/>
        <v>47062.399999999994</v>
      </c>
      <c r="N3001" s="1">
        <f t="shared" si="146"/>
        <v>0</v>
      </c>
    </row>
    <row r="3002" spans="1:14" x14ac:dyDescent="0.25">
      <c r="A3002" s="1" t="str">
        <v>BioLegend</v>
      </c>
      <c r="B3002" s="1">
        <v>20636</v>
      </c>
      <c r="C3002" s="1" t="str">
        <v>EED119246</v>
      </c>
      <c r="D3002" s="2">
        <v>45919</v>
      </c>
      <c r="E3002" s="2">
        <v>45926</v>
      </c>
      <c r="F3002" s="1">
        <v>651020</v>
      </c>
      <c r="G3002" s="1">
        <v>1</v>
      </c>
      <c r="H3002" s="1">
        <v>1</v>
      </c>
      <c r="I3002" s="1">
        <v>0</v>
      </c>
      <c r="J3002" s="1" t="str">
        <v>Gujrat</v>
      </c>
      <c r="K3002" s="1">
        <v>0</v>
      </c>
      <c r="L3002" s="1">
        <f t="shared" si="144"/>
        <v>20636</v>
      </c>
      <c r="M3002" s="1">
        <f t="shared" si="145"/>
        <v>20636</v>
      </c>
      <c r="N3002" s="1">
        <f t="shared" si="146"/>
        <v>0</v>
      </c>
    </row>
    <row r="3003" spans="1:14" x14ac:dyDescent="0.25">
      <c r="A3003" s="1" t="str">
        <v>BioLegend</v>
      </c>
      <c r="B3003" s="1">
        <v>22176</v>
      </c>
      <c r="C3003" s="1" t="str">
        <v>EED119246</v>
      </c>
      <c r="D3003" s="2">
        <v>45919</v>
      </c>
      <c r="E3003" s="2">
        <v>45926</v>
      </c>
      <c r="F3003" s="1">
        <v>655208</v>
      </c>
      <c r="G3003" s="1">
        <v>1</v>
      </c>
      <c r="H3003" s="1">
        <v>0</v>
      </c>
      <c r="I3003" s="1">
        <v>1</v>
      </c>
      <c r="J3003" s="1" t="str">
        <v>Kolkata</v>
      </c>
      <c r="K3003" s="1">
        <v>0</v>
      </c>
      <c r="L3003" s="1">
        <f t="shared" si="144"/>
        <v>22176</v>
      </c>
      <c r="M3003" s="1">
        <f t="shared" si="145"/>
        <v>0</v>
      </c>
      <c r="N3003" s="1">
        <f t="shared" si="146"/>
        <v>22176</v>
      </c>
    </row>
    <row r="3004" spans="1:14" x14ac:dyDescent="0.25">
      <c r="A3004" s="1" t="str">
        <v>BioLegend</v>
      </c>
      <c r="B3004" s="1">
        <v>7946.4</v>
      </c>
      <c r="C3004" s="1" t="str">
        <v>EED119246</v>
      </c>
      <c r="D3004" s="2">
        <v>45919</v>
      </c>
      <c r="E3004" s="2">
        <v>45926</v>
      </c>
      <c r="F3004" s="1">
        <v>795604</v>
      </c>
      <c r="G3004" s="1">
        <v>1</v>
      </c>
      <c r="H3004" s="1">
        <v>1</v>
      </c>
      <c r="I3004" s="1">
        <v>0</v>
      </c>
      <c r="J3004" s="1" t="str">
        <v>Lucknow</v>
      </c>
      <c r="K3004" s="1">
        <v>0</v>
      </c>
      <c r="L3004" s="1">
        <f t="shared" si="144"/>
        <v>7946.4</v>
      </c>
      <c r="M3004" s="1">
        <f t="shared" si="145"/>
        <v>7946.4</v>
      </c>
      <c r="N3004" s="1">
        <f t="shared" si="146"/>
        <v>0</v>
      </c>
    </row>
    <row r="3005" spans="1:14" x14ac:dyDescent="0.25">
      <c r="A3005" s="1" t="str">
        <v>BioLegend</v>
      </c>
      <c r="B3005" s="1">
        <v>116160</v>
      </c>
      <c r="C3005" s="1" t="str">
        <v>EED119246</v>
      </c>
      <c r="D3005" s="2">
        <v>45919</v>
      </c>
      <c r="E3005" s="2">
        <v>45926</v>
      </c>
      <c r="F3005" s="1">
        <v>900000034</v>
      </c>
      <c r="G3005" s="1">
        <v>2</v>
      </c>
      <c r="H3005" s="1">
        <v>2</v>
      </c>
      <c r="I3005" s="1">
        <v>0</v>
      </c>
      <c r="J3005" s="1" t="str">
        <v>Banglore</v>
      </c>
      <c r="K3005" s="1">
        <v>0</v>
      </c>
      <c r="L3005" s="1">
        <f t="shared" si="144"/>
        <v>232320</v>
      </c>
      <c r="M3005" s="1">
        <f t="shared" si="145"/>
        <v>232320</v>
      </c>
      <c r="N3005" s="1">
        <f t="shared" si="146"/>
        <v>0</v>
      </c>
    </row>
    <row r="3006" spans="1:14" x14ac:dyDescent="0.25">
      <c r="A3006" s="1" t="str">
        <v>BioLegend</v>
      </c>
      <c r="B3006" s="1">
        <v>106480</v>
      </c>
      <c r="C3006" s="1" t="str">
        <v>EED119246</v>
      </c>
      <c r="D3006" s="2">
        <v>45919</v>
      </c>
      <c r="E3006" s="2">
        <v>45926</v>
      </c>
      <c r="F3006" s="1">
        <v>900000035</v>
      </c>
      <c r="G3006" s="1">
        <v>2</v>
      </c>
      <c r="H3006" s="1">
        <v>2</v>
      </c>
      <c r="I3006" s="1">
        <v>0</v>
      </c>
      <c r="J3006" s="1" t="str">
        <v>Banglore</v>
      </c>
      <c r="K3006" s="1">
        <v>0</v>
      </c>
      <c r="L3006" s="1">
        <f t="shared" si="144"/>
        <v>212960</v>
      </c>
      <c r="M3006" s="1">
        <f t="shared" si="145"/>
        <v>212960</v>
      </c>
      <c r="N3006" s="1">
        <f t="shared" si="146"/>
        <v>0</v>
      </c>
    </row>
    <row r="3007" spans="1:14" x14ac:dyDescent="0.25">
      <c r="A3007" s="1" t="str">
        <v>BioLegend</v>
      </c>
      <c r="B3007" s="1">
        <v>106480</v>
      </c>
      <c r="C3007" s="1" t="str">
        <v>EED119246</v>
      </c>
      <c r="D3007" s="2">
        <v>45919</v>
      </c>
      <c r="E3007" s="2">
        <v>45926</v>
      </c>
      <c r="F3007" s="1">
        <v>900000036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212960</v>
      </c>
      <c r="M3007" s="1">
        <f t="shared" si="145"/>
        <v>212960</v>
      </c>
      <c r="N3007" s="1">
        <f t="shared" si="146"/>
        <v>0</v>
      </c>
    </row>
    <row r="3008" spans="1:14" x14ac:dyDescent="0.25">
      <c r="A3008" s="1" t="str">
        <v>BioLegend</v>
      </c>
      <c r="B3008" s="1">
        <v>154880</v>
      </c>
      <c r="C3008" s="1" t="str">
        <v>EED119246</v>
      </c>
      <c r="D3008" s="2">
        <v>45919</v>
      </c>
      <c r="E3008" s="2">
        <v>45926</v>
      </c>
      <c r="F3008" s="1">
        <v>900000866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309760</v>
      </c>
      <c r="M3008" s="1">
        <f t="shared" si="145"/>
        <v>309760</v>
      </c>
      <c r="N3008" s="1">
        <f t="shared" si="146"/>
        <v>0</v>
      </c>
    </row>
    <row r="3009" spans="1:14" x14ac:dyDescent="0.25">
      <c r="A3009" s="1" t="str">
        <v>BioLegend</v>
      </c>
      <c r="B3009" s="1">
        <v>11950.400000000001</v>
      </c>
      <c r="C3009" s="1" t="str">
        <v>EED119246</v>
      </c>
      <c r="D3009" s="2">
        <v>45919</v>
      </c>
      <c r="E3009" s="2">
        <v>45926</v>
      </c>
      <c r="F3009" s="1">
        <v>947203</v>
      </c>
      <c r="G3009" s="1">
        <v>1</v>
      </c>
      <c r="H3009" s="1">
        <v>0</v>
      </c>
      <c r="I3009" s="1">
        <v>1</v>
      </c>
      <c r="J3009" s="1" t="str">
        <v>Faridabad</v>
      </c>
      <c r="K3009" s="1">
        <v>0</v>
      </c>
      <c r="L3009" s="1">
        <f t="shared" si="144"/>
        <v>11950.400000000001</v>
      </c>
      <c r="M3009" s="1">
        <f t="shared" si="145"/>
        <v>0</v>
      </c>
      <c r="N3009" s="1">
        <f t="shared" si="146"/>
        <v>11950.400000000001</v>
      </c>
    </row>
    <row r="3010" spans="1:14" x14ac:dyDescent="0.25">
      <c r="A3010" t="str">
        <v>BioXcell</v>
      </c>
      <c r="B3010">
        <v>33264</v>
      </c>
      <c r="C3010">
        <v>179381</v>
      </c>
      <c r="D3010" s="6">
        <v>45924</v>
      </c>
      <c r="E3010" s="6">
        <v>45929</v>
      </c>
      <c r="F3010" t="str">
        <v>BE0003-1</v>
      </c>
      <c r="G3010">
        <v>1</v>
      </c>
      <c r="H3010">
        <v>0</v>
      </c>
      <c r="I3010">
        <v>1</v>
      </c>
      <c r="J3010" t="str">
        <v>Bhopal</v>
      </c>
      <c r="K3010">
        <v>0</v>
      </c>
    </row>
    <row r="3011" spans="1:14" x14ac:dyDescent="0.25">
      <c r="A3011" t="str">
        <v>BioXcell</v>
      </c>
      <c r="B3011">
        <v>33264</v>
      </c>
      <c r="C3011">
        <v>179381</v>
      </c>
      <c r="D3011" s="6">
        <v>45924</v>
      </c>
      <c r="E3011" s="6">
        <v>45929</v>
      </c>
      <c r="F3011" t="str">
        <v>BE0004-1</v>
      </c>
      <c r="G3011">
        <v>1</v>
      </c>
      <c r="H3011">
        <v>0</v>
      </c>
      <c r="I3011">
        <v>1</v>
      </c>
      <c r="J3011" t="str">
        <v>Bhopal</v>
      </c>
      <c r="K3011">
        <v>0</v>
      </c>
    </row>
    <row r="3012" spans="1:14" x14ac:dyDescent="0.25">
      <c r="A3012" t="str">
        <v>BioXcell</v>
      </c>
      <c r="B3012">
        <v>33264</v>
      </c>
      <c r="C3012">
        <v>179381</v>
      </c>
      <c r="D3012" s="6">
        <v>45924</v>
      </c>
      <c r="E3012" s="6">
        <v>45929</v>
      </c>
      <c r="F3012" t="str">
        <v>BE0237</v>
      </c>
      <c r="G3012">
        <v>1</v>
      </c>
      <c r="H3012">
        <v>0</v>
      </c>
      <c r="I3012">
        <v>1</v>
      </c>
      <c r="J3012" t="str">
        <v>Bhopal</v>
      </c>
      <c r="K3012">
        <v>0</v>
      </c>
    </row>
    <row r="3013" spans="1:14" x14ac:dyDescent="0.25">
      <c r="A3013">
        <v>0</v>
      </c>
      <c r="B3013">
        <v>0</v>
      </c>
      <c r="C3013">
        <v>0</v>
      </c>
      <c r="D3013" s="6">
        <v>0</v>
      </c>
      <c r="E3013" s="6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3452</v>
      </c>
      <c r="D1" s="50" t="s">
        <v>6</v>
      </c>
      <c r="E1" s="50" t="s">
        <v>3453</v>
      </c>
      <c r="F1" s="50" t="s">
        <v>2534</v>
      </c>
      <c r="G1" s="50" t="s">
        <v>3454</v>
      </c>
      <c r="H1" s="50"/>
      <c r="I1" s="50" t="s">
        <v>3455</v>
      </c>
      <c r="J1" s="50" t="s">
        <v>3457</v>
      </c>
      <c r="K1" s="50" t="s">
        <v>3456</v>
      </c>
      <c r="L1" s="50" t="s">
        <v>3458</v>
      </c>
    </row>
    <row r="2" spans="1:12" x14ac:dyDescent="0.25">
      <c r="A2" s="25" t="str">
        <v>BioLegend</v>
      </c>
      <c r="B2" s="25">
        <f ca="1">SUMIF('Report 2'!A:N,'Brand Wise Report'!A2,'Report 2'!G:G)</f>
        <v>2975</v>
      </c>
      <c r="C2" s="25">
        <f ca="1">SUMIF('Report 2'!A:N,'Brand Wise Report'!A2,'Report 2'!L:L)</f>
        <v>47171191.759999909</v>
      </c>
      <c r="D2" s="25">
        <f ca="1">SUMIF('Report 2'!A:N,'Brand Wise Report'!A2,'Report 2'!H:H)</f>
        <v>2873</v>
      </c>
      <c r="E2" s="25">
        <f ca="1">SUMIF('Report 2'!A:N,'Brand Wise Report'!A2,'Report 2'!M:M)</f>
        <v>46125634.426666602</v>
      </c>
      <c r="F2" s="25">
        <f ca="1">SUMIF('Report 2'!A:N,'Brand Wise Report'!A2,'Report 2'!I:I)</f>
        <v>102</v>
      </c>
      <c r="G2" s="25">
        <f ca="1">SUMIF('Report 2'!A:N,'Brand Wise Report'!A2,'Report 2'!N:N)</f>
        <v>1045557.3333333334</v>
      </c>
      <c r="H2" s="25"/>
      <c r="I2" s="25">
        <f>SUMIFS('Report 2'!I:I,'Report 2'!A:A,A2,'Report 2'!J:J,"stock")</f>
        <v>54</v>
      </c>
      <c r="J2" s="25">
        <f>SUMIFS('Report 2'!N:N,'Report 2'!A:A,A2,'Report 2'!J:J,"stock")</f>
        <v>337295.19999999995</v>
      </c>
      <c r="K2" s="25">
        <f>SUMIFS('Report 2'!I:I,'Report 2'!A:A,A2,'Report 2'!J:J,"&lt;&gt;stock")</f>
        <v>48</v>
      </c>
      <c r="L2" s="25">
        <f>SUMIFS('Report 2'!N:N,'Report 2'!A:A,A2,'Report 2'!J:J,"&lt;&gt;stock")</f>
        <v>708262.13333333354</v>
      </c>
    </row>
    <row r="3" spans="1:12" x14ac:dyDescent="0.25">
      <c r="A3" s="25" t="str">
        <v>Dharmacon</v>
      </c>
      <c r="B3" s="25">
        <f ca="1">SUMIF('Report 2'!A:N,'Brand Wise Report'!A3,'Report 2'!G:G)</f>
        <v>230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216</v>
      </c>
      <c r="E3" s="25">
        <f ca="1">SUMIF('Report 2'!A:N,'Brand Wise Report'!A3,'Report 2'!M:M)</f>
        <v>7292156.9600000083</v>
      </c>
      <c r="F3" s="25">
        <f ca="1">SUMIF('Report 2'!A:N,'Brand Wise Report'!A3,'Report 2'!I:I)</f>
        <v>14</v>
      </c>
      <c r="G3" s="25">
        <f ca="1">SUMIF('Report 2'!A:N,'Brand Wise Report'!A3,'Report 2'!N:N)</f>
        <v>657197.19999999995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11</v>
      </c>
      <c r="L3" s="25">
        <f>SUMIFS('Report 2'!N:N,'Report 2'!A:A,A3,'Report 2'!J:J,"&lt;&gt;stock")</f>
        <v>632434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8979018.4000000022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289344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0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31</v>
      </c>
      <c r="C8" s="25">
        <f ca="1">SUMIF('Report 2'!A:N,'Brand Wise Report'!A8,'Report 2'!L:L)</f>
        <v>1981804.88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0</v>
      </c>
      <c r="G8" s="25">
        <f ca="1">SUMIF('Report 2'!A:N,'Brand Wise Report'!A8,'Report 2'!N:N)</f>
        <v>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0</v>
      </c>
      <c r="L8" s="25">
        <f>SUMIFS('Report 2'!N:N,'Report 2'!A:A,A8,'Report 2'!J:J,"&lt;&gt;stock")</f>
        <v>0</v>
      </c>
    </row>
    <row r="9" spans="1:12" x14ac:dyDescent="0.25">
      <c r="A9" s="25" t="str">
        <v>Biotium</v>
      </c>
      <c r="B9" s="25">
        <f ca="1">SUMIF('Report 2'!A:N,'Brand Wise Report'!A9,'Report 2'!G:G)</f>
        <v>45</v>
      </c>
      <c r="C9" s="25">
        <f ca="1">SUMIF('Report 2'!A:N,'Brand Wise Report'!A9,'Report 2'!L:L)</f>
        <v>416996.8</v>
      </c>
      <c r="D9" s="25">
        <f ca="1">SUMIF('Report 2'!A:N,'Brand Wise Report'!A9,'Report 2'!H:H)</f>
        <v>40</v>
      </c>
      <c r="E9" s="25">
        <f ca="1">SUMIF('Report 2'!A:N,'Brand Wise Report'!A9,'Report 2'!M:M)</f>
        <v>367364.8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9</v>
      </c>
      <c r="C10" s="25">
        <f ca="1">SUMIF('Report 2'!A:N,'Brand Wise Report'!A10,'Report 2'!L:L)</f>
        <v>110154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0</v>
      </c>
      <c r="G10" s="25">
        <f ca="1">SUMIF('Report 2'!A:N,'Brand Wise Report'!A10,'Report 2'!N:N)</f>
        <v>0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0</v>
      </c>
      <c r="L10" s="25">
        <f>SUMIFS('Report 2'!N:N,'Report 2'!A:A,A10,'Report 2'!J:J,"&lt;&gt;stock")</f>
        <v>0</v>
      </c>
    </row>
    <row r="11" spans="1:12" x14ac:dyDescent="0.25">
      <c r="A11" s="25" t="str">
        <v>TargetMol</v>
      </c>
      <c r="B11" s="25">
        <f ca="1">SUMIF('Report 2'!A:N,'Brand Wise Report'!A11,'Report 2'!G:G)</f>
        <v>103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88</v>
      </c>
      <c r="E12" s="25">
        <f ca="1">SUMIF('Report 2'!A:N,'Brand Wise Report'!A12,'Report 2'!M:M)</f>
        <v>5107528.8000000007</v>
      </c>
      <c r="F12" s="25">
        <f ca="1">SUMIF('Report 2'!A:N,'Brand Wise Report'!A12,'Report 2'!I:I)</f>
        <v>1</v>
      </c>
      <c r="G12" s="25">
        <f ca="1">SUMIF('Report 2'!A:N,'Brand Wise Report'!A12,'Report 2'!N:N)</f>
        <v>60060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1</v>
      </c>
      <c r="L12" s="25">
        <f>SUMIFS('Report 2'!N:N,'Report 2'!A:A,A12,'Report 2'!J:J,"&lt;&gt;stock")</f>
        <v>60060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27</v>
      </c>
      <c r="C23" s="25">
        <f ca="1">SUMIF('Report 2'!A:N,'Brand Wise Report'!A23,'Report 2'!L:L)</f>
        <v>426756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0</v>
      </c>
      <c r="G23" s="25">
        <f ca="1">SUMIF('Report 2'!A:N,'Brand Wise Report'!A23,'Report 2'!N:N)</f>
        <v>0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0</v>
      </c>
      <c r="L23" s="25">
        <f>SUMIFS('Report 2'!N:N,'Report 2'!A:A,A23,'Report 2'!J:J,"&lt;&gt;stock")</f>
        <v>0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3</v>
      </c>
      <c r="C28" s="25">
        <f ca="1">SUMIF('Report 2'!A:N,'Brand Wise Report'!A28,'Report 2'!L:L)</f>
        <v>41328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0</v>
      </c>
      <c r="G28" s="25">
        <f ca="1">SUMIF('Report 2'!A:N,'Brand Wise Report'!A28,'Report 2'!N:N)</f>
        <v>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0</v>
      </c>
      <c r="L28" s="25">
        <f>SUMIFS('Report 2'!N:N,'Report 2'!A:A,A28,'Report 2'!J:J,"&lt;&gt;stock")</f>
        <v>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144</v>
      </c>
      <c r="C33" s="25">
        <f ca="1">SUMIF('Report 2'!A:N,'Brand Wise Report'!A33,'Report 2'!L:L)</f>
        <v>764380</v>
      </c>
      <c r="D33" s="25">
        <f ca="1">SUMIF('Report 2'!A:N,'Brand Wise Report'!A33,'Report 2'!H:H)</f>
        <v>53</v>
      </c>
      <c r="E33" s="25">
        <f ca="1">SUMIF('Report 2'!A:N,'Brand Wise Report'!A33,'Report 2'!M:M)</f>
        <v>384710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3459</v>
      </c>
      <c r="B39" s="50">
        <f t="shared" ref="B39:G39" ca="1" si="0">SUM(B2:B38)</f>
        <v>4059</v>
      </c>
      <c r="C39" s="50">
        <f t="shared" ca="1" si="0"/>
        <v>77885649.829999894</v>
      </c>
      <c r="D39" s="50">
        <f t="shared" ca="1" si="0"/>
        <v>3755</v>
      </c>
      <c r="E39" s="50">
        <f t="shared" ca="1" si="0"/>
        <v>74252593.516666621</v>
      </c>
      <c r="F39" s="50">
        <f t="shared" ca="1" si="0"/>
        <v>304</v>
      </c>
      <c r="G39" s="50">
        <f t="shared" ca="1" si="0"/>
        <v>3633056.3133333335</v>
      </c>
      <c r="H39" s="50"/>
      <c r="I39" s="50">
        <f>SUM(I2:I38)</f>
        <v>231</v>
      </c>
      <c r="J39" s="50">
        <f>SUM(J2:J38)</f>
        <v>2192488.98</v>
      </c>
      <c r="K39" s="50">
        <f>SUM(K2:K38)</f>
        <v>73</v>
      </c>
      <c r="L39" s="50">
        <f>SUM(L2:L38)</f>
        <v>1440567.3333333335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>
        <v>0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>
        <v>0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>
        <v>0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>
        <v>0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>
        <v>0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>
        <v>0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>
        <v>0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>
        <v>0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>
        <v>0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>
        <v>0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>
        <v>0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>
        <v>0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>
        <v>0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>
        <v>0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>
        <v>0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>
        <v>0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>
        <v>0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>
        <v>0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>
        <v>0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2025-09-29T06:45:28Z</dcterms:modified>
  <cp:contentStatus/>
</cp:coreProperties>
</file>