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UDL功耗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<sst xmlns="http://schemas.openxmlformats.org/spreadsheetml/2006/main" count="195" uniqueCount="64">
  <si>
    <t>Model</t>
  </si>
  <si>
    <t>B045</t>
  </si>
  <si>
    <t>Number of Battery</t>
  </si>
  <si>
    <t>Parking Lot Mode</t>
  </si>
  <si>
    <t>Frequency</t>
  </si>
  <si>
    <t>SF</t>
  </si>
  <si>
    <t>Power Consumption per hour(Beside LoRa)
(uAh)</t>
  </si>
  <si>
    <t>Power Consumption of One LoRa Packet
(uAh)</t>
  </si>
  <si>
    <t>Power Consumption of One Sensor
(uAh)</t>
  </si>
  <si>
    <t>Collecting Interval
(s)</t>
  </si>
  <si>
    <t>Number of Times the Sensor Collects Data per day</t>
  </si>
  <si>
    <t>Number of LoRa Packets per day</t>
  </si>
  <si>
    <t>Total Power Consumption per day
（mAh）</t>
  </si>
  <si>
    <t>Battery Capacity
（mAh）</t>
  </si>
  <si>
    <t>Battery Life
（Day）</t>
  </si>
  <si>
    <t>Battery Life
（Year）</t>
  </si>
  <si>
    <t>CN470（0-1）</t>
  </si>
  <si>
    <t>SF10</t>
  </si>
  <si>
    <t>CN470（94-95）</t>
  </si>
  <si>
    <t>IN865</t>
  </si>
  <si>
    <t>RU864</t>
  </si>
  <si>
    <t>EU868</t>
  </si>
  <si>
    <t>SF7</t>
  </si>
  <si>
    <t>AU915（62-63）</t>
  </si>
  <si>
    <t>US915（0-1）</t>
  </si>
  <si>
    <t>KR920</t>
  </si>
  <si>
    <t>AS923</t>
  </si>
  <si>
    <t>Standard Mode</t>
  </si>
  <si>
    <t>Trash Bin Mode</t>
  </si>
  <si>
    <t>组合</t>
  </si>
  <si>
    <t>频段</t>
  </si>
  <si>
    <t>速率</t>
  </si>
  <si>
    <t>LoRa总功耗(uAh)</t>
  </si>
  <si>
    <r>
      <rPr>
        <sz val="10"/>
        <color rgb="FF000000"/>
        <rFont val="Helvetica Neue, Helvetica, Ping"/>
        <charset val="134"/>
      </rPr>
      <t>最大电流值
（mA）</t>
    </r>
  </si>
  <si>
    <r>
      <rPr>
        <sz val="10"/>
        <color rgb="FF000000"/>
        <rFont val="Microsoft YaHei"/>
        <charset val="134"/>
      </rPr>
      <t>EM400-UDL</t>
    </r>
  </si>
  <si>
    <t>挂测时长（10min上报)</t>
  </si>
  <si>
    <t>实际总功耗</t>
  </si>
  <si>
    <t>工具端总功耗</t>
  </si>
  <si>
    <t>差值</t>
  </si>
  <si>
    <t>SF8</t>
  </si>
  <si>
    <t>24h</t>
  </si>
  <si>
    <t>SF9</t>
  </si>
  <si>
    <t>CN470(0-7)  SF12</t>
  </si>
  <si>
    <t>3.24h</t>
  </si>
  <si>
    <t>喂狗（平均电流/13s总功耗)</t>
  </si>
  <si>
    <t>开机低功耗</t>
  </si>
  <si>
    <t>关机低功耗</t>
  </si>
  <si>
    <t>备注</t>
  </si>
  <si>
    <t>133nah</t>
  </si>
  <si>
    <t>13.8ua</t>
  </si>
  <si>
    <t>8.4ua</t>
  </si>
  <si>
    <t>单个传感器采集功耗(uAh)</t>
  </si>
  <si>
    <t>C050</t>
  </si>
  <si>
    <t>采集时间</t>
  </si>
  <si>
    <t>2.2s</t>
  </si>
  <si>
    <t>C100</t>
  </si>
  <si>
    <t>W050</t>
  </si>
  <si>
    <t>2.5s</t>
  </si>
  <si>
    <t>SF11</t>
  </si>
  <si>
    <t>W100</t>
  </si>
  <si>
    <t>3s</t>
  </si>
  <si>
    <t>SF12</t>
  </si>
  <si>
    <t>1.5s</t>
  </si>
  <si>
    <t>电池颗数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</si>
</sst>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34">
    <font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b/>
      <sz val="10"/>
      <color rgb="FFE74025"/>
      <name val="等线"/>
      <charset val="134"/>
      <scheme val="minor"/>
    </font>
    <font>
      <sz val="10"/>
      <name val="Microsoft YaHei"/>
      <charset val="134"/>
    </font>
    <font>
      <sz val="11"/>
      <color rgb="FF000000"/>
      <name val="宋体"/>
      <charset val="134"/>
    </font>
    <font>
      <sz val="11"/>
      <name val="SimSun"/>
      <charset val="134"/>
    </font>
    <font>
      <sz val="10"/>
      <color rgb="FF678F00"/>
      <name val="Microsoft YaHei"/>
      <charset val="134"/>
    </font>
    <font>
      <sz val="11"/>
      <color rgb="FF000000"/>
      <name val="Microsoft YaHei"/>
      <charset val="134"/>
    </font>
    <font>
      <sz val="11"/>
      <color rgb="FF000000"/>
      <name val="SimSun"/>
      <charset val="134"/>
    </font>
    <font>
      <sz val="11"/>
      <color rgb="FF267EF0"/>
      <name val="SimSu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000000"/>
      <name val="Helvetica Neue, Helvetica, Ping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3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6" applyNumberFormat="0" applyAlignment="0" applyProtection="0">
      <alignment vertical="center"/>
    </xf>
    <xf numFmtId="0" fontId="23" fillId="8" borderId="17" applyNumberFormat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25" fillId="9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70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/>
    <xf numFmtId="0" fontId="1" fillId="0" borderId="0" xfId="0" applyFont="1" applyAlignment="1"/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/>
    <xf numFmtId="0" fontId="0" fillId="0" borderId="10" xfId="0" applyFont="1" applyBorder="1" applyAlignment="1"/>
    <xf numFmtId="0" fontId="1" fillId="2" borderId="2" xfId="0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2" xfId="0" applyFont="1" applyBorder="1" applyAlignment="1"/>
    <xf numFmtId="0" fontId="8" fillId="0" borderId="0" xfId="0" applyFont="1" applyAlignment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7" xfId="0" applyFont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0" borderId="2" xfId="0" applyFont="1" applyBorder="1" applyAlignment="1"/>
    <xf numFmtId="0" fontId="10" fillId="2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2" xfId="0" applyFont="1" applyBorder="1" applyAlignment="1"/>
    <xf numFmtId="0" fontId="10" fillId="0" borderId="0" xfId="0" applyFont="1" applyAlignment="1">
      <alignment horizontal="center" vertical="center"/>
    </xf>
    <xf numFmtId="0" fontId="11" fillId="0" borderId="0" xfId="0" applyFont="1" applyAlignment="1"/>
    <xf numFmtId="0" fontId="1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T184"/>
  <sheetViews>
    <sheetView tabSelected="1" workbookViewId="0">
      <selection activeCell="D80" sqref="D80"/>
    </sheetView>
  </sheetViews>
  <sheetFormatPr defaultColWidth="10" defaultRowHeight="13.2"/>
  <cols>
    <col min="1" max="1" width="14.4444444444444" customWidth="1"/>
    <col min="2" max="2" width="19.4351851851852" customWidth="1"/>
    <col min="3" max="3" width="19.5648148148148" customWidth="1"/>
    <col min="4" max="4" width="19.0277777777778" customWidth="1"/>
    <col min="5" max="5" width="17.2777777777778" customWidth="1"/>
    <col min="6" max="8" width="14.4444444444444" customWidth="1"/>
    <col min="9" max="9" width="21.5925925925926" customWidth="1"/>
    <col min="10" max="12" width="14.4444444444444" customWidth="1"/>
    <col min="13" max="13" width="15.2407407407407" customWidth="1"/>
    <col min="14" max="14" width="20.3703703703704" customWidth="1"/>
    <col min="15" max="15" width="12.9537037037037" customWidth="1"/>
    <col min="16" max="16" width="17.1296296296296" customWidth="1"/>
    <col min="17" max="17" width="22.3981481481481" customWidth="1"/>
    <col min="18" max="20" width="48.4444444444444" customWidth="1"/>
  </cols>
  <sheetData>
    <row r="1" spans="1:20">
      <c r="A1" s="1" t="s">
        <v>0</v>
      </c>
      <c r="B1" s="1" t="s">
        <v>1</v>
      </c>
      <c r="D1" s="2" t="s">
        <v>2</v>
      </c>
      <c r="E1" s="3">
        <v>2</v>
      </c>
      <c r="M1" s="20"/>
      <c r="N1" s="20"/>
      <c r="O1" s="20"/>
      <c r="P1" s="20"/>
      <c r="Q1" s="20"/>
      <c r="R1" s="20"/>
      <c r="S1" s="20"/>
      <c r="T1" s="20"/>
    </row>
    <row r="2" ht="14.4" spans="1:20">
      <c r="A2" s="4" t="s">
        <v>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47"/>
      <c r="N2" s="48"/>
      <c r="O2" s="48"/>
      <c r="P2" s="48"/>
      <c r="Q2" s="48"/>
      <c r="R2" s="48"/>
      <c r="S2" s="48"/>
      <c r="T2" s="48"/>
    </row>
    <row r="3" ht="52.8" spans="1:20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8" t="s">
        <v>9</v>
      </c>
      <c r="G3" s="7" t="s">
        <v>10</v>
      </c>
      <c r="H3" s="9" t="s">
        <v>11</v>
      </c>
      <c r="I3" s="8" t="s">
        <v>12</v>
      </c>
      <c r="J3" s="7" t="s">
        <v>13</v>
      </c>
      <c r="K3" s="7" t="s">
        <v>14</v>
      </c>
      <c r="L3" s="7" t="s">
        <v>15</v>
      </c>
      <c r="Q3" s="30"/>
      <c r="R3" s="30"/>
      <c r="S3" s="30"/>
      <c r="T3" s="30"/>
    </row>
    <row r="4" ht="14.4" spans="1:20">
      <c r="A4" s="10" t="s">
        <v>16</v>
      </c>
      <c r="B4" s="11" t="s">
        <v>17</v>
      </c>
      <c r="C4" s="12">
        <v>50</v>
      </c>
      <c r="D4" s="13">
        <f t="shared" ref="D4:D12" si="0">VLOOKUP(A4&amp;B4,$A$41:$E$68,4,0)</f>
        <v>12.8</v>
      </c>
      <c r="E4" s="14">
        <f>IFERROR(VLOOKUP($B$1,I$51:J$55,2,0),VLOOKUP($B$1,K$51:L$55,2,0))</f>
        <v>1.51</v>
      </c>
      <c r="F4" s="15">
        <v>20</v>
      </c>
      <c r="G4" s="11">
        <f t="shared" ref="G4:G12" si="1">24*60*60/F4</f>
        <v>4320</v>
      </c>
      <c r="H4" s="16">
        <v>15</v>
      </c>
      <c r="I4" s="15">
        <f t="shared" ref="I4:I12" si="2">(C4*24+E4*G4+D4*H4)/1000</f>
        <v>7.9152</v>
      </c>
      <c r="J4" s="11">
        <f>VLOOKUP($E$1,$I$69:$J$70,2,0)</f>
        <v>14400</v>
      </c>
      <c r="K4" s="11">
        <f t="shared" ref="K4:K12" si="3">J4/I4</f>
        <v>1819.28441479685</v>
      </c>
      <c r="L4" s="11">
        <f t="shared" ref="L4:L12" si="4">K4/365</f>
        <v>4.98434086245711</v>
      </c>
      <c r="Q4" s="30"/>
      <c r="R4" s="30"/>
      <c r="S4" s="30"/>
      <c r="T4" s="30"/>
    </row>
    <row r="5" ht="15" spans="1:12">
      <c r="A5" s="17" t="s">
        <v>18</v>
      </c>
      <c r="B5" s="11" t="s">
        <v>17</v>
      </c>
      <c r="C5" s="12">
        <v>50</v>
      </c>
      <c r="D5" s="13">
        <f t="shared" si="0"/>
        <v>13.3</v>
      </c>
      <c r="E5" s="14">
        <f>IFERROR(VLOOKUP($B$1,I$51:J$55,2,0),VLOOKUP($B$1,K$51:L$55,2,0))</f>
        <v>1.51</v>
      </c>
      <c r="F5" s="15">
        <v>20</v>
      </c>
      <c r="G5" s="11">
        <f t="shared" si="1"/>
        <v>4320</v>
      </c>
      <c r="H5" s="16">
        <v>15</v>
      </c>
      <c r="I5" s="15">
        <f t="shared" si="2"/>
        <v>7.9227</v>
      </c>
      <c r="J5" s="11">
        <f>VLOOKUP($E$1,$I$69:$J$70,2,0)</f>
        <v>14400</v>
      </c>
      <c r="K5" s="11">
        <f t="shared" si="3"/>
        <v>1817.56219470635</v>
      </c>
      <c r="L5" s="11">
        <f t="shared" si="4"/>
        <v>4.97962245125027</v>
      </c>
    </row>
    <row r="6" ht="15" spans="1:12">
      <c r="A6" s="17" t="s">
        <v>19</v>
      </c>
      <c r="B6" s="18" t="s">
        <v>17</v>
      </c>
      <c r="C6" s="12">
        <v>50</v>
      </c>
      <c r="D6" s="13">
        <f t="shared" si="0"/>
        <v>10.771</v>
      </c>
      <c r="E6" s="14">
        <f>IFERROR(VLOOKUP($B$1,I$51:J$55,2,0),VLOOKUP($B$1,K$51:L$55,2,0))</f>
        <v>1.51</v>
      </c>
      <c r="F6" s="15">
        <v>20</v>
      </c>
      <c r="G6" s="11">
        <f t="shared" si="1"/>
        <v>4320</v>
      </c>
      <c r="H6" s="16">
        <v>15</v>
      </c>
      <c r="I6" s="15">
        <f t="shared" si="2"/>
        <v>7.884765</v>
      </c>
      <c r="J6" s="11">
        <f>VLOOKUP($E$1,$I$69:$J$70,2,0)</f>
        <v>14400</v>
      </c>
      <c r="K6" s="11">
        <f t="shared" si="3"/>
        <v>1826.30680812935</v>
      </c>
      <c r="L6" s="11">
        <f t="shared" si="4"/>
        <v>5.00358029624479</v>
      </c>
    </row>
    <row r="7" spans="1:12">
      <c r="A7" s="10" t="s">
        <v>20</v>
      </c>
      <c r="B7" s="11" t="s">
        <v>17</v>
      </c>
      <c r="C7" s="12">
        <v>50</v>
      </c>
      <c r="D7" s="13">
        <f t="shared" si="0"/>
        <v>10.35</v>
      </c>
      <c r="E7" s="14">
        <f>IFERROR(VLOOKUP($B$1,I$51:J$55,2,0),VLOOKUP($B$1,K$51:L$55,2,0))</f>
        <v>1.51</v>
      </c>
      <c r="F7" s="15">
        <v>20</v>
      </c>
      <c r="G7" s="11">
        <f t="shared" si="1"/>
        <v>4320</v>
      </c>
      <c r="H7" s="16">
        <v>15</v>
      </c>
      <c r="I7" s="15">
        <f t="shared" si="2"/>
        <v>7.87845</v>
      </c>
      <c r="J7" s="11">
        <f>VLOOKUP($E$1,$I$69:$J$70,2,0)</f>
        <v>14400</v>
      </c>
      <c r="K7" s="11">
        <f t="shared" si="3"/>
        <v>1827.7706909354</v>
      </c>
      <c r="L7" s="11">
        <f t="shared" si="4"/>
        <v>5.00759093406959</v>
      </c>
    </row>
    <row r="8" spans="1:12">
      <c r="A8" s="10" t="s">
        <v>21</v>
      </c>
      <c r="B8" s="18" t="s">
        <v>22</v>
      </c>
      <c r="C8" s="12">
        <v>50</v>
      </c>
      <c r="D8" s="13">
        <f t="shared" si="0"/>
        <v>1.806</v>
      </c>
      <c r="E8" s="14">
        <f>IFERROR(VLOOKUP($B$1,I$51:J$55,2,0),VLOOKUP($B$1,K$51:L$55,2,0))</f>
        <v>1.51</v>
      </c>
      <c r="F8" s="15">
        <v>20</v>
      </c>
      <c r="G8" s="11">
        <f t="shared" si="1"/>
        <v>4320</v>
      </c>
      <c r="H8" s="16">
        <v>15</v>
      </c>
      <c r="I8" s="15">
        <f t="shared" si="2"/>
        <v>7.75029</v>
      </c>
      <c r="J8" s="11">
        <f>VLOOKUP($E$1,$I$69:$J$70,2,0)</f>
        <v>14400</v>
      </c>
      <c r="K8" s="11">
        <f t="shared" si="3"/>
        <v>1857.99499115517</v>
      </c>
      <c r="L8" s="11">
        <f t="shared" si="4"/>
        <v>5.09039723604156</v>
      </c>
    </row>
    <row r="9" ht="15" spans="1:12">
      <c r="A9" s="17" t="s">
        <v>23</v>
      </c>
      <c r="B9" s="11" t="s">
        <v>17</v>
      </c>
      <c r="C9" s="12">
        <v>50</v>
      </c>
      <c r="D9" s="13">
        <f t="shared" si="0"/>
        <v>10.126</v>
      </c>
      <c r="E9" s="14">
        <f>IFERROR(VLOOKUP($B$1,I$51:J$55,2,0),VLOOKUP($B$1,K$51:L$55,2,0))</f>
        <v>1.51</v>
      </c>
      <c r="F9" s="15">
        <v>20</v>
      </c>
      <c r="G9" s="11">
        <f t="shared" si="1"/>
        <v>4320</v>
      </c>
      <c r="H9" s="16">
        <v>15</v>
      </c>
      <c r="I9" s="15">
        <f t="shared" si="2"/>
        <v>7.87509</v>
      </c>
      <c r="J9" s="11">
        <f>VLOOKUP($E$1,$I$69:$J$70,2,0)</f>
        <v>14400</v>
      </c>
      <c r="K9" s="11">
        <f t="shared" si="3"/>
        <v>1828.55053085108</v>
      </c>
      <c r="L9" s="11">
        <f t="shared" si="4"/>
        <v>5.00972748178377</v>
      </c>
    </row>
    <row r="10" spans="1:12">
      <c r="A10" s="10" t="s">
        <v>24</v>
      </c>
      <c r="B10" s="11" t="s">
        <v>17</v>
      </c>
      <c r="C10" s="12">
        <v>50</v>
      </c>
      <c r="D10" s="13">
        <f t="shared" si="0"/>
        <v>10.2</v>
      </c>
      <c r="E10" s="14">
        <f>IFERROR(VLOOKUP($B$1,I$51:J$55,2,0),VLOOKUP($B$1,K$51:L$55,2,0))</f>
        <v>1.51</v>
      </c>
      <c r="F10" s="15">
        <v>20</v>
      </c>
      <c r="G10" s="11">
        <f t="shared" si="1"/>
        <v>4320</v>
      </c>
      <c r="H10" s="16">
        <v>15</v>
      </c>
      <c r="I10" s="15">
        <f t="shared" si="2"/>
        <v>7.8762</v>
      </c>
      <c r="J10" s="11">
        <f>VLOOKUP($E$1,$I$69:$J$70,2,0)</f>
        <v>14400</v>
      </c>
      <c r="K10" s="11">
        <f t="shared" si="3"/>
        <v>1828.29283156852</v>
      </c>
      <c r="L10" s="11">
        <f t="shared" si="4"/>
        <v>5.00902145635212</v>
      </c>
    </row>
    <row r="11" spans="1:12">
      <c r="A11" s="10" t="s">
        <v>25</v>
      </c>
      <c r="B11" s="11" t="s">
        <v>17</v>
      </c>
      <c r="C11" s="12">
        <v>50</v>
      </c>
      <c r="D11" s="13">
        <f t="shared" si="0"/>
        <v>7.57</v>
      </c>
      <c r="E11" s="14">
        <f>IFERROR(VLOOKUP($B$1,I$51:J$55,2,0),VLOOKUP($B$1,K$51:L$55,2,0))</f>
        <v>1.51</v>
      </c>
      <c r="F11" s="15">
        <v>20</v>
      </c>
      <c r="G11" s="11">
        <f t="shared" si="1"/>
        <v>4320</v>
      </c>
      <c r="H11" s="16">
        <v>15</v>
      </c>
      <c r="I11" s="15">
        <f t="shared" si="2"/>
        <v>7.83675</v>
      </c>
      <c r="J11" s="11">
        <f>VLOOKUP($E$1,$I$69:$J$70,2,0)</f>
        <v>14400</v>
      </c>
      <c r="K11" s="11">
        <f t="shared" si="3"/>
        <v>1837.49641113982</v>
      </c>
      <c r="L11" s="11">
        <f t="shared" si="4"/>
        <v>5.03423674284883</v>
      </c>
    </row>
    <row r="12" spans="1:12">
      <c r="A12" s="10" t="s">
        <v>26</v>
      </c>
      <c r="B12" s="11" t="s">
        <v>17</v>
      </c>
      <c r="C12" s="12">
        <v>50</v>
      </c>
      <c r="D12" s="13">
        <f t="shared" si="0"/>
        <v>9.18</v>
      </c>
      <c r="E12" s="14">
        <f>IFERROR(VLOOKUP($B$1,I$51:J$55,2,0),VLOOKUP($B$1,K$51:L$55,2,0))</f>
        <v>1.51</v>
      </c>
      <c r="F12" s="15">
        <v>20</v>
      </c>
      <c r="G12" s="11">
        <f t="shared" si="1"/>
        <v>4320</v>
      </c>
      <c r="H12" s="16">
        <v>15</v>
      </c>
      <c r="I12" s="15">
        <f t="shared" si="2"/>
        <v>7.8609</v>
      </c>
      <c r="J12" s="11">
        <f>VLOOKUP($E$1,$I$69:$J$70,2,0)</f>
        <v>14400</v>
      </c>
      <c r="K12" s="11">
        <f t="shared" si="3"/>
        <v>1831.85131473495</v>
      </c>
      <c r="L12" s="11">
        <f t="shared" si="4"/>
        <v>5.01877072530124</v>
      </c>
    </row>
    <row r="13" ht="14.4" spans="1:13">
      <c r="A13" s="19"/>
      <c r="B13" s="20"/>
      <c r="C13" s="20"/>
      <c r="D13" s="20"/>
      <c r="F13" s="20"/>
      <c r="G13" s="20"/>
      <c r="H13" s="20"/>
      <c r="I13" s="20"/>
      <c r="J13" s="20"/>
      <c r="K13" s="20"/>
      <c r="L13" s="20"/>
      <c r="M13" s="30"/>
    </row>
    <row r="14" ht="14.4" spans="1:13">
      <c r="A14" s="1" t="s">
        <v>0</v>
      </c>
      <c r="B14" s="3" t="s">
        <v>1</v>
      </c>
      <c r="C14" s="20"/>
      <c r="D14" s="2" t="s">
        <v>2</v>
      </c>
      <c r="E14" s="3">
        <v>2</v>
      </c>
      <c r="F14" s="20"/>
      <c r="G14" s="20"/>
      <c r="H14" s="20"/>
      <c r="I14" s="20"/>
      <c r="J14" s="20"/>
      <c r="K14" s="20"/>
      <c r="L14" s="20"/>
      <c r="M14" s="30"/>
    </row>
    <row r="15" ht="14.4" spans="1:20">
      <c r="A15" s="21" t="s">
        <v>27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49"/>
      <c r="M15" s="48"/>
      <c r="N15" s="48"/>
      <c r="O15" s="48"/>
      <c r="P15" s="48"/>
      <c r="Q15" s="48"/>
      <c r="R15" s="48"/>
      <c r="S15" s="48"/>
      <c r="T15" s="48"/>
    </row>
    <row r="16" ht="52.8" spans="1:20">
      <c r="A16" s="7" t="s">
        <v>4</v>
      </c>
      <c r="B16" s="7" t="s">
        <v>5</v>
      </c>
      <c r="C16" s="7" t="s">
        <v>6</v>
      </c>
      <c r="D16" s="7" t="s">
        <v>7</v>
      </c>
      <c r="E16" s="7" t="s">
        <v>8</v>
      </c>
      <c r="F16" s="8" t="s">
        <v>9</v>
      </c>
      <c r="G16" s="7" t="s">
        <v>10</v>
      </c>
      <c r="H16" s="9" t="s">
        <v>11</v>
      </c>
      <c r="I16" s="8" t="s">
        <v>12</v>
      </c>
      <c r="J16" s="7" t="s">
        <v>13</v>
      </c>
      <c r="K16" s="7" t="s">
        <v>14</v>
      </c>
      <c r="L16" s="7" t="s">
        <v>15</v>
      </c>
      <c r="M16" s="30"/>
      <c r="Q16" s="30"/>
      <c r="R16" s="30"/>
      <c r="S16" s="30"/>
      <c r="T16" s="30"/>
    </row>
    <row r="17" ht="14.4" spans="1:20">
      <c r="A17" s="24" t="s">
        <v>16</v>
      </c>
      <c r="B17" s="18" t="s">
        <v>22</v>
      </c>
      <c r="C17" s="25">
        <v>50</v>
      </c>
      <c r="D17" s="13">
        <f t="shared" ref="D17:D25" si="5">VLOOKUP(A17&amp;B17,$A$41:$E$68,4,0)</f>
        <v>3</v>
      </c>
      <c r="E17" s="14">
        <f t="shared" ref="E17:E25" si="6">IFERROR(VLOOKUP($B$14,I$51:J$55,2,0),VLOOKUP($B$14,K$51:L$55,2,0))</f>
        <v>1.51</v>
      </c>
      <c r="F17" s="15">
        <v>600</v>
      </c>
      <c r="G17" s="11">
        <f t="shared" ref="G17:G25" si="7">24*60*60/F17</f>
        <v>144</v>
      </c>
      <c r="H17" s="16">
        <v>144</v>
      </c>
      <c r="I17" s="11">
        <f t="shared" ref="I17:I25" si="8">(C17*24+E17*G17+D17*H17)/1000</f>
        <v>1.84944</v>
      </c>
      <c r="J17" s="11">
        <f t="shared" ref="J17:J25" si="9">VLOOKUP($E$14,$I$69:$J$70,2,0)</f>
        <v>14400</v>
      </c>
      <c r="K17" s="11">
        <f t="shared" ref="K17:K25" si="10">J17/I17</f>
        <v>7786.1406696081</v>
      </c>
      <c r="L17" s="11">
        <f t="shared" ref="L17:L25" si="11">K17/365</f>
        <v>21.3318922455016</v>
      </c>
      <c r="M17" s="30"/>
      <c r="Q17" s="30"/>
      <c r="R17" s="30"/>
      <c r="S17" s="30"/>
      <c r="T17" s="30"/>
    </row>
    <row r="18" ht="15" spans="1:13">
      <c r="A18" s="26" t="s">
        <v>18</v>
      </c>
      <c r="B18" s="11" t="s">
        <v>17</v>
      </c>
      <c r="C18" s="25">
        <v>50</v>
      </c>
      <c r="D18" s="13">
        <f t="shared" si="5"/>
        <v>13.3</v>
      </c>
      <c r="E18" s="14">
        <f t="shared" si="6"/>
        <v>1.51</v>
      </c>
      <c r="F18" s="15">
        <v>600</v>
      </c>
      <c r="G18" s="11">
        <f t="shared" si="7"/>
        <v>144</v>
      </c>
      <c r="H18" s="16">
        <v>144</v>
      </c>
      <c r="I18" s="11">
        <f t="shared" si="8"/>
        <v>3.33264</v>
      </c>
      <c r="J18" s="11">
        <f t="shared" si="9"/>
        <v>14400</v>
      </c>
      <c r="K18" s="11">
        <f t="shared" si="10"/>
        <v>4320.89874693936</v>
      </c>
      <c r="L18" s="11">
        <f t="shared" si="11"/>
        <v>11.838078758738</v>
      </c>
      <c r="M18" s="30"/>
    </row>
    <row r="19" ht="15" spans="1:13">
      <c r="A19" s="26" t="s">
        <v>19</v>
      </c>
      <c r="B19" s="18" t="s">
        <v>17</v>
      </c>
      <c r="C19" s="25">
        <v>50</v>
      </c>
      <c r="D19" s="13">
        <f t="shared" si="5"/>
        <v>10.771</v>
      </c>
      <c r="E19" s="14">
        <f t="shared" si="6"/>
        <v>1.51</v>
      </c>
      <c r="F19" s="15">
        <v>600</v>
      </c>
      <c r="G19" s="11">
        <f t="shared" si="7"/>
        <v>144</v>
      </c>
      <c r="H19" s="16">
        <v>144</v>
      </c>
      <c r="I19" s="11">
        <f t="shared" si="8"/>
        <v>2.968464</v>
      </c>
      <c r="J19" s="11">
        <f t="shared" si="9"/>
        <v>14400</v>
      </c>
      <c r="K19" s="11">
        <f t="shared" si="10"/>
        <v>4850.99364519832</v>
      </c>
      <c r="L19" s="11">
        <f t="shared" si="11"/>
        <v>13.2903935484886</v>
      </c>
      <c r="M19" s="30"/>
    </row>
    <row r="20" ht="14.4" spans="1:13">
      <c r="A20" s="24" t="s">
        <v>20</v>
      </c>
      <c r="B20" s="11" t="s">
        <v>17</v>
      </c>
      <c r="C20" s="25">
        <v>50</v>
      </c>
      <c r="D20" s="13">
        <f t="shared" si="5"/>
        <v>10.35</v>
      </c>
      <c r="E20" s="14">
        <f t="shared" si="6"/>
        <v>1.51</v>
      </c>
      <c r="F20" s="15">
        <v>600</v>
      </c>
      <c r="G20" s="11">
        <f t="shared" si="7"/>
        <v>144</v>
      </c>
      <c r="H20" s="16">
        <v>144</v>
      </c>
      <c r="I20" s="11">
        <f t="shared" si="8"/>
        <v>2.90784</v>
      </c>
      <c r="J20" s="11">
        <f t="shared" si="9"/>
        <v>14400</v>
      </c>
      <c r="K20" s="11">
        <f t="shared" si="10"/>
        <v>4952.12941564873</v>
      </c>
      <c r="L20" s="11">
        <f t="shared" si="11"/>
        <v>13.5674778510924</v>
      </c>
      <c r="M20" s="30"/>
    </row>
    <row r="21" ht="14.4" spans="1:13">
      <c r="A21" s="24" t="s">
        <v>21</v>
      </c>
      <c r="B21" s="11" t="s">
        <v>22</v>
      </c>
      <c r="C21" s="25">
        <v>50</v>
      </c>
      <c r="D21" s="13">
        <f t="shared" si="5"/>
        <v>1.806</v>
      </c>
      <c r="E21" s="14">
        <f t="shared" si="6"/>
        <v>1.51</v>
      </c>
      <c r="F21" s="15">
        <v>600</v>
      </c>
      <c r="G21" s="11">
        <f t="shared" si="7"/>
        <v>144</v>
      </c>
      <c r="H21" s="16">
        <v>144</v>
      </c>
      <c r="I21" s="11">
        <f t="shared" si="8"/>
        <v>1.677504</v>
      </c>
      <c r="J21" s="11">
        <f t="shared" si="9"/>
        <v>14400</v>
      </c>
      <c r="K21" s="11">
        <f t="shared" si="10"/>
        <v>8584.18221357445</v>
      </c>
      <c r="L21" s="11">
        <f t="shared" si="11"/>
        <v>23.5183074344506</v>
      </c>
      <c r="M21" s="30"/>
    </row>
    <row r="22" ht="15" spans="1:13">
      <c r="A22" s="26" t="s">
        <v>23</v>
      </c>
      <c r="B22" s="11" t="s">
        <v>17</v>
      </c>
      <c r="C22" s="25">
        <v>50</v>
      </c>
      <c r="D22" s="13">
        <f t="shared" si="5"/>
        <v>10.126</v>
      </c>
      <c r="E22" s="14">
        <f t="shared" si="6"/>
        <v>1.51</v>
      </c>
      <c r="F22" s="15">
        <v>600</v>
      </c>
      <c r="G22" s="11">
        <f t="shared" si="7"/>
        <v>144</v>
      </c>
      <c r="H22" s="16">
        <v>144</v>
      </c>
      <c r="I22" s="11">
        <f t="shared" si="8"/>
        <v>2.875584</v>
      </c>
      <c r="J22" s="11">
        <f t="shared" si="9"/>
        <v>14400</v>
      </c>
      <c r="K22" s="11">
        <f t="shared" si="10"/>
        <v>5007.67844027509</v>
      </c>
      <c r="L22" s="11">
        <f t="shared" si="11"/>
        <v>13.7196669596578</v>
      </c>
      <c r="M22" s="30"/>
    </row>
    <row r="23" ht="14.4" spans="1:13">
      <c r="A23" s="24" t="s">
        <v>24</v>
      </c>
      <c r="B23" s="11" t="s">
        <v>17</v>
      </c>
      <c r="C23" s="25">
        <v>50</v>
      </c>
      <c r="D23" s="13">
        <f t="shared" si="5"/>
        <v>10.2</v>
      </c>
      <c r="E23" s="14">
        <f t="shared" si="6"/>
        <v>1.51</v>
      </c>
      <c r="F23" s="15">
        <v>600</v>
      </c>
      <c r="G23" s="11">
        <f t="shared" si="7"/>
        <v>144</v>
      </c>
      <c r="H23" s="16">
        <v>144</v>
      </c>
      <c r="I23" s="11">
        <f t="shared" si="8"/>
        <v>2.88624</v>
      </c>
      <c r="J23" s="11">
        <f t="shared" si="9"/>
        <v>14400</v>
      </c>
      <c r="K23" s="11">
        <f t="shared" si="10"/>
        <v>4989.19008814236</v>
      </c>
      <c r="L23" s="11">
        <f t="shared" si="11"/>
        <v>13.669013940116</v>
      </c>
      <c r="M23" s="30"/>
    </row>
    <row r="24" ht="14.4" spans="1:13">
      <c r="A24" s="24" t="s">
        <v>25</v>
      </c>
      <c r="B24" s="11" t="s">
        <v>17</v>
      </c>
      <c r="C24" s="25">
        <v>50</v>
      </c>
      <c r="D24" s="13">
        <f t="shared" si="5"/>
        <v>7.57</v>
      </c>
      <c r="E24" s="14">
        <f t="shared" si="6"/>
        <v>1.51</v>
      </c>
      <c r="F24" s="15">
        <v>600</v>
      </c>
      <c r="G24" s="11">
        <f t="shared" si="7"/>
        <v>144</v>
      </c>
      <c r="H24" s="16">
        <v>144</v>
      </c>
      <c r="I24" s="11">
        <f t="shared" si="8"/>
        <v>2.50752</v>
      </c>
      <c r="J24" s="11">
        <f t="shared" si="9"/>
        <v>14400</v>
      </c>
      <c r="K24" s="11">
        <f t="shared" si="10"/>
        <v>5742.7258805513</v>
      </c>
      <c r="L24" s="11">
        <f t="shared" si="11"/>
        <v>15.7334955631543</v>
      </c>
      <c r="M24" s="30"/>
    </row>
    <row r="25" ht="14.4" spans="1:13">
      <c r="A25" s="24" t="s">
        <v>26</v>
      </c>
      <c r="B25" s="11" t="s">
        <v>17</v>
      </c>
      <c r="C25" s="25">
        <v>50</v>
      </c>
      <c r="D25" s="13">
        <f t="shared" si="5"/>
        <v>9.18</v>
      </c>
      <c r="E25" s="14">
        <f t="shared" si="6"/>
        <v>1.51</v>
      </c>
      <c r="F25" s="15">
        <v>600</v>
      </c>
      <c r="G25" s="11">
        <f t="shared" si="7"/>
        <v>144</v>
      </c>
      <c r="H25" s="16">
        <v>144</v>
      </c>
      <c r="I25" s="11">
        <f t="shared" si="8"/>
        <v>2.73936</v>
      </c>
      <c r="J25" s="11">
        <f t="shared" si="9"/>
        <v>14400</v>
      </c>
      <c r="K25" s="11">
        <f t="shared" si="10"/>
        <v>5256.70229542667</v>
      </c>
      <c r="L25" s="11">
        <f t="shared" si="11"/>
        <v>14.4019240970594</v>
      </c>
      <c r="M25" s="30"/>
    </row>
    <row r="26" ht="14.4" spans="1:20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30"/>
      <c r="N26" s="30"/>
      <c r="O26" s="30"/>
      <c r="P26" s="30"/>
      <c r="Q26" s="30"/>
      <c r="R26" s="30"/>
      <c r="S26" s="30"/>
      <c r="T26" s="30"/>
    </row>
    <row r="27" ht="14.4" spans="1:20">
      <c r="A27" s="1" t="s">
        <v>0</v>
      </c>
      <c r="B27" s="3" t="s">
        <v>1</v>
      </c>
      <c r="C27" s="20"/>
      <c r="D27" s="2" t="s">
        <v>2</v>
      </c>
      <c r="E27" s="3">
        <v>2</v>
      </c>
      <c r="F27" s="20"/>
      <c r="G27" s="20"/>
      <c r="H27" s="20"/>
      <c r="I27" s="20"/>
      <c r="J27" s="20"/>
      <c r="K27" s="20"/>
      <c r="L27" s="20"/>
      <c r="M27" s="30"/>
      <c r="N27" s="30"/>
      <c r="O27" s="30"/>
      <c r="P27" s="30"/>
      <c r="Q27" s="30"/>
      <c r="R27" s="30"/>
      <c r="S27" s="30"/>
      <c r="T27" s="30"/>
    </row>
    <row r="28" ht="14.4" spans="1:20">
      <c r="A28" s="21" t="s">
        <v>28</v>
      </c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49"/>
      <c r="M28" s="48"/>
      <c r="N28" s="48"/>
      <c r="O28" s="48"/>
      <c r="P28" s="48"/>
      <c r="Q28" s="48"/>
      <c r="R28" s="48"/>
      <c r="S28" s="48"/>
      <c r="T28" s="48"/>
    </row>
    <row r="29" ht="52.8" spans="1:20">
      <c r="A29" s="7" t="s">
        <v>4</v>
      </c>
      <c r="B29" s="7" t="s">
        <v>5</v>
      </c>
      <c r="C29" s="7" t="s">
        <v>6</v>
      </c>
      <c r="D29" s="7" t="s">
        <v>7</v>
      </c>
      <c r="E29" s="7" t="s">
        <v>8</v>
      </c>
      <c r="F29" s="8" t="s">
        <v>9</v>
      </c>
      <c r="G29" s="7" t="s">
        <v>10</v>
      </c>
      <c r="H29" s="9" t="s">
        <v>11</v>
      </c>
      <c r="I29" s="8" t="s">
        <v>12</v>
      </c>
      <c r="J29" s="7" t="s">
        <v>13</v>
      </c>
      <c r="K29" s="7" t="s">
        <v>14</v>
      </c>
      <c r="L29" s="7" t="s">
        <v>15</v>
      </c>
      <c r="M29" s="30"/>
      <c r="Q29" s="30"/>
      <c r="R29" s="30"/>
      <c r="S29" s="30"/>
      <c r="T29" s="30"/>
    </row>
    <row r="30" ht="14.4" spans="1:20">
      <c r="A30" s="24" t="s">
        <v>16</v>
      </c>
      <c r="B30" s="11" t="s">
        <v>17</v>
      </c>
      <c r="C30" s="25">
        <v>50</v>
      </c>
      <c r="D30" s="13">
        <f t="shared" ref="D30:D38" si="12">VLOOKUP(A30&amp;B30,$A$41:$E$68,4,0)</f>
        <v>12.8</v>
      </c>
      <c r="E30" s="14">
        <f t="shared" ref="E30:E38" si="13">IFERROR(VLOOKUP($B$27,I$51:J$55,2,0),VLOOKUP($B$27,K$51:L$55,2,0))</f>
        <v>1.51</v>
      </c>
      <c r="F30" s="15">
        <v>1200</v>
      </c>
      <c r="G30" s="11">
        <f t="shared" ref="G30:G38" si="14">24*60*60/F30+4</f>
        <v>76</v>
      </c>
      <c r="H30" s="16">
        <v>76</v>
      </c>
      <c r="I30" s="11">
        <f t="shared" ref="I30:I38" si="15">(C30*24+E30*G30+D30*H30)/1000</f>
        <v>2.28756</v>
      </c>
      <c r="J30" s="11">
        <f t="shared" ref="J30:J38" si="16">VLOOKUP($E$27,$I$69:$J$70,2,0)</f>
        <v>14400</v>
      </c>
      <c r="K30" s="11">
        <f t="shared" ref="K30:K38" si="17">J30/I30</f>
        <v>6294.91685463988</v>
      </c>
      <c r="L30" s="11">
        <f t="shared" ref="L30:L38" si="18">K30/365</f>
        <v>17.2463475469586</v>
      </c>
      <c r="M30" s="30"/>
      <c r="Q30" s="30"/>
      <c r="R30" s="30"/>
      <c r="S30" s="30"/>
      <c r="T30" s="30"/>
    </row>
    <row r="31" ht="15" spans="1:13">
      <c r="A31" s="26" t="s">
        <v>18</v>
      </c>
      <c r="B31" s="11" t="s">
        <v>17</v>
      </c>
      <c r="C31" s="25">
        <v>50</v>
      </c>
      <c r="D31" s="13">
        <f t="shared" si="12"/>
        <v>13.3</v>
      </c>
      <c r="E31" s="14">
        <f t="shared" si="13"/>
        <v>1.51</v>
      </c>
      <c r="F31" s="15">
        <v>1200</v>
      </c>
      <c r="G31" s="11">
        <f t="shared" si="14"/>
        <v>76</v>
      </c>
      <c r="H31" s="16">
        <v>76</v>
      </c>
      <c r="I31" s="11">
        <f t="shared" si="15"/>
        <v>2.32556</v>
      </c>
      <c r="J31" s="11">
        <f t="shared" si="16"/>
        <v>14400</v>
      </c>
      <c r="K31" s="11">
        <f t="shared" si="17"/>
        <v>6192.0569669241</v>
      </c>
      <c r="L31" s="11">
        <f t="shared" si="18"/>
        <v>16.9645396354085</v>
      </c>
      <c r="M31" s="30"/>
    </row>
    <row r="32" ht="15" spans="1:13">
      <c r="A32" s="26" t="s">
        <v>19</v>
      </c>
      <c r="B32" s="18" t="s">
        <v>17</v>
      </c>
      <c r="C32" s="25">
        <v>50</v>
      </c>
      <c r="D32" s="13">
        <f t="shared" si="12"/>
        <v>10.771</v>
      </c>
      <c r="E32" s="14">
        <f t="shared" si="13"/>
        <v>1.51</v>
      </c>
      <c r="F32" s="15">
        <v>1200</v>
      </c>
      <c r="G32" s="11">
        <f t="shared" si="14"/>
        <v>76</v>
      </c>
      <c r="H32" s="16">
        <v>76</v>
      </c>
      <c r="I32" s="11">
        <f t="shared" si="15"/>
        <v>2.133356</v>
      </c>
      <c r="J32" s="11">
        <f t="shared" si="16"/>
        <v>14400</v>
      </c>
      <c r="K32" s="11">
        <f t="shared" si="17"/>
        <v>6749.92828201201</v>
      </c>
      <c r="L32" s="11">
        <f t="shared" si="18"/>
        <v>18.4929541972932</v>
      </c>
      <c r="M32" s="30"/>
    </row>
    <row r="33" ht="14.4" spans="1:13">
      <c r="A33" s="24" t="s">
        <v>20</v>
      </c>
      <c r="B33" s="11" t="s">
        <v>17</v>
      </c>
      <c r="C33" s="25">
        <v>50</v>
      </c>
      <c r="D33" s="13">
        <f t="shared" si="12"/>
        <v>10.35</v>
      </c>
      <c r="E33" s="14">
        <f t="shared" si="13"/>
        <v>1.51</v>
      </c>
      <c r="F33" s="15">
        <v>1200</v>
      </c>
      <c r="G33" s="11">
        <f t="shared" si="14"/>
        <v>76</v>
      </c>
      <c r="H33" s="16">
        <v>76</v>
      </c>
      <c r="I33" s="11">
        <f t="shared" si="15"/>
        <v>2.10136</v>
      </c>
      <c r="J33" s="11">
        <f t="shared" si="16"/>
        <v>14400</v>
      </c>
      <c r="K33" s="11">
        <f t="shared" si="17"/>
        <v>6852.70491491225</v>
      </c>
      <c r="L33" s="11">
        <f t="shared" si="18"/>
        <v>18.7745340134582</v>
      </c>
      <c r="M33" s="30"/>
    </row>
    <row r="34" ht="14.4" spans="1:13">
      <c r="A34" s="24" t="s">
        <v>21</v>
      </c>
      <c r="B34" s="11" t="s">
        <v>22</v>
      </c>
      <c r="C34" s="25">
        <v>50</v>
      </c>
      <c r="D34" s="13">
        <f t="shared" si="12"/>
        <v>1.806</v>
      </c>
      <c r="E34" s="14">
        <f t="shared" si="13"/>
        <v>1.51</v>
      </c>
      <c r="F34" s="15">
        <v>1200</v>
      </c>
      <c r="G34" s="11">
        <f t="shared" si="14"/>
        <v>76</v>
      </c>
      <c r="H34" s="16">
        <v>76</v>
      </c>
      <c r="I34" s="11">
        <f t="shared" si="15"/>
        <v>1.452016</v>
      </c>
      <c r="J34" s="11">
        <f t="shared" si="16"/>
        <v>14400</v>
      </c>
      <c r="K34" s="11">
        <f t="shared" si="17"/>
        <v>9917.24609095217</v>
      </c>
      <c r="L34" s="11">
        <f t="shared" si="18"/>
        <v>27.1705372354854</v>
      </c>
      <c r="M34" s="30"/>
    </row>
    <row r="35" ht="15" spans="1:13">
      <c r="A35" s="26" t="s">
        <v>23</v>
      </c>
      <c r="B35" s="11" t="s">
        <v>17</v>
      </c>
      <c r="C35" s="25">
        <v>50</v>
      </c>
      <c r="D35" s="13">
        <f t="shared" si="12"/>
        <v>10.126</v>
      </c>
      <c r="E35" s="14">
        <f t="shared" si="13"/>
        <v>1.51</v>
      </c>
      <c r="F35" s="15">
        <v>1200</v>
      </c>
      <c r="G35" s="11">
        <f t="shared" si="14"/>
        <v>76</v>
      </c>
      <c r="H35" s="16">
        <v>76</v>
      </c>
      <c r="I35" s="11">
        <f t="shared" si="15"/>
        <v>2.084336</v>
      </c>
      <c r="J35" s="11">
        <f t="shared" si="16"/>
        <v>14400</v>
      </c>
      <c r="K35" s="11">
        <f t="shared" si="17"/>
        <v>6908.67499289942</v>
      </c>
      <c r="L35" s="11">
        <f t="shared" si="18"/>
        <v>18.9278766928751</v>
      </c>
      <c r="M35" s="30"/>
    </row>
    <row r="36" ht="14.4" spans="1:13">
      <c r="A36" s="24" t="s">
        <v>24</v>
      </c>
      <c r="B36" s="11" t="s">
        <v>17</v>
      </c>
      <c r="C36" s="25">
        <v>50</v>
      </c>
      <c r="D36" s="13">
        <f t="shared" si="12"/>
        <v>10.2</v>
      </c>
      <c r="E36" s="14">
        <f t="shared" si="13"/>
        <v>1.51</v>
      </c>
      <c r="F36" s="15">
        <v>1200</v>
      </c>
      <c r="G36" s="11">
        <f t="shared" si="14"/>
        <v>76</v>
      </c>
      <c r="H36" s="16">
        <v>76</v>
      </c>
      <c r="I36" s="11">
        <f t="shared" si="15"/>
        <v>2.08996</v>
      </c>
      <c r="J36" s="11">
        <f t="shared" si="16"/>
        <v>14400</v>
      </c>
      <c r="K36" s="11">
        <f t="shared" si="17"/>
        <v>6890.08402074681</v>
      </c>
      <c r="L36" s="11">
        <f t="shared" si="18"/>
        <v>18.876942522594</v>
      </c>
      <c r="M36" s="30"/>
    </row>
    <row r="37" ht="14.4" spans="1:13">
      <c r="A37" s="24" t="s">
        <v>25</v>
      </c>
      <c r="B37" s="11" t="s">
        <v>17</v>
      </c>
      <c r="C37" s="25">
        <v>50</v>
      </c>
      <c r="D37" s="13">
        <f t="shared" si="12"/>
        <v>7.57</v>
      </c>
      <c r="E37" s="14">
        <f t="shared" si="13"/>
        <v>1.51</v>
      </c>
      <c r="F37" s="15">
        <v>1200</v>
      </c>
      <c r="G37" s="11">
        <f t="shared" si="14"/>
        <v>76</v>
      </c>
      <c r="H37" s="16">
        <v>76</v>
      </c>
      <c r="I37" s="11">
        <f t="shared" si="15"/>
        <v>1.89008</v>
      </c>
      <c r="J37" s="11">
        <f t="shared" si="16"/>
        <v>14400</v>
      </c>
      <c r="K37" s="11">
        <f t="shared" si="17"/>
        <v>7618.72513332769</v>
      </c>
      <c r="L37" s="11">
        <f t="shared" si="18"/>
        <v>20.8732195433635</v>
      </c>
      <c r="M37" s="30"/>
    </row>
    <row r="38" ht="14.4" spans="1:13">
      <c r="A38" s="24" t="s">
        <v>26</v>
      </c>
      <c r="B38" s="11" t="s">
        <v>17</v>
      </c>
      <c r="C38" s="25">
        <v>50</v>
      </c>
      <c r="D38" s="13">
        <f t="shared" si="12"/>
        <v>9.18</v>
      </c>
      <c r="E38" s="14">
        <f t="shared" si="13"/>
        <v>1.51</v>
      </c>
      <c r="F38" s="15">
        <v>1200</v>
      </c>
      <c r="G38" s="11">
        <f t="shared" si="14"/>
        <v>76</v>
      </c>
      <c r="H38" s="16">
        <v>76</v>
      </c>
      <c r="I38" s="11">
        <f t="shared" si="15"/>
        <v>2.01244</v>
      </c>
      <c r="J38" s="11">
        <f t="shared" si="16"/>
        <v>14400</v>
      </c>
      <c r="K38" s="11">
        <f t="shared" si="17"/>
        <v>7155.49283456898</v>
      </c>
      <c r="L38" s="11">
        <f t="shared" si="18"/>
        <v>19.6040899577232</v>
      </c>
      <c r="M38" s="30"/>
    </row>
    <row r="39" ht="14.4" spans="1:20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30"/>
      <c r="N39" s="30"/>
      <c r="O39" s="30"/>
      <c r="P39" s="30"/>
      <c r="Q39" s="30"/>
      <c r="R39" s="30"/>
      <c r="S39" s="30"/>
      <c r="T39" s="30"/>
    </row>
    <row r="40" ht="15" spans="2:20">
      <c r="B40" s="27"/>
      <c r="C40" s="28"/>
      <c r="D40" s="29"/>
      <c r="E40" s="30"/>
      <c r="F40" s="28"/>
      <c r="G40" s="28"/>
      <c r="H40" s="2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ht="37" hidden="1" customHeight="1" spans="1:20">
      <c r="A41" s="31" t="s">
        <v>29</v>
      </c>
      <c r="B41" s="32" t="s">
        <v>30</v>
      </c>
      <c r="C41" s="2" t="s">
        <v>31</v>
      </c>
      <c r="D41" s="33" t="s">
        <v>32</v>
      </c>
      <c r="E41" s="2" t="s">
        <v>33</v>
      </c>
      <c r="F41" s="20"/>
      <c r="G41" s="20"/>
      <c r="H41" s="20"/>
      <c r="I41" s="26" t="s">
        <v>34</v>
      </c>
      <c r="J41" s="5"/>
      <c r="K41" s="5"/>
      <c r="L41" s="5"/>
      <c r="M41" s="5"/>
      <c r="N41" s="30"/>
      <c r="O41" s="30"/>
      <c r="P41" s="30"/>
      <c r="Q41" s="30"/>
      <c r="R41" s="30"/>
      <c r="S41" s="30"/>
      <c r="T41" s="30"/>
    </row>
    <row r="42" ht="37" hidden="1" customHeight="1" spans="1:20">
      <c r="A42" s="32" t="str">
        <f t="shared" ref="A42:A67" si="19">B42&amp;C42</f>
        <v>AU915（62-63）SF7</v>
      </c>
      <c r="B42" s="34" t="s">
        <v>23</v>
      </c>
      <c r="C42" s="35" t="s">
        <v>22</v>
      </c>
      <c r="D42" s="35">
        <v>2.383</v>
      </c>
      <c r="E42" s="35">
        <v>94.6</v>
      </c>
      <c r="F42" s="20"/>
      <c r="G42" s="20"/>
      <c r="H42" s="30"/>
      <c r="I42" s="7" t="s">
        <v>30</v>
      </c>
      <c r="J42" s="50" t="s">
        <v>35</v>
      </c>
      <c r="K42" s="7" t="s">
        <v>36</v>
      </c>
      <c r="L42" s="51" t="s">
        <v>37</v>
      </c>
      <c r="M42" s="33" t="s">
        <v>38</v>
      </c>
      <c r="N42" s="30"/>
      <c r="O42" s="30"/>
      <c r="P42" s="30"/>
      <c r="Q42" s="30"/>
      <c r="R42" s="30"/>
      <c r="S42" s="30"/>
      <c r="T42" s="30"/>
    </row>
    <row r="43" ht="56" hidden="1" customHeight="1" spans="1:20">
      <c r="A43" s="32" t="str">
        <f t="shared" si="19"/>
        <v>AU915（62-63）SF8</v>
      </c>
      <c r="B43" s="34" t="s">
        <v>23</v>
      </c>
      <c r="C43" s="35" t="s">
        <v>39</v>
      </c>
      <c r="D43" s="35">
        <v>3.716</v>
      </c>
      <c r="E43" s="11"/>
      <c r="F43" s="20"/>
      <c r="G43" s="20"/>
      <c r="H43" s="30"/>
      <c r="I43" s="26" t="s">
        <v>21</v>
      </c>
      <c r="J43" s="52" t="s">
        <v>40</v>
      </c>
      <c r="K43" s="40">
        <v>2.55</v>
      </c>
      <c r="L43" s="53">
        <v>2.885</v>
      </c>
      <c r="M43" s="54">
        <f>L43-K43</f>
        <v>0.335</v>
      </c>
      <c r="N43" s="30"/>
      <c r="O43" s="30"/>
      <c r="P43" s="30"/>
      <c r="Q43" s="30"/>
      <c r="R43" s="30"/>
      <c r="S43" s="30"/>
      <c r="T43" s="30"/>
    </row>
    <row r="44" ht="56" hidden="1" customHeight="1" spans="1:20">
      <c r="A44" s="32" t="str">
        <f t="shared" si="19"/>
        <v>AU915（62-63）SF9</v>
      </c>
      <c r="B44" s="34" t="s">
        <v>23</v>
      </c>
      <c r="C44" s="35" t="s">
        <v>41</v>
      </c>
      <c r="D44" s="35">
        <v>6.453</v>
      </c>
      <c r="E44" s="11"/>
      <c r="F44" s="20"/>
      <c r="G44" s="20"/>
      <c r="H44" s="30"/>
      <c r="I44" s="10" t="s">
        <v>42</v>
      </c>
      <c r="J44" s="54" t="s">
        <v>43</v>
      </c>
      <c r="K44" s="18">
        <v>1.392</v>
      </c>
      <c r="L44" s="55">
        <v>1.446</v>
      </c>
      <c r="M44" s="54">
        <f>L44-K44</f>
        <v>0.054</v>
      </c>
      <c r="N44" s="30"/>
      <c r="O44" s="30"/>
      <c r="P44" s="30"/>
      <c r="Q44" s="30"/>
      <c r="R44" s="30"/>
      <c r="S44" s="30"/>
      <c r="T44" s="30"/>
    </row>
    <row r="45" ht="37" hidden="1" customHeight="1" spans="1:20">
      <c r="A45" s="32" t="str">
        <f t="shared" si="19"/>
        <v>AU915（62-63）SF10</v>
      </c>
      <c r="B45" s="34" t="s">
        <v>23</v>
      </c>
      <c r="C45" s="35" t="s">
        <v>17</v>
      </c>
      <c r="D45" s="36">
        <v>10.126</v>
      </c>
      <c r="E45" s="37"/>
      <c r="F45" s="20"/>
      <c r="G45" s="20"/>
      <c r="H45" s="30"/>
      <c r="I45" s="56" t="s">
        <v>25</v>
      </c>
      <c r="J45" s="52" t="s">
        <v>40</v>
      </c>
      <c r="K45" s="57">
        <v>2.44</v>
      </c>
      <c r="L45" s="53">
        <v>2.86</v>
      </c>
      <c r="M45" s="54">
        <f>L45-K45</f>
        <v>0.42</v>
      </c>
      <c r="N45" s="30"/>
      <c r="O45" s="30"/>
      <c r="P45" s="30"/>
      <c r="Q45" s="30"/>
      <c r="R45" s="30"/>
      <c r="S45" s="30"/>
      <c r="T45" s="30"/>
    </row>
    <row r="46" ht="37" hidden="1" customHeight="1" spans="1:20">
      <c r="A46" s="32" t="str">
        <f t="shared" si="19"/>
        <v>US915（0-1）SF7</v>
      </c>
      <c r="B46" s="38" t="s">
        <v>24</v>
      </c>
      <c r="C46" s="39" t="s">
        <v>22</v>
      </c>
      <c r="D46" s="39">
        <v>2.774</v>
      </c>
      <c r="E46" s="40">
        <v>94.4</v>
      </c>
      <c r="F46" s="20"/>
      <c r="G46" s="20"/>
      <c r="H46" s="30"/>
      <c r="I46" s="38"/>
      <c r="J46" s="5"/>
      <c r="K46" s="5"/>
      <c r="L46" s="5"/>
      <c r="M46" s="30"/>
      <c r="N46" s="30"/>
      <c r="O46" s="30"/>
      <c r="P46" s="30"/>
      <c r="Q46" s="30"/>
      <c r="R46" s="30"/>
      <c r="S46" s="30"/>
      <c r="T46" s="30"/>
    </row>
    <row r="47" ht="37" hidden="1" customHeight="1" spans="1:20">
      <c r="A47" s="32" t="str">
        <f t="shared" si="19"/>
        <v>US915（0-1）SF10</v>
      </c>
      <c r="B47" s="38" t="s">
        <v>24</v>
      </c>
      <c r="C47" s="39" t="s">
        <v>17</v>
      </c>
      <c r="D47" s="41">
        <v>10.2</v>
      </c>
      <c r="E47" s="6"/>
      <c r="F47" s="20"/>
      <c r="G47" s="20"/>
      <c r="H47" s="30"/>
      <c r="I47" s="58" t="s">
        <v>44</v>
      </c>
      <c r="J47" s="58" t="s">
        <v>45</v>
      </c>
      <c r="K47" s="2" t="s">
        <v>46</v>
      </c>
      <c r="L47" s="2" t="s">
        <v>47</v>
      </c>
      <c r="M47" s="30"/>
      <c r="N47" s="30"/>
      <c r="O47" s="30"/>
      <c r="P47" s="30"/>
      <c r="Q47" s="30"/>
      <c r="R47" s="30"/>
      <c r="S47" s="30"/>
      <c r="T47" s="30"/>
    </row>
    <row r="48" ht="15.6" hidden="1" spans="1:20">
      <c r="A48" s="32" t="str">
        <f t="shared" si="19"/>
        <v>AS923SF10</v>
      </c>
      <c r="B48" s="42" t="s">
        <v>26</v>
      </c>
      <c r="C48" s="39" t="s">
        <v>17</v>
      </c>
      <c r="D48" s="39">
        <v>9.18</v>
      </c>
      <c r="E48" s="39">
        <v>84.9</v>
      </c>
      <c r="F48" s="20"/>
      <c r="G48" s="20"/>
      <c r="H48" s="30"/>
      <c r="I48" s="59" t="s">
        <v>48</v>
      </c>
      <c r="J48" s="59" t="s">
        <v>49</v>
      </c>
      <c r="K48" s="60" t="s">
        <v>50</v>
      </c>
      <c r="L48" s="61"/>
      <c r="M48" s="30"/>
      <c r="N48" s="30"/>
      <c r="O48" s="30"/>
      <c r="P48" s="30"/>
      <c r="Q48" s="30"/>
      <c r="R48" s="30"/>
      <c r="S48" s="30"/>
      <c r="T48" s="30"/>
    </row>
    <row r="49" ht="37" hidden="1" customHeight="1" spans="1:20">
      <c r="A49" s="32" t="str">
        <f t="shared" si="19"/>
        <v>KR920SF10</v>
      </c>
      <c r="B49" s="42" t="s">
        <v>25</v>
      </c>
      <c r="C49" s="39" t="s">
        <v>17</v>
      </c>
      <c r="D49" s="39">
        <v>7.57</v>
      </c>
      <c r="E49" s="39">
        <v>60.6</v>
      </c>
      <c r="F49" s="20"/>
      <c r="G49" s="20"/>
      <c r="H49" s="30"/>
      <c r="I49" s="20"/>
      <c r="J49" s="20"/>
      <c r="K49" s="20"/>
      <c r="L49" s="20"/>
      <c r="M49" s="30"/>
      <c r="N49" s="30"/>
      <c r="O49" s="30"/>
      <c r="P49" s="30"/>
      <c r="Q49" s="30"/>
      <c r="R49" s="30"/>
      <c r="S49" s="30"/>
      <c r="T49" s="30"/>
    </row>
    <row r="50" ht="37" hidden="1" customHeight="1" spans="1:20">
      <c r="A50" s="32" t="str">
        <f t="shared" si="19"/>
        <v>CN470（94-95）SF7</v>
      </c>
      <c r="B50" s="34" t="s">
        <v>18</v>
      </c>
      <c r="C50" s="35" t="s">
        <v>22</v>
      </c>
      <c r="D50" s="35">
        <v>3.163</v>
      </c>
      <c r="E50" s="35">
        <v>93.3</v>
      </c>
      <c r="F50" s="20"/>
      <c r="G50" s="20"/>
      <c r="H50" s="30"/>
      <c r="I50" s="62" t="s">
        <v>51</v>
      </c>
      <c r="J50" s="11"/>
      <c r="K50" s="11"/>
      <c r="L50" s="11"/>
      <c r="M50" s="30"/>
      <c r="N50" s="30"/>
      <c r="O50" s="30"/>
      <c r="P50" s="30"/>
      <c r="Q50" s="30"/>
      <c r="R50" s="30"/>
      <c r="S50" s="30"/>
      <c r="T50" s="30"/>
    </row>
    <row r="51" ht="37" hidden="1" customHeight="1" spans="1:20">
      <c r="A51" s="32" t="str">
        <f t="shared" si="19"/>
        <v>CN470（94-95）SF8</v>
      </c>
      <c r="B51" s="34" t="s">
        <v>18</v>
      </c>
      <c r="C51" s="35" t="s">
        <v>39</v>
      </c>
      <c r="D51" s="35">
        <v>4.685</v>
      </c>
      <c r="E51" s="11"/>
      <c r="F51" s="20"/>
      <c r="G51" s="20"/>
      <c r="H51" s="20"/>
      <c r="I51" s="50" t="s">
        <v>52</v>
      </c>
      <c r="J51" s="41">
        <v>5.479</v>
      </c>
      <c r="K51" s="50" t="s">
        <v>53</v>
      </c>
      <c r="L51" s="63" t="s">
        <v>54</v>
      </c>
      <c r="M51" s="30"/>
      <c r="N51" s="30"/>
      <c r="O51" s="30"/>
      <c r="P51" s="30"/>
      <c r="Q51" s="30"/>
      <c r="R51" s="30"/>
      <c r="S51" s="30"/>
      <c r="T51" s="30"/>
    </row>
    <row r="52" ht="37" hidden="1" customHeight="1" spans="1:20">
      <c r="A52" s="32" t="str">
        <f t="shared" si="19"/>
        <v>CN470（94-95）SF9</v>
      </c>
      <c r="B52" s="34" t="s">
        <v>18</v>
      </c>
      <c r="C52" s="35" t="s">
        <v>41</v>
      </c>
      <c r="D52" s="35">
        <v>7.324</v>
      </c>
      <c r="E52" s="11"/>
      <c r="F52" s="20"/>
      <c r="G52" s="20"/>
      <c r="H52" s="20"/>
      <c r="I52" s="33" t="s">
        <v>55</v>
      </c>
      <c r="J52" s="59">
        <v>4.37</v>
      </c>
      <c r="K52" s="50" t="s">
        <v>53</v>
      </c>
      <c r="L52" s="59" t="s">
        <v>54</v>
      </c>
      <c r="M52" s="30"/>
      <c r="N52" s="30"/>
      <c r="O52" s="30"/>
      <c r="P52" s="30"/>
      <c r="Q52" s="30"/>
      <c r="R52" s="30"/>
      <c r="S52" s="30"/>
      <c r="T52" s="30"/>
    </row>
    <row r="53" ht="37" hidden="1" customHeight="1" spans="1:20">
      <c r="A53" s="32" t="str">
        <f t="shared" si="19"/>
        <v>CN470（94-95）SF10</v>
      </c>
      <c r="B53" s="34" t="s">
        <v>18</v>
      </c>
      <c r="C53" s="35" t="s">
        <v>17</v>
      </c>
      <c r="D53" s="35">
        <v>13.3</v>
      </c>
      <c r="E53" s="11"/>
      <c r="F53" s="20"/>
      <c r="G53" s="20"/>
      <c r="H53" s="43"/>
      <c r="I53" s="50" t="s">
        <v>56</v>
      </c>
      <c r="J53" s="63">
        <v>3.45</v>
      </c>
      <c r="K53" s="50" t="s">
        <v>53</v>
      </c>
      <c r="L53" s="39" t="s">
        <v>57</v>
      </c>
      <c r="M53" s="30"/>
      <c r="N53" s="30"/>
      <c r="O53" s="30"/>
      <c r="P53" s="30"/>
      <c r="Q53" s="30"/>
      <c r="R53" s="30"/>
      <c r="S53" s="30"/>
      <c r="T53" s="30"/>
    </row>
    <row r="54" ht="37" hidden="1" customHeight="1" spans="1:20">
      <c r="A54" s="32" t="str">
        <f t="shared" si="19"/>
        <v>CN470（94-95）SF11</v>
      </c>
      <c r="B54" s="34" t="s">
        <v>18</v>
      </c>
      <c r="C54" s="35" t="s">
        <v>58</v>
      </c>
      <c r="D54" s="35">
        <v>25</v>
      </c>
      <c r="E54" s="11"/>
      <c r="F54" s="20"/>
      <c r="G54" s="20"/>
      <c r="H54" s="30"/>
      <c r="I54" s="33" t="s">
        <v>59</v>
      </c>
      <c r="J54" s="59">
        <v>4.35</v>
      </c>
      <c r="K54" s="50" t="s">
        <v>53</v>
      </c>
      <c r="L54" s="59" t="s">
        <v>60</v>
      </c>
      <c r="M54" s="30"/>
      <c r="N54" s="30"/>
      <c r="O54" s="30"/>
      <c r="P54" s="30"/>
      <c r="Q54" s="30"/>
      <c r="R54" s="30"/>
      <c r="S54" s="30"/>
      <c r="T54" s="30"/>
    </row>
    <row r="55" ht="37" hidden="1" customHeight="1" spans="1:20">
      <c r="A55" s="32" t="str">
        <f t="shared" si="19"/>
        <v>CN470（94-95）SF12</v>
      </c>
      <c r="B55" s="34" t="s">
        <v>18</v>
      </c>
      <c r="C55" s="35" t="s">
        <v>61</v>
      </c>
      <c r="D55" s="35">
        <v>44.307</v>
      </c>
      <c r="E55" s="11"/>
      <c r="F55" s="20"/>
      <c r="G55" s="20"/>
      <c r="H55" s="30"/>
      <c r="I55" s="33" t="s">
        <v>1</v>
      </c>
      <c r="J55" s="59">
        <v>1.51</v>
      </c>
      <c r="K55" s="50" t="s">
        <v>53</v>
      </c>
      <c r="L55" s="59" t="s">
        <v>62</v>
      </c>
      <c r="M55" s="30"/>
      <c r="N55" s="30"/>
      <c r="O55" s="30"/>
      <c r="P55" s="30"/>
      <c r="Q55" s="30"/>
      <c r="R55" s="30"/>
      <c r="S55" s="30"/>
      <c r="T55" s="30"/>
    </row>
    <row r="56" ht="26.4" hidden="1" spans="1:20">
      <c r="A56" s="32" t="str">
        <f t="shared" si="19"/>
        <v>CN470（0-1）SF7</v>
      </c>
      <c r="B56" s="44" t="s">
        <v>16</v>
      </c>
      <c r="C56" s="45" t="s">
        <v>22</v>
      </c>
      <c r="D56" s="45">
        <v>3</v>
      </c>
      <c r="E56" s="11"/>
      <c r="F56" s="20"/>
      <c r="G56" s="20"/>
      <c r="H56" s="30"/>
      <c r="I56" s="33"/>
      <c r="J56" s="59"/>
      <c r="K56" s="50"/>
      <c r="L56" s="59"/>
      <c r="M56" s="30"/>
      <c r="N56" s="30"/>
      <c r="O56" s="30"/>
      <c r="P56" s="30"/>
      <c r="Q56" s="30"/>
      <c r="R56" s="30"/>
      <c r="S56" s="30"/>
      <c r="T56" s="30"/>
    </row>
    <row r="57" ht="26.4" hidden="1" spans="1:20">
      <c r="A57" s="32" t="str">
        <f t="shared" si="19"/>
        <v>CN470（0-1）SF10</v>
      </c>
      <c r="B57" s="44" t="s">
        <v>16</v>
      </c>
      <c r="C57" s="45" t="s">
        <v>17</v>
      </c>
      <c r="D57" s="45">
        <v>12.8</v>
      </c>
      <c r="E57" s="11"/>
      <c r="F57" s="20"/>
      <c r="G57" s="20"/>
      <c r="H57" s="30"/>
      <c r="I57" s="33"/>
      <c r="J57" s="59"/>
      <c r="K57" s="33"/>
      <c r="L57" s="59"/>
      <c r="M57" s="30"/>
      <c r="N57" s="30"/>
      <c r="O57" s="30"/>
      <c r="P57" s="30"/>
      <c r="Q57" s="30"/>
      <c r="R57" s="30"/>
      <c r="S57" s="30"/>
      <c r="T57" s="30"/>
    </row>
    <row r="58" ht="15.6" hidden="1" spans="1:20">
      <c r="A58" s="32" t="str">
        <f t="shared" si="19"/>
        <v>IN865SF7</v>
      </c>
      <c r="B58" s="46" t="s">
        <v>19</v>
      </c>
      <c r="C58" s="35" t="s">
        <v>22</v>
      </c>
      <c r="D58" s="35">
        <v>2.238</v>
      </c>
      <c r="E58" s="35">
        <v>90.6</v>
      </c>
      <c r="F58" s="20"/>
      <c r="G58" s="20"/>
      <c r="H58" s="20"/>
      <c r="I58" s="50"/>
      <c r="J58" s="39"/>
      <c r="K58" s="33"/>
      <c r="L58" s="59"/>
      <c r="M58" s="30"/>
      <c r="N58" s="30"/>
      <c r="O58" s="30"/>
      <c r="P58" s="30"/>
      <c r="Q58" s="30"/>
      <c r="R58" s="30"/>
      <c r="S58" s="30"/>
      <c r="T58" s="30"/>
    </row>
    <row r="59" ht="15.6" hidden="1" spans="1:20">
      <c r="A59" s="32" t="str">
        <f t="shared" si="19"/>
        <v>IN865SF8</v>
      </c>
      <c r="B59" s="46" t="s">
        <v>19</v>
      </c>
      <c r="C59" s="35" t="s">
        <v>39</v>
      </c>
      <c r="D59" s="35">
        <v>3.551</v>
      </c>
      <c r="E59" s="11"/>
      <c r="F59" s="20"/>
      <c r="G59" s="20"/>
      <c r="H59" s="20"/>
      <c r="I59" s="33"/>
      <c r="J59" s="39"/>
      <c r="K59" s="33"/>
      <c r="L59" s="59"/>
      <c r="M59" s="30"/>
      <c r="N59" s="30"/>
      <c r="O59" s="30"/>
      <c r="P59" s="30"/>
      <c r="Q59" s="30"/>
      <c r="R59" s="30"/>
      <c r="S59" s="30"/>
      <c r="T59" s="30"/>
    </row>
    <row r="60" ht="15.6" hidden="1" spans="1:20">
      <c r="A60" s="32" t="str">
        <f t="shared" si="19"/>
        <v>IN865SF9</v>
      </c>
      <c r="B60" s="46" t="s">
        <v>19</v>
      </c>
      <c r="C60" s="35" t="s">
        <v>41</v>
      </c>
      <c r="D60" s="35">
        <v>6.09</v>
      </c>
      <c r="E60" s="11"/>
      <c r="F60" s="20"/>
      <c r="G60" s="20"/>
      <c r="H60" s="20"/>
      <c r="I60" s="50"/>
      <c r="J60" s="39"/>
      <c r="K60" s="33"/>
      <c r="L60" s="59"/>
      <c r="M60" s="30"/>
      <c r="N60" s="30"/>
      <c r="O60" s="30"/>
      <c r="P60" s="30"/>
      <c r="Q60" s="30"/>
      <c r="R60" s="30"/>
      <c r="S60" s="30"/>
      <c r="T60" s="30"/>
    </row>
    <row r="61" ht="15.6" hidden="1" spans="1:20">
      <c r="A61" s="32" t="str">
        <f t="shared" si="19"/>
        <v>IN865SF10</v>
      </c>
      <c r="B61" s="46" t="s">
        <v>19</v>
      </c>
      <c r="C61" s="35" t="s">
        <v>17</v>
      </c>
      <c r="D61" s="35">
        <v>10.771</v>
      </c>
      <c r="E61" s="11"/>
      <c r="F61" s="20"/>
      <c r="G61" s="20"/>
      <c r="H61" s="20"/>
      <c r="I61" s="33"/>
      <c r="J61" s="59"/>
      <c r="K61" s="33"/>
      <c r="L61" s="59"/>
      <c r="M61" s="30"/>
      <c r="N61" s="30"/>
      <c r="O61" s="30"/>
      <c r="P61" s="30"/>
      <c r="Q61" s="30"/>
      <c r="R61" s="30"/>
      <c r="S61" s="30"/>
      <c r="T61" s="30"/>
    </row>
    <row r="62" ht="15.6" hidden="1" spans="1:20">
      <c r="A62" s="32" t="str">
        <f t="shared" si="19"/>
        <v>IN865SF11</v>
      </c>
      <c r="B62" s="46" t="s">
        <v>19</v>
      </c>
      <c r="C62" s="35" t="s">
        <v>58</v>
      </c>
      <c r="D62" s="35">
        <v>23.024</v>
      </c>
      <c r="E62" s="11"/>
      <c r="F62" s="20"/>
      <c r="G62" s="20"/>
      <c r="H62" s="20"/>
      <c r="I62" s="33"/>
      <c r="J62" s="59"/>
      <c r="K62" s="33"/>
      <c r="L62" s="59"/>
      <c r="M62" s="30"/>
      <c r="N62" s="30"/>
      <c r="O62" s="30"/>
      <c r="P62" s="30"/>
      <c r="Q62" s="30"/>
      <c r="R62" s="30"/>
      <c r="S62" s="30"/>
      <c r="T62" s="30"/>
    </row>
    <row r="63" ht="15.6" hidden="1" spans="1:20">
      <c r="A63" s="32" t="str">
        <f t="shared" si="19"/>
        <v>IN865SF12</v>
      </c>
      <c r="B63" s="46" t="s">
        <v>19</v>
      </c>
      <c r="C63" s="35" t="s">
        <v>61</v>
      </c>
      <c r="D63" s="35">
        <v>41.469</v>
      </c>
      <c r="E63" s="11"/>
      <c r="F63" s="20"/>
      <c r="G63" s="20"/>
      <c r="H63" s="30"/>
      <c r="I63" s="64"/>
      <c r="J63" s="59"/>
      <c r="K63" s="33"/>
      <c r="L63" s="59"/>
      <c r="M63" s="30"/>
      <c r="N63" s="30"/>
      <c r="O63" s="30"/>
      <c r="P63" s="30"/>
      <c r="Q63" s="30"/>
      <c r="R63" s="30"/>
      <c r="S63" s="30"/>
      <c r="T63" s="30"/>
    </row>
    <row r="64" ht="15.6" hidden="1" spans="1:20">
      <c r="A64" s="32" t="str">
        <f t="shared" si="19"/>
        <v>RU864SF10</v>
      </c>
      <c r="B64" s="42" t="s">
        <v>20</v>
      </c>
      <c r="C64" s="39" t="s">
        <v>17</v>
      </c>
      <c r="D64" s="39">
        <v>10.35</v>
      </c>
      <c r="E64" s="39">
        <v>85.8</v>
      </c>
      <c r="F64" s="20"/>
      <c r="G64" s="20"/>
      <c r="H64" s="30"/>
      <c r="I64" s="64"/>
      <c r="J64" s="39"/>
      <c r="K64" s="50"/>
      <c r="L64" s="59"/>
      <c r="M64" s="30"/>
      <c r="N64" s="30"/>
      <c r="O64" s="30"/>
      <c r="P64" s="30"/>
      <c r="Q64" s="30"/>
      <c r="R64" s="30"/>
      <c r="S64" s="30"/>
      <c r="T64" s="30"/>
    </row>
    <row r="65" ht="15" hidden="1" spans="1:20">
      <c r="A65" s="32" t="str">
        <f t="shared" si="19"/>
        <v>EU868SF7</v>
      </c>
      <c r="B65" s="42" t="s">
        <v>21</v>
      </c>
      <c r="C65" s="39" t="s">
        <v>22</v>
      </c>
      <c r="D65" s="39">
        <v>1.806</v>
      </c>
      <c r="E65" s="40">
        <v>77</v>
      </c>
      <c r="F65" s="20"/>
      <c r="G65" s="20"/>
      <c r="H65" s="65"/>
      <c r="M65" s="30"/>
      <c r="N65" s="30"/>
      <c r="O65" s="30"/>
      <c r="P65" s="30"/>
      <c r="Q65" s="30"/>
      <c r="R65" s="30"/>
      <c r="S65" s="30"/>
      <c r="T65" s="30"/>
    </row>
    <row r="66" ht="15" hidden="1" spans="1:20">
      <c r="A66" s="32" t="str">
        <f t="shared" si="19"/>
        <v>EU868SF10</v>
      </c>
      <c r="B66" s="42" t="s">
        <v>21</v>
      </c>
      <c r="C66" s="39" t="s">
        <v>17</v>
      </c>
      <c r="D66" s="39">
        <v>7.334</v>
      </c>
      <c r="E66" s="66"/>
      <c r="F66" s="20"/>
      <c r="G66" s="20"/>
      <c r="H66" s="65"/>
      <c r="M66" s="30"/>
      <c r="N66" s="30"/>
      <c r="O66" s="30"/>
      <c r="P66" s="30"/>
      <c r="Q66" s="30"/>
      <c r="R66" s="30"/>
      <c r="S66" s="30"/>
      <c r="T66" s="30"/>
    </row>
    <row r="67" ht="15" hidden="1" spans="1:20">
      <c r="A67" s="32" t="str">
        <f t="shared" si="19"/>
        <v>EU868SF12</v>
      </c>
      <c r="B67" s="42" t="s">
        <v>21</v>
      </c>
      <c r="C67" s="39" t="s">
        <v>61</v>
      </c>
      <c r="D67" s="39">
        <v>28.578</v>
      </c>
      <c r="E67" s="6"/>
      <c r="F67" s="20"/>
      <c r="G67" s="20"/>
      <c r="H67" s="65"/>
      <c r="M67" s="30"/>
      <c r="N67" s="30"/>
      <c r="O67" s="30"/>
      <c r="P67" s="30"/>
      <c r="Q67" s="30"/>
      <c r="R67" s="30"/>
      <c r="S67" s="30"/>
      <c r="T67" s="30"/>
    </row>
    <row r="68" ht="15" hidden="1" spans="1:20">
      <c r="A68" s="20"/>
      <c r="B68" s="20"/>
      <c r="C68" s="20"/>
      <c r="D68" s="20"/>
      <c r="E68" s="20"/>
      <c r="F68" s="20"/>
      <c r="G68" s="20"/>
      <c r="H68" s="65"/>
      <c r="I68" s="33" t="s">
        <v>63</v>
      </c>
      <c r="J68" s="33"/>
      <c r="K68" s="65"/>
      <c r="L68" s="48"/>
      <c r="M68" s="30"/>
      <c r="N68" s="30"/>
      <c r="O68" s="30"/>
      <c r="P68" s="30"/>
      <c r="Q68" s="30"/>
      <c r="R68" s="30"/>
      <c r="S68" s="30"/>
      <c r="T68" s="30"/>
    </row>
    <row r="69" ht="15.6" hidden="1" spans="1:20">
      <c r="A69" s="67"/>
      <c r="B69" s="67"/>
      <c r="C69" s="67"/>
      <c r="D69" s="30"/>
      <c r="E69" s="30"/>
      <c r="F69" s="30"/>
      <c r="G69" s="30"/>
      <c r="I69" s="33">
        <v>1</v>
      </c>
      <c r="J69" s="33">
        <f>9000*0.8</f>
        <v>7200</v>
      </c>
      <c r="L69" s="30"/>
      <c r="M69" s="30"/>
      <c r="N69" s="30"/>
      <c r="O69" s="30"/>
      <c r="P69" s="30"/>
      <c r="Q69" s="30"/>
      <c r="R69" s="30"/>
      <c r="S69" s="30"/>
      <c r="T69" s="30"/>
    </row>
    <row r="70" ht="15.6" hidden="1" spans="1:20">
      <c r="A70" s="67"/>
      <c r="B70" s="67"/>
      <c r="C70" s="67"/>
      <c r="D70" s="30"/>
      <c r="E70" s="30"/>
      <c r="F70" s="30"/>
      <c r="G70" s="30"/>
      <c r="H70" s="30"/>
      <c r="I70" s="33">
        <v>2</v>
      </c>
      <c r="J70" s="33">
        <f>9000*0.8*2</f>
        <v>14400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</row>
    <row r="71" ht="14.4" hidden="1" spans="1:20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ht="14.4" hidden="1" spans="1:20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</row>
    <row r="73" ht="14.4" spans="1:20">
      <c r="A73" s="68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</row>
    <row r="74" ht="14.4" spans="1:20">
      <c r="A74" s="6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</row>
    <row r="75" ht="14.4" spans="1:20">
      <c r="A75" s="6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</row>
    <row r="76" ht="14.4" spans="1:20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</row>
    <row r="77" ht="14.4" spans="1:20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</row>
    <row r="78" ht="14.4" spans="1:20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ht="14.4" spans="1:20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ht="14.4" spans="1:2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</row>
    <row r="81" ht="14.4" spans="1:20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</row>
    <row r="82" ht="14.4" spans="1:20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</row>
    <row r="83" ht="14.4" spans="1:20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</row>
    <row r="84" ht="14.4" spans="1:20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</row>
    <row r="85" ht="14.4" spans="1:20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</row>
    <row r="86" ht="14.4" spans="1:20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</row>
    <row r="87" ht="14.4" spans="1:20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</row>
    <row r="88" ht="14.4" spans="1:20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</row>
    <row r="89" ht="14.4" spans="1:20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</row>
    <row r="90" ht="14.4" spans="1:2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</row>
    <row r="91" ht="14.4" spans="1:20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</row>
    <row r="92" ht="14.4" spans="1:20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</row>
    <row r="93" ht="14.4" spans="1:20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</row>
    <row r="94" ht="14.4" spans="1:20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</row>
    <row r="95" ht="14.4" spans="1:20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</row>
    <row r="96" ht="14.4" spans="1:20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</row>
    <row r="97" ht="14.4" spans="1:20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</row>
    <row r="98" ht="14.4" spans="1:20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</row>
    <row r="99" ht="14.4" spans="1:20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</row>
    <row r="100" ht="14.4" spans="1:2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</row>
    <row r="101" ht="14.4" spans="1:20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</row>
    <row r="102" ht="14.4" spans="1:20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</row>
    <row r="103" ht="14.4" spans="1:20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</row>
    <row r="104" ht="14.4" spans="1:20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</row>
    <row r="105" ht="14.4" spans="1:20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</row>
    <row r="106" ht="14.4" spans="1:20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</row>
    <row r="107" ht="14.4" spans="1:20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</row>
    <row r="108" ht="14.4" spans="1:20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</row>
    <row r="109" ht="14.4" spans="1:20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</row>
    <row r="110" ht="14.4" spans="1:2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</row>
    <row r="111" ht="14.4" spans="1:20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</row>
    <row r="112" ht="14.4" spans="1:20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</row>
    <row r="113" ht="14.4" spans="1:20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</row>
    <row r="114" ht="14.4" spans="1:20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</row>
    <row r="115" ht="14.4" spans="1:20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</row>
    <row r="116" ht="14.4" spans="1:20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</row>
    <row r="117" ht="14.4" spans="1:20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</row>
    <row r="118" ht="14.4" spans="1:20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</row>
    <row r="119" ht="14.4" spans="1:20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</row>
    <row r="120" ht="14.4" spans="1: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</row>
    <row r="121" ht="14.4" spans="1:20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</row>
    <row r="122" ht="14.4" spans="1:20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</row>
    <row r="123" ht="14.4" spans="1:20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</row>
    <row r="124" ht="14.4" spans="1:20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</row>
    <row r="125" ht="14.4" spans="1:20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</row>
    <row r="126" ht="14.4" spans="1:20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</row>
    <row r="127" ht="14.4" spans="1:20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</row>
    <row r="128" ht="14.4" spans="1:20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</row>
    <row r="129" ht="14.4" spans="1:20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</row>
    <row r="130" ht="14.4" spans="1:2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</row>
    <row r="131" ht="14.4" spans="1:20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</row>
    <row r="132" ht="14.4" spans="1:20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</row>
    <row r="133" ht="14.4" spans="1:20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</row>
    <row r="134" ht="14.4" spans="1:20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</row>
    <row r="135" ht="14.4" spans="1:20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</row>
    <row r="136" ht="14.4" spans="1:20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</row>
    <row r="137" ht="14.4" spans="1:20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</row>
    <row r="138" ht="14.4" spans="1:20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</row>
    <row r="139" ht="14.4" spans="1:20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</row>
    <row r="140" ht="14.4" spans="1:2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</row>
    <row r="141" ht="14.4" spans="1:20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</row>
    <row r="142" ht="14.4" spans="1:20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</row>
    <row r="143" ht="14.4" spans="1:20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</row>
    <row r="144" ht="14.4" spans="1:20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</row>
    <row r="145" ht="14.4" spans="1:20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</row>
    <row r="146" ht="14.4" spans="1:20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</row>
    <row r="147" ht="14.4" spans="1:20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</row>
    <row r="148" ht="14.4" spans="1:20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</row>
    <row r="149" ht="14.4" spans="1:20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</row>
    <row r="150" ht="14.4" spans="1:2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</row>
    <row r="151" ht="14.4" spans="1:20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</row>
    <row r="152" ht="14.4" spans="1:20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</row>
    <row r="153" ht="14.4" spans="1:20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</row>
    <row r="154" ht="14.4" spans="1:20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</row>
    <row r="155" ht="14.4" spans="1:20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</row>
    <row r="156" ht="14.4" spans="1:20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ht="14.4" spans="1:20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ht="14.4" spans="1:20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</row>
    <row r="159" ht="14.4" spans="1:20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</row>
    <row r="160" ht="14.4" spans="1:2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</row>
    <row r="161" ht="14.4" spans="1:20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</row>
    <row r="162" ht="14.4" spans="1:20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</row>
    <row r="163" ht="14.4" spans="1:20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</row>
    <row r="164" ht="14.4" spans="1:20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</row>
    <row r="165" ht="14.4" spans="1:20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ht="14.4" spans="1:20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ht="14.4" spans="1:20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</row>
    <row r="168" ht="14.4" spans="1:20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</row>
    <row r="169" ht="14.4" spans="1:20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</row>
    <row r="170" ht="14.4" spans="1:2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</row>
    <row r="171" ht="14.4" spans="1:20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</row>
    <row r="172" ht="14.4" spans="1:20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</row>
    <row r="173" ht="14.4" spans="1:20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</row>
    <row r="174" ht="14.4" spans="1:20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</row>
    <row r="175" ht="14.4" spans="1:20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</row>
    <row r="176" ht="14.4" spans="1:20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</row>
    <row r="177" ht="14.4" spans="1:20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</row>
    <row r="178" ht="14.4" spans="1:20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</row>
    <row r="179" ht="14.4" spans="1:20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</row>
    <row r="180" ht="14.4" spans="1:2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</row>
    <row r="181" ht="14.4" spans="1:20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</row>
    <row r="182" ht="14.4" spans="1:20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</row>
    <row r="183" ht="14.4" spans="1:20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</row>
    <row r="184" ht="14.4" spans="1:20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</row>
  </sheetData>
  <mergeCells count="11">
    <mergeCell ref="A2:L2"/>
    <mergeCell ref="A15:L15"/>
    <mergeCell ref="A28:L28"/>
    <mergeCell ref="I41:M41"/>
    <mergeCell ref="I46:L46"/>
    <mergeCell ref="I50:L50"/>
    <mergeCell ref="E42:E45"/>
    <mergeCell ref="E46:E47"/>
    <mergeCell ref="E50:E57"/>
    <mergeCell ref="E58:E63"/>
    <mergeCell ref="E65:E67"/>
  </mergeCells>
  <dataValidations count="14">
    <dataValidation type="list" allowBlank="1" showInputMessage="1" showErrorMessage="1" sqref="B1 B14 B27">
      <formula1>"C050,C100,W050,W100,B045,"</formula1>
    </dataValidation>
    <dataValidation allowBlank="1" showInputMessage="1" showErrorMessage="1" sqref="E3 E16 E29"/>
    <dataValidation type="list" allowBlank="1" showInputMessage="1" showErrorMessage="1" sqref="B4 B17 B30">
      <formula1>$C$56:$C$57</formula1>
    </dataValidation>
    <dataValidation type="list" allowBlank="1" showInputMessage="1" showErrorMessage="1" sqref="B5 B18 B31">
      <formula1>$C$50:$C$55</formula1>
    </dataValidation>
    <dataValidation type="list" allowBlank="1" showInputMessage="1" showErrorMessage="1" sqref="B6 B19 B32">
      <formula1>$C$58:$C$63</formula1>
    </dataValidation>
    <dataValidation type="list" allowBlank="1" showInputMessage="1" showErrorMessage="1" sqref="B7 B20 B33">
      <formula1>$C$64</formula1>
    </dataValidation>
    <dataValidation type="list" allowBlank="1" showInputMessage="1" showErrorMessage="1" sqref="B8 B21 B34">
      <formula1>$C$65:$C$67</formula1>
    </dataValidation>
    <dataValidation type="list" allowBlank="1" showInputMessage="1" showErrorMessage="1" sqref="B9 B22 B35">
      <formula1>$C$42:$C$45</formula1>
    </dataValidation>
    <dataValidation type="list" allowBlank="1" showInputMessage="1" showErrorMessage="1" sqref="B10 B23 B36">
      <formula1>$C$46:$C$47</formula1>
    </dataValidation>
    <dataValidation type="list" allowBlank="1" showInputMessage="1" showErrorMessage="1" sqref="B11 B24 B37">
      <formula1>$C$49</formula1>
    </dataValidation>
    <dataValidation type="list" allowBlank="1" showInputMessage="1" showErrorMessage="1" sqref="B12 B25 B38">
      <formula1>$C$48</formula1>
    </dataValidation>
    <dataValidation type="list" allowBlank="1" showInputMessage="1" showErrorMessage="1" sqref="E1:E2 E4:E15 E17:E27">
      <formula1>"1,2,"</formula1>
    </dataValidation>
    <dataValidation type="list" allowBlank="1" showInputMessage="1" showErrorMessage="1" sqref="N5:N38">
      <formula1>"1200,600,25,"</formula1>
    </dataValidation>
    <dataValidation type="list" allowBlank="1" showInputMessage="1" showErrorMessage="1" sqref="R5:R38">
      <formula1>"18000,"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UDL功耗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Sogno di Volare</cp:lastModifiedBy>
  <dcterms:created xsi:type="dcterms:W3CDTF">2024-04-24T11:39:00Z</dcterms:created>
  <dcterms:modified xsi:type="dcterms:W3CDTF">2024-04-24T03:48:41Z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656B67C3033E4C51AED1B2D69AE89371_13</vt:lpwstr>
  </property>
</Properties>
</file>