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9AC" lockStructure="1"/>
  <bookViews>
    <workbookView windowWidth="23040" windowHeight="9060"/>
  </bookViews>
  <sheets>
    <sheet name="Sheet1" sheetId="1" r:id="rId1"/>
    <sheet name="data" sheetId="2" state="hidden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<sst xmlns="http://schemas.openxmlformats.org/spreadsheetml/2006/main" count="98" uniqueCount="53">
  <si>
    <t>Model(LoRa Freqency)</t>
  </si>
  <si>
    <t>Report Interval(s)</t>
  </si>
  <si>
    <t>LORA Sreading Factor</t>
  </si>
  <si>
    <r>
      <t>LORA</t>
    </r>
    <r>
      <rPr>
        <sz val="10"/>
        <color theme="1"/>
        <rFont val="等线"/>
        <charset val="134"/>
      </rPr>
      <t>单次耗电量</t>
    </r>
    <r>
      <rPr>
        <sz val="10"/>
        <color theme="1"/>
        <rFont val="Roboto"/>
        <charset val="134"/>
      </rPr>
      <t>uAh</t>
    </r>
  </si>
  <si>
    <r>
      <t>单次总耗电量</t>
    </r>
    <r>
      <rPr>
        <sz val="10"/>
        <color theme="1"/>
        <rFont val="Roboto"/>
        <charset val="134"/>
      </rPr>
      <t>uAh</t>
    </r>
  </si>
  <si>
    <t>智能显示</t>
  </si>
  <si>
    <r>
      <t>Battery(</t>
    </r>
    <r>
      <rPr>
        <sz val="10"/>
        <color theme="1"/>
        <rFont val="Roboto"/>
        <charset val="134"/>
      </rPr>
      <t>mAh)</t>
    </r>
  </si>
  <si>
    <t>Lifespan(day)</t>
  </si>
  <si>
    <t>Lifespan(year)</t>
  </si>
  <si>
    <t>Lifespan with screen smart mode(day)</t>
  </si>
  <si>
    <t>Lifespan with screen smart mode(year)</t>
  </si>
  <si>
    <t>备注</t>
  </si>
  <si>
    <r>
      <t>AM102</t>
    </r>
    <r>
      <rPr>
        <sz val="10"/>
        <color theme="1"/>
        <rFont val="等线"/>
        <charset val="134"/>
      </rPr>
      <t>（</t>
    </r>
    <r>
      <rPr>
        <sz val="10"/>
        <color theme="1"/>
        <rFont val="Roboto"/>
        <charset val="134"/>
      </rPr>
      <t>470</t>
    </r>
    <r>
      <rPr>
        <sz val="10"/>
        <color theme="1"/>
        <rFont val="等线"/>
        <charset val="134"/>
      </rPr>
      <t>）</t>
    </r>
  </si>
  <si>
    <t>SF9L</t>
  </si>
  <si>
    <r>
      <t>发送功率</t>
    </r>
    <r>
      <rPr>
        <sz val="10"/>
        <color theme="1"/>
        <rFont val="Roboto"/>
        <charset val="134"/>
      </rPr>
      <t>19dBm</t>
    </r>
  </si>
  <si>
    <r>
      <t>AM102</t>
    </r>
    <r>
      <rPr>
        <sz val="10"/>
        <color theme="1"/>
        <rFont val="等线"/>
        <charset val="134"/>
      </rPr>
      <t>（</t>
    </r>
    <r>
      <rPr>
        <sz val="10"/>
        <color theme="1"/>
        <rFont val="Roboto"/>
        <charset val="134"/>
      </rPr>
      <t>868</t>
    </r>
    <r>
      <rPr>
        <sz val="10"/>
        <color theme="1"/>
        <rFont val="等线"/>
        <charset val="134"/>
      </rPr>
      <t>）</t>
    </r>
  </si>
  <si>
    <t>SF10H</t>
  </si>
  <si>
    <r>
      <t>发送功率</t>
    </r>
    <r>
      <rPr>
        <sz val="10"/>
        <color theme="1"/>
        <rFont val="Roboto"/>
        <charset val="134"/>
      </rPr>
      <t>16dBm</t>
    </r>
  </si>
  <si>
    <r>
      <t>AM102</t>
    </r>
    <r>
      <rPr>
        <sz val="10"/>
        <color theme="1"/>
        <rFont val="等线"/>
        <charset val="134"/>
      </rPr>
      <t>（</t>
    </r>
    <r>
      <rPr>
        <sz val="10"/>
        <color theme="1"/>
        <rFont val="Roboto"/>
        <charset val="134"/>
      </rPr>
      <t>US915</t>
    </r>
    <r>
      <rPr>
        <sz val="10"/>
        <color theme="1"/>
        <rFont val="等线"/>
        <charset val="134"/>
      </rPr>
      <t>）</t>
    </r>
  </si>
  <si>
    <t>SF10L</t>
  </si>
  <si>
    <r>
      <t>发送功率</t>
    </r>
    <r>
      <rPr>
        <sz val="10"/>
        <color theme="1"/>
        <rFont val="Roboto"/>
        <charset val="134"/>
      </rPr>
      <t>20dBm</t>
    </r>
  </si>
  <si>
    <r>
      <t>AM102</t>
    </r>
    <r>
      <rPr>
        <sz val="10"/>
        <color theme="1"/>
        <rFont val="等线"/>
        <charset val="134"/>
      </rPr>
      <t>（</t>
    </r>
    <r>
      <rPr>
        <sz val="10"/>
        <color theme="1"/>
        <rFont val="Roboto"/>
        <charset val="134"/>
      </rPr>
      <t>AU915</t>
    </r>
    <r>
      <rPr>
        <sz val="10"/>
        <color theme="1"/>
        <rFont val="等线"/>
        <charset val="134"/>
      </rPr>
      <t>）</t>
    </r>
  </si>
  <si>
    <r>
      <t>发送功率</t>
    </r>
    <r>
      <rPr>
        <sz val="10"/>
        <color theme="1"/>
        <rFont val="Roboto"/>
        <charset val="134"/>
      </rPr>
      <t>22dBm</t>
    </r>
  </si>
  <si>
    <r>
      <t>AM102L</t>
    </r>
    <r>
      <rPr>
        <sz val="10"/>
        <color theme="1"/>
        <rFont val="等线"/>
        <charset val="134"/>
      </rPr>
      <t>（</t>
    </r>
    <r>
      <rPr>
        <sz val="10"/>
        <color theme="1"/>
        <rFont val="Roboto"/>
        <charset val="134"/>
      </rPr>
      <t>470</t>
    </r>
    <r>
      <rPr>
        <sz val="10"/>
        <color theme="1"/>
        <rFont val="等线"/>
        <charset val="134"/>
      </rPr>
      <t>）</t>
    </r>
  </si>
  <si>
    <t>/</t>
  </si>
  <si>
    <r>
      <t>AM102L</t>
    </r>
    <r>
      <rPr>
        <sz val="10"/>
        <color theme="1"/>
        <rFont val="等线"/>
        <charset val="134"/>
      </rPr>
      <t>（</t>
    </r>
    <r>
      <rPr>
        <sz val="10"/>
        <color theme="1"/>
        <rFont val="Roboto"/>
        <charset val="134"/>
      </rPr>
      <t>868</t>
    </r>
    <r>
      <rPr>
        <sz val="10"/>
        <color theme="1"/>
        <rFont val="等线"/>
        <charset val="134"/>
      </rPr>
      <t>）</t>
    </r>
  </si>
  <si>
    <t>SF7H</t>
  </si>
  <si>
    <r>
      <t>AM102L</t>
    </r>
    <r>
      <rPr>
        <sz val="10"/>
        <color theme="1"/>
        <rFont val="等线"/>
        <charset val="134"/>
      </rPr>
      <t>（</t>
    </r>
    <r>
      <rPr>
        <sz val="10"/>
        <color theme="1"/>
        <rFont val="Roboto"/>
        <charset val="134"/>
      </rPr>
      <t>US915</t>
    </r>
    <r>
      <rPr>
        <sz val="10"/>
        <color theme="1"/>
        <rFont val="等线"/>
        <charset val="134"/>
      </rPr>
      <t>）</t>
    </r>
  </si>
  <si>
    <r>
      <t>AM102L</t>
    </r>
    <r>
      <rPr>
        <sz val="10"/>
        <color theme="1"/>
        <rFont val="等线"/>
        <charset val="134"/>
      </rPr>
      <t>（</t>
    </r>
    <r>
      <rPr>
        <sz val="10"/>
        <color theme="1"/>
        <rFont val="Roboto"/>
        <charset val="134"/>
      </rPr>
      <t>AU915</t>
    </r>
    <r>
      <rPr>
        <sz val="10"/>
        <color theme="1"/>
        <rFont val="等线"/>
        <charset val="134"/>
      </rPr>
      <t>）</t>
    </r>
  </si>
  <si>
    <t>Screen smart mode : When the collected value is close to the screen disaply value, the screen does not refresh repeatedly.</t>
  </si>
  <si>
    <t>US915</t>
  </si>
  <si>
    <t>AU915</t>
  </si>
  <si>
    <t>SF7L</t>
  </si>
  <si>
    <t>SF8L</t>
  </si>
  <si>
    <t>SF11L</t>
  </si>
  <si>
    <t>SF12L</t>
  </si>
  <si>
    <t>SF8H</t>
  </si>
  <si>
    <t>SF9H</t>
  </si>
  <si>
    <t>SF11H</t>
  </si>
  <si>
    <t>SF12H</t>
  </si>
  <si>
    <t>关机</t>
  </si>
  <si>
    <t>6.09uA</t>
  </si>
  <si>
    <t>开机休眠</t>
  </si>
  <si>
    <t>6.59uA</t>
  </si>
  <si>
    <t>喂狗</t>
  </si>
  <si>
    <t>13s喂狗一次</t>
  </si>
  <si>
    <t>局刷</t>
  </si>
  <si>
    <t>温湿度</t>
  </si>
  <si>
    <t>CO2</t>
  </si>
  <si>
    <t>全刷</t>
  </si>
  <si>
    <t>绿灯</t>
  </si>
  <si>
    <t>橙灯</t>
  </si>
  <si>
    <t>红灯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</si>
</sst>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Roboto"/>
      <charset val="134"/>
    </font>
    <font>
      <sz val="10"/>
      <color theme="1"/>
      <name val="等线"/>
      <charset val="134"/>
    </font>
    <font>
      <sz val="10"/>
      <color rgb="FFC00000"/>
      <name val="Roboto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 applyProtection="1">
      <alignment horizontal="center" vertical="center"/>
    </xf>
    <xf numFmtId="0" fontId="1" fillId="3" borderId="0" xfId="0" applyFont="1" applyFill="1" applyAlignment="1" applyProtection="1">
      <alignment horizontal="center" vertical="center"/>
    </xf>
    <xf numFmtId="0" fontId="1" fillId="3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zoomScale="130" zoomScaleNormal="130" workbookViewId="0">
      <selection activeCell="M3" sqref="M3"/>
    </sheetView>
  </sheetViews>
  <sheetFormatPr defaultColWidth="9" defaultRowHeight="17" customHeight="1"/>
  <cols>
    <col min="1" max="1" width="20.3796296296296" style="3" customWidth="1"/>
    <col min="2" max="2" width="16" style="3" customWidth="1"/>
    <col min="3" max="3" width="14.8611111111111" style="3" customWidth="1"/>
    <col min="4" max="4" width="19.75" style="3" hidden="1" customWidth="1"/>
    <col min="5" max="6" width="16.6296296296296" style="3" hidden="1" customWidth="1"/>
    <col min="7" max="7" width="13.1296296296296" style="3" customWidth="1"/>
    <col min="8" max="8" width="12.1296296296296" style="3" customWidth="1"/>
    <col min="9" max="9" width="13.4166666666667" style="3" customWidth="1"/>
    <col min="10" max="10" width="23.5" style="3" customWidth="1"/>
    <col min="11" max="11" width="20.3796296296296" style="3" customWidth="1"/>
    <col min="12" max="12" width="15.25" style="3" hidden="1" customWidth="1"/>
    <col min="13" max="16384" width="13.4074074074074" style="3"/>
  </cols>
  <sheetData>
    <row r="1" ht="30" customHeight="1" spans="1:12">
      <c r="A1" s="4" t="s">
        <v>0</v>
      </c>
      <c r="B1" s="5" t="s">
        <v>1</v>
      </c>
      <c r="C1" s="6" t="s">
        <v>2</v>
      </c>
      <c r="D1" s="4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14" t="s">
        <v>9</v>
      </c>
      <c r="K1" s="14" t="s">
        <v>10</v>
      </c>
      <c r="L1" s="15" t="s">
        <v>11</v>
      </c>
    </row>
    <row r="2" customHeight="1" spans="1:12">
      <c r="A2" s="8" t="s">
        <v>12</v>
      </c>
      <c r="B2" s="9">
        <v>600</v>
      </c>
      <c r="C2" s="10" t="s">
        <v>13</v>
      </c>
      <c r="D2" s="11">
        <f>VLOOKUP(C2,data!A2:B13,2,0)</f>
        <v>6.39</v>
      </c>
      <c r="E2" s="11">
        <f>3600/B2*D2+3600/13*data!B23+3600/30*data!B25+(3600/120-1)*data!B24+data!B27+data!D29+20</f>
        <v>125.711929487179</v>
      </c>
      <c r="F2" s="11">
        <f>3600/B2*D2+3600/13*data!B23+3600/30*data!B25+(3600/600-1)*data!B24+data!B27+data!D29+20</f>
        <v>99.7919294871795</v>
      </c>
      <c r="G2" s="11">
        <f>2700*2</f>
        <v>5400</v>
      </c>
      <c r="H2" s="11">
        <f>G2*0.8/E2*1000/24</f>
        <v>1431.84501848217</v>
      </c>
      <c r="I2" s="11">
        <f>H2/365</f>
        <v>3.92286306433472</v>
      </c>
      <c r="J2" s="16">
        <f t="shared" ref="J2:J10" si="0">G2*0.8/F2*1000/24</f>
        <v>1803.75307827999</v>
      </c>
      <c r="K2" s="16">
        <f>J2/365</f>
        <v>4.94178925556162</v>
      </c>
      <c r="L2" s="15" t="s">
        <v>14</v>
      </c>
    </row>
    <row r="3" customHeight="1" spans="1:12">
      <c r="A3" s="8" t="s">
        <v>15</v>
      </c>
      <c r="B3" s="9">
        <v>600</v>
      </c>
      <c r="C3" s="10" t="s">
        <v>16</v>
      </c>
      <c r="D3" s="11">
        <f>VLOOKUP(C3,data!C8:D13,2,0)</f>
        <v>11</v>
      </c>
      <c r="E3" s="11">
        <f>3600/B3*D3+3600/13*data!B23+3600/30*data!B25+(3600/120-1)*data!B24+data!B27+data!D29+20</f>
        <v>153.371929487179</v>
      </c>
      <c r="F3" s="11">
        <f>3600/B3*D3+3600/13*data!B23+3600/30*data!B25+(3600/600-1)*data!B24+data!B27+data!D29+20</f>
        <v>127.451929487179</v>
      </c>
      <c r="G3" s="11">
        <f t="shared" ref="G3:G5" si="1">2700*2</f>
        <v>5400</v>
      </c>
      <c r="H3" s="11">
        <f t="shared" ref="H2:H10" si="2">G3*0.8/E3*1000/24</f>
        <v>1173.61762743584</v>
      </c>
      <c r="I3" s="11">
        <f t="shared" ref="I2:I10" si="3">H3/365</f>
        <v>3.21539076009818</v>
      </c>
      <c r="J3" s="16">
        <f t="shared" si="0"/>
        <v>1412.29717528997</v>
      </c>
      <c r="K3" s="16">
        <f t="shared" ref="K3:K5" si="4">J3/365</f>
        <v>3.86930732956156</v>
      </c>
      <c r="L3" s="15" t="s">
        <v>17</v>
      </c>
    </row>
    <row r="4" customHeight="1" spans="1:12">
      <c r="A4" s="8" t="s">
        <v>18</v>
      </c>
      <c r="B4" s="9">
        <v>600</v>
      </c>
      <c r="C4" s="10" t="s">
        <v>19</v>
      </c>
      <c r="D4" s="11">
        <f>VLOOKUP(C4,data!E2:F13,2,0)</f>
        <v>18.87</v>
      </c>
      <c r="E4" s="11">
        <f>3600/B4*D4+3600/13*data!B23+3600/30*data!B25+(3600/120-1)*data!B24+data!B27+data!D29+20</f>
        <v>200.591929487179</v>
      </c>
      <c r="F4" s="11">
        <f>3600/B4*D4+3600/13*data!B23+3600/30*data!B25+(3600/600-1)*data!B24+data!B27+data!D29+20</f>
        <v>174.671929487179</v>
      </c>
      <c r="G4" s="11">
        <f t="shared" si="1"/>
        <v>5400</v>
      </c>
      <c r="H4" s="11">
        <f t="shared" si="2"/>
        <v>897.344177605632</v>
      </c>
      <c r="I4" s="11">
        <f t="shared" si="3"/>
        <v>2.45847719891954</v>
      </c>
      <c r="J4" s="16">
        <f t="shared" si="0"/>
        <v>1030.50330140889</v>
      </c>
      <c r="K4" s="16">
        <f t="shared" si="4"/>
        <v>2.82329671618875</v>
      </c>
      <c r="L4" s="15" t="s">
        <v>20</v>
      </c>
    </row>
    <row r="5" customHeight="1" spans="1:12">
      <c r="A5" s="8" t="s">
        <v>21</v>
      </c>
      <c r="B5" s="9">
        <v>600</v>
      </c>
      <c r="C5" s="10" t="s">
        <v>19</v>
      </c>
      <c r="D5" s="11">
        <f>VLOOKUP(C5,data!H2:I13,2,0)</f>
        <v>24.14</v>
      </c>
      <c r="E5" s="11">
        <f>3600/B5*D5+3600/13*data!B23+3600/30*data!B25+(3600/120-1)*data!B24+data!B27+data!D29+20</f>
        <v>232.211929487179</v>
      </c>
      <c r="F5" s="11">
        <f>3600/B5*D5+3600/13*data!B23+3600/30*data!B25+(3600/600-1)*data!B24+data!B27+data!D29+20</f>
        <v>206.291929487179</v>
      </c>
      <c r="G5" s="11">
        <f t="shared" si="1"/>
        <v>5400</v>
      </c>
      <c r="H5" s="11">
        <f t="shared" si="2"/>
        <v>775.153974205868</v>
      </c>
      <c r="I5" s="11">
        <f t="shared" si="3"/>
        <v>2.12370951837224</v>
      </c>
      <c r="J5" s="16">
        <f t="shared" si="0"/>
        <v>872.549888148613</v>
      </c>
      <c r="K5" s="16">
        <f t="shared" si="4"/>
        <v>2.39054763876332</v>
      </c>
      <c r="L5" s="15" t="s">
        <v>22</v>
      </c>
    </row>
    <row r="6" s="2" customFormat="1" customHeight="1"/>
    <row r="7" customHeight="1" spans="1:12">
      <c r="A7" s="8" t="s">
        <v>23</v>
      </c>
      <c r="B7" s="9">
        <v>600</v>
      </c>
      <c r="C7" s="10" t="s">
        <v>13</v>
      </c>
      <c r="D7" s="11">
        <f>VLOOKUP(C7,data!A2:B13,2,0)</f>
        <v>6.39</v>
      </c>
      <c r="E7" s="11">
        <f>3600/B7*D7+3600/13*data!B23+3600/30*data!B25+(3600/120-1)*data!C24+data!C27+data!D29+20</f>
        <v>87.7919294871795</v>
      </c>
      <c r="F7" s="8" t="s">
        <v>24</v>
      </c>
      <c r="G7" s="11">
        <f t="shared" ref="G7:G10" si="5">2700*2</f>
        <v>5400</v>
      </c>
      <c r="H7" s="11">
        <f t="shared" si="2"/>
        <v>2050.30235753374</v>
      </c>
      <c r="I7" s="11">
        <f t="shared" si="3"/>
        <v>5.61726673296915</v>
      </c>
      <c r="J7" s="17" t="s">
        <v>24</v>
      </c>
      <c r="K7" s="17" t="s">
        <v>24</v>
      </c>
      <c r="L7" s="15" t="s">
        <v>14</v>
      </c>
    </row>
    <row r="8" customHeight="1" spans="1:12">
      <c r="A8" s="8" t="s">
        <v>25</v>
      </c>
      <c r="B8" s="9">
        <v>600</v>
      </c>
      <c r="C8" s="10" t="s">
        <v>26</v>
      </c>
      <c r="D8" s="11">
        <f>VLOOKUP(C8,data!C8:D13,2,0)</f>
        <v>2.29</v>
      </c>
      <c r="E8" s="11">
        <f>3600/B8*D8+3600/13*data!B23+3600/30*data!B25+(3600/120-1)*data!C24+data!C27+data!D29+20</f>
        <v>63.1919294871795</v>
      </c>
      <c r="F8" s="8" t="s">
        <v>24</v>
      </c>
      <c r="G8" s="11">
        <f t="shared" si="5"/>
        <v>5400</v>
      </c>
      <c r="H8" s="11">
        <f t="shared" si="2"/>
        <v>2848.46500907238</v>
      </c>
      <c r="I8" s="11">
        <f t="shared" si="3"/>
        <v>7.80401372348598</v>
      </c>
      <c r="J8" s="17" t="s">
        <v>24</v>
      </c>
      <c r="K8" s="17" t="s">
        <v>24</v>
      </c>
      <c r="L8" s="15" t="s">
        <v>17</v>
      </c>
    </row>
    <row r="9" customHeight="1" spans="1:12">
      <c r="A9" s="8" t="s">
        <v>27</v>
      </c>
      <c r="B9" s="9">
        <v>600</v>
      </c>
      <c r="C9" s="10" t="s">
        <v>13</v>
      </c>
      <c r="D9" s="11">
        <f>VLOOKUP(C9,data!E2:F13,2,0)</f>
        <v>6.17</v>
      </c>
      <c r="E9" s="11">
        <f>3600/B9*D9+3600/13*data!B23+3600/30*data!B25+(3600/120-1)*data!C24+data!C27+data!D29+20</f>
        <v>86.4719294871795</v>
      </c>
      <c r="F9" s="8" t="s">
        <v>24</v>
      </c>
      <c r="G9" s="11">
        <f t="shared" si="5"/>
        <v>5400</v>
      </c>
      <c r="H9" s="11">
        <f t="shared" si="2"/>
        <v>2081.60036519929</v>
      </c>
      <c r="I9" s="11">
        <f t="shared" si="3"/>
        <v>5.70301469917613</v>
      </c>
      <c r="J9" s="17" t="s">
        <v>24</v>
      </c>
      <c r="K9" s="17" t="s">
        <v>24</v>
      </c>
      <c r="L9" s="15" t="s">
        <v>20</v>
      </c>
    </row>
    <row r="10" customHeight="1" spans="1:12">
      <c r="A10" s="8" t="s">
        <v>28</v>
      </c>
      <c r="B10" s="9">
        <v>600</v>
      </c>
      <c r="C10" s="10" t="s">
        <v>13</v>
      </c>
      <c r="D10" s="11">
        <f>VLOOKUP(C10,data!H2:I13,2,0)</f>
        <v>7.97</v>
      </c>
      <c r="E10" s="11">
        <f>3600/B10*D10+3600/13*data!B23+3600/30*data!B25+(3600/120-1)*data!C24+data!C27+data!D29+20</f>
        <v>97.2719294871795</v>
      </c>
      <c r="F10" s="8" t="s">
        <v>24</v>
      </c>
      <c r="G10" s="11">
        <f t="shared" si="5"/>
        <v>5400</v>
      </c>
      <c r="H10" s="11">
        <f t="shared" si="2"/>
        <v>1850.48246651388</v>
      </c>
      <c r="I10" s="11">
        <f t="shared" si="3"/>
        <v>5.06981497675035</v>
      </c>
      <c r="J10" s="17" t="s">
        <v>24</v>
      </c>
      <c r="K10" s="17" t="s">
        <v>24</v>
      </c>
      <c r="L10" s="15" t="s">
        <v>22</v>
      </c>
    </row>
    <row r="14" customHeight="1" spans="1:11">
      <c r="A14" s="12" t="s">
        <v>29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</row>
  </sheetData>
  <sheetProtection password="89AC" sheet="1" formatCells="0" insertHyperlinks="0" autoFilter="0" objects="1"/>
  <mergeCells count="1">
    <mergeCell ref="A14:K14"/>
  </mergeCells>
  <dataValidations count="2">
    <dataValidation type="list" allowBlank="1" showInputMessage="1" showErrorMessage="1" sqref="C2 C7 C4:C5 C9:C10">
      <formula1>data!$A$2:$A$13</formula1>
    </dataValidation>
    <dataValidation type="list" allowBlank="1" showInputMessage="1" showErrorMessage="1" sqref="C3 C8">
      <formula1>data!$A$8:$A$13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G25" sqref="G25"/>
    </sheetView>
  </sheetViews>
  <sheetFormatPr defaultColWidth="9" defaultRowHeight="13.8"/>
  <cols>
    <col min="1" max="1" width="16.5" customWidth="1"/>
    <col min="2" max="3" width="7.75" style="1" customWidth="1"/>
    <col min="4" max="6" width="9" style="1"/>
    <col min="7" max="8" width="11.8796296296296" customWidth="1"/>
  </cols>
  <sheetData>
    <row r="1" spans="2:9">
      <c r="B1" s="1">
        <v>470</v>
      </c>
      <c r="D1" s="1">
        <v>868</v>
      </c>
      <c r="F1" s="1" t="s">
        <v>30</v>
      </c>
      <c r="I1" t="s">
        <v>31</v>
      </c>
    </row>
    <row r="2" spans="1:9">
      <c r="A2" t="s">
        <v>32</v>
      </c>
      <c r="B2" s="1">
        <v>2.13</v>
      </c>
      <c r="E2" t="s">
        <v>32</v>
      </c>
      <c r="F2" s="1">
        <v>2.13</v>
      </c>
      <c r="H2" t="s">
        <v>32</v>
      </c>
      <c r="I2" s="1">
        <v>2.65</v>
      </c>
    </row>
    <row r="3" spans="1:9">
      <c r="A3" t="s">
        <v>33</v>
      </c>
      <c r="B3" s="1">
        <v>3.6</v>
      </c>
      <c r="E3" t="s">
        <v>33</v>
      </c>
      <c r="F3" s="1">
        <v>3.56</v>
      </c>
      <c r="H3" t="s">
        <v>33</v>
      </c>
      <c r="I3" s="1">
        <v>4.54</v>
      </c>
    </row>
    <row r="4" spans="1:12">
      <c r="A4" t="s">
        <v>13</v>
      </c>
      <c r="B4" s="1">
        <v>6.39</v>
      </c>
      <c r="E4" t="s">
        <v>13</v>
      </c>
      <c r="F4" s="1">
        <v>6.17</v>
      </c>
      <c r="H4" t="s">
        <v>13</v>
      </c>
      <c r="I4" s="1">
        <v>7.97</v>
      </c>
      <c r="L4">
        <v>1.08</v>
      </c>
    </row>
    <row r="5" spans="1:9">
      <c r="A5" t="s">
        <v>19</v>
      </c>
      <c r="B5" s="1">
        <v>10.87</v>
      </c>
      <c r="E5" t="s">
        <v>19</v>
      </c>
      <c r="F5" s="1">
        <f>9.96+8.91</f>
        <v>18.87</v>
      </c>
      <c r="H5" t="s">
        <v>19</v>
      </c>
      <c r="I5" s="1">
        <f>12.67+11.47</f>
        <v>24.14</v>
      </c>
    </row>
    <row r="6" spans="1:9">
      <c r="A6" t="s">
        <v>34</v>
      </c>
      <c r="B6" s="1">
        <v>21.5</v>
      </c>
      <c r="E6"/>
      <c r="I6" s="1"/>
    </row>
    <row r="7" spans="1:9">
      <c r="A7" t="s">
        <v>35</v>
      </c>
      <c r="B7" s="1">
        <v>43.17</v>
      </c>
      <c r="E7"/>
      <c r="I7" s="1"/>
    </row>
    <row r="8" spans="1:9">
      <c r="A8" t="s">
        <v>26</v>
      </c>
      <c r="B8" s="1">
        <v>2.23</v>
      </c>
      <c r="C8" t="s">
        <v>26</v>
      </c>
      <c r="D8" s="1">
        <v>2.29</v>
      </c>
      <c r="E8" t="s">
        <v>26</v>
      </c>
      <c r="F8" s="1">
        <v>2.17</v>
      </c>
      <c r="H8" t="s">
        <v>26</v>
      </c>
      <c r="I8" s="1">
        <v>2.86</v>
      </c>
    </row>
    <row r="9" spans="1:9">
      <c r="A9" t="s">
        <v>36</v>
      </c>
      <c r="B9" s="1">
        <v>3.77</v>
      </c>
      <c r="C9" t="s">
        <v>36</v>
      </c>
      <c r="D9" s="1">
        <v>3.74</v>
      </c>
      <c r="E9" t="s">
        <v>36</v>
      </c>
      <c r="F9" s="1">
        <v>3.62</v>
      </c>
      <c r="H9" t="s">
        <v>36</v>
      </c>
      <c r="I9" s="1">
        <v>4.88</v>
      </c>
    </row>
    <row r="10" spans="1:9">
      <c r="A10" t="s">
        <v>37</v>
      </c>
      <c r="B10" s="1">
        <v>6.59</v>
      </c>
      <c r="C10" t="s">
        <v>37</v>
      </c>
      <c r="D10" s="1">
        <v>6.35</v>
      </c>
      <c r="E10" t="s">
        <v>37</v>
      </c>
      <c r="F10" s="1">
        <v>6.24</v>
      </c>
      <c r="H10" t="s">
        <v>37</v>
      </c>
      <c r="I10" s="1">
        <v>8.5</v>
      </c>
    </row>
    <row r="11" spans="1:9">
      <c r="A11" t="s">
        <v>16</v>
      </c>
      <c r="B11" s="1">
        <v>11.68</v>
      </c>
      <c r="C11" t="s">
        <v>16</v>
      </c>
      <c r="D11" s="1">
        <v>11</v>
      </c>
      <c r="E11" t="s">
        <v>16</v>
      </c>
      <c r="F11" s="1">
        <f>9.91+8.92</f>
        <v>18.83</v>
      </c>
      <c r="H11" t="s">
        <v>16</v>
      </c>
      <c r="I11" s="1">
        <f>13.93+12.3</f>
        <v>26.23</v>
      </c>
    </row>
    <row r="12" spans="1:5">
      <c r="A12" t="s">
        <v>38</v>
      </c>
      <c r="B12" s="1">
        <v>22.84</v>
      </c>
      <c r="C12" t="s">
        <v>38</v>
      </c>
      <c r="D12" s="1">
        <v>21.5</v>
      </c>
      <c r="E12"/>
    </row>
    <row r="13" spans="1:5">
      <c r="A13" t="s">
        <v>39</v>
      </c>
      <c r="B13" s="1">
        <v>45.4</v>
      </c>
      <c r="C13" t="s">
        <v>39</v>
      </c>
      <c r="D13" s="1">
        <v>42.4</v>
      </c>
      <c r="E13"/>
    </row>
    <row r="21" spans="1:2">
      <c r="A21" t="s">
        <v>40</v>
      </c>
      <c r="B21" s="1" t="s">
        <v>41</v>
      </c>
    </row>
    <row r="22" spans="1:2">
      <c r="A22" t="s">
        <v>42</v>
      </c>
      <c r="B22" s="1" t="s">
        <v>43</v>
      </c>
    </row>
    <row r="23" spans="1:7">
      <c r="A23" t="s">
        <v>44</v>
      </c>
      <c r="B23" s="1">
        <v>0.08</v>
      </c>
      <c r="G23" t="s">
        <v>45</v>
      </c>
    </row>
    <row r="24" spans="1:3">
      <c r="A24" t="s">
        <v>46</v>
      </c>
      <c r="B24" s="1">
        <v>1.08</v>
      </c>
      <c r="C24" s="1">
        <v>0</v>
      </c>
    </row>
    <row r="25" spans="1:2">
      <c r="A25" t="s">
        <v>47</v>
      </c>
      <c r="B25" s="1">
        <v>0.037</v>
      </c>
    </row>
    <row r="26" spans="1:2">
      <c r="A26" t="s">
        <v>48</v>
      </c>
      <c r="B26" s="1">
        <f>1.186-0.037</f>
        <v>1.149</v>
      </c>
    </row>
    <row r="27" spans="1:3">
      <c r="A27" t="s">
        <v>49</v>
      </c>
      <c r="B27" s="1">
        <v>6.6</v>
      </c>
      <c r="C27" s="1">
        <v>0</v>
      </c>
    </row>
    <row r="28" spans="1:4">
      <c r="A28" t="s">
        <v>50</v>
      </c>
      <c r="B28" s="1">
        <v>1.507</v>
      </c>
      <c r="D28" s="1">
        <f>1.507*22+17.72*2</f>
        <v>68.594</v>
      </c>
    </row>
    <row r="29" spans="1:4">
      <c r="A29" t="s">
        <v>51</v>
      </c>
      <c r="B29" s="1">
        <v>17.72</v>
      </c>
      <c r="D29" s="1">
        <f>D28/24</f>
        <v>2.85808333333333</v>
      </c>
    </row>
    <row r="30" spans="1:2">
      <c r="A30" t="s">
        <v>52</v>
      </c>
      <c r="B30" s="1">
        <v>34.5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2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WWO_base_provider_20211116151624-c448fc277f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Elaine</cp:lastModifiedBy>
  <dcterms:created xsi:type="dcterms:W3CDTF">2015-06-06T10:19:00Z</dcterms:created>
  <dcterms:modified xsi:type="dcterms:W3CDTF">2024-02-19T03:05:55Z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DF9F7665A9D641EFA14A6BF6F62A01DC_13</vt:lpwstr>
  </property>
  <property fmtid="{D5CDD505-2E9C-101B-9397-08002B2CF9AE}" pid="3" name="KSOProductBuildVer">
    <vt:lpwstr>2052-12.1.0.16120</vt:lpwstr>
  </property>
</Properties>
</file>