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WS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<sst xmlns="http://schemas.openxmlformats.org/spreadsheetml/2006/main" count="105" uniqueCount="55">
  <si>
    <t>Lifespan Calculation</t>
  </si>
  <si>
    <t>Collecting interval = 10min ; Report interval = 60min ; Active the hibernate mode by default, work hours = 13h ;
There would be a package reported when it active and disable hibernation mode</t>
  </si>
  <si>
    <t>阈值上报模式，计算条件：10min采集,60min上报一次，默认休眠设置开启，22:00-9:00休眠，一天工作13小时。进入休眠模式及退出休眠模式分别会上报一个包。</t>
  </si>
  <si>
    <r>
      <t xml:space="preserve">Hibernate mode
</t>
    </r>
    <r>
      <rPr>
        <sz val="10"/>
        <color rgb="FFC00000"/>
        <rFont val="Roboto"/>
        <charset val="134"/>
      </rPr>
      <t>(Optional)</t>
    </r>
  </si>
  <si>
    <t>Active</t>
  </si>
  <si>
    <t>Frequency</t>
  </si>
  <si>
    <r>
      <t>SF(</t>
    </r>
    <r>
      <rPr>
        <sz val="9"/>
        <color rgb="FFC00000"/>
        <rFont val="Roboto"/>
        <charset val="134"/>
      </rPr>
      <t>Optional</t>
    </r>
    <r>
      <rPr>
        <sz val="9"/>
        <color rgb="FF000000"/>
        <rFont val="Roboto"/>
        <charset val="134"/>
      </rPr>
      <t>)</t>
    </r>
  </si>
  <si>
    <r>
      <t xml:space="preserve">Power consumption  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Roboto"/>
        <charset val="134"/>
      </rPr>
      <t>Except from lora packets consumption and TOF consumption</t>
    </r>
    <r>
      <rPr>
        <sz val="9"/>
        <color rgb="FF000000"/>
        <rFont val="宋体"/>
        <charset val="134"/>
      </rPr>
      <t>）</t>
    </r>
    <r>
      <rPr>
        <sz val="9"/>
        <color rgb="FF000000"/>
        <rFont val="Roboto"/>
        <charset val="134"/>
      </rPr>
      <t>uAh</t>
    </r>
  </si>
  <si>
    <t>Power consumption for each packet
(uAh)</t>
  </si>
  <si>
    <t>Work hours a day</t>
  </si>
  <si>
    <r>
      <t xml:space="preserve">lora packets quantity a day
</t>
    </r>
    <r>
      <rPr>
        <sz val="9"/>
        <color rgb="FFC00000"/>
        <rFont val="Roboto"/>
        <charset val="134"/>
      </rPr>
      <t>(Able to modify)</t>
    </r>
  </si>
  <si>
    <r>
      <t xml:space="preserve">lora packets consumption a day
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Roboto"/>
        <charset val="134"/>
      </rPr>
      <t>uAH</t>
    </r>
    <r>
      <rPr>
        <sz val="9"/>
        <color rgb="FF000000"/>
        <rFont val="宋体"/>
        <charset val="134"/>
      </rPr>
      <t>）</t>
    </r>
  </si>
  <si>
    <r>
      <t xml:space="preserve">Collecting interval of ToF
</t>
    </r>
    <r>
      <rPr>
        <sz val="9"/>
        <color rgb="FFC00000"/>
        <rFont val="Roboto"/>
        <charset val="134"/>
      </rPr>
      <t>(Able to modify)</t>
    </r>
  </si>
  <si>
    <t>TOF consumption a day
(uAH)</t>
  </si>
  <si>
    <r>
      <t>单次升压电路开启功耗</t>
    </r>
    <r>
      <rPr>
        <sz val="9"/>
        <color rgb="FF000000"/>
        <rFont val="Roboto"/>
        <charset val="134"/>
      </rPr>
      <t>uAH</t>
    </r>
  </si>
  <si>
    <r>
      <t>一天升压电路开启功耗</t>
    </r>
    <r>
      <rPr>
        <sz val="9"/>
        <color rgb="FF000000"/>
        <rFont val="Roboto"/>
        <charset val="134"/>
      </rPr>
      <t>uAH</t>
    </r>
  </si>
  <si>
    <r>
      <t xml:space="preserve">Power consumption a day
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Roboto"/>
        <charset val="134"/>
      </rPr>
      <t>uAh</t>
    </r>
    <r>
      <rPr>
        <sz val="9"/>
        <color rgb="FF000000"/>
        <rFont val="宋体"/>
        <charset val="134"/>
      </rPr>
      <t>）</t>
    </r>
  </si>
  <si>
    <r>
      <t xml:space="preserve">Battery 
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Roboto"/>
        <charset val="134"/>
      </rPr>
      <t>mAh</t>
    </r>
    <r>
      <rPr>
        <sz val="9"/>
        <color rgb="FF000000"/>
        <rFont val="宋体"/>
        <charset val="134"/>
      </rPr>
      <t>）</t>
    </r>
  </si>
  <si>
    <r>
      <t xml:space="preserve">Lifespan
</t>
    </r>
    <r>
      <rPr>
        <b/>
        <sz val="9"/>
        <color rgb="FF000000"/>
        <rFont val="宋体"/>
        <charset val="134"/>
      </rPr>
      <t>（</t>
    </r>
    <r>
      <rPr>
        <b/>
        <sz val="9"/>
        <color rgb="FF000000"/>
        <rFont val="Roboto"/>
        <charset val="134"/>
      </rPr>
      <t>day</t>
    </r>
    <r>
      <rPr>
        <b/>
        <sz val="9"/>
        <color rgb="FF000000"/>
        <rFont val="宋体"/>
        <charset val="134"/>
      </rPr>
      <t>）</t>
    </r>
  </si>
  <si>
    <r>
      <t xml:space="preserve">Lifespan
</t>
    </r>
    <r>
      <rPr>
        <b/>
        <sz val="9"/>
        <color rgb="FF000000"/>
        <rFont val="宋体"/>
        <charset val="134"/>
      </rPr>
      <t>（</t>
    </r>
    <r>
      <rPr>
        <b/>
        <sz val="9"/>
        <color rgb="FF000000"/>
        <rFont val="Roboto"/>
        <charset val="134"/>
      </rPr>
      <t>year</t>
    </r>
    <r>
      <rPr>
        <b/>
        <sz val="9"/>
        <color rgb="FF000000"/>
        <rFont val="宋体"/>
        <charset val="134"/>
      </rPr>
      <t>）</t>
    </r>
  </si>
  <si>
    <t>CN470(0-1)</t>
  </si>
  <si>
    <t>SF10</t>
  </si>
  <si>
    <t>CN470(94-95)</t>
  </si>
  <si>
    <t>IN865</t>
  </si>
  <si>
    <t>RU864</t>
  </si>
  <si>
    <t>EU868</t>
  </si>
  <si>
    <t>AU915(62-63)</t>
  </si>
  <si>
    <t>US915(0-1)</t>
  </si>
  <si>
    <t>KR920</t>
  </si>
  <si>
    <t>AS923</t>
  </si>
  <si>
    <t>组合</t>
  </si>
  <si>
    <t>频段</t>
  </si>
  <si>
    <t>速率</t>
  </si>
  <si>
    <t>LoRa总功耗(uAh)</t>
  </si>
  <si>
    <r>
      <rPr>
        <sz val="10"/>
        <color rgb="FF000000"/>
        <rFont val="Helvetica Neue, Helvetica, Ping"/>
        <charset val="134"/>
      </rPr>
      <t>最大电流值
（mA）</t>
    </r>
  </si>
  <si>
    <t>SF7</t>
  </si>
  <si>
    <t>SF8</t>
  </si>
  <si>
    <t>SF9</t>
  </si>
  <si>
    <r>
      <rPr>
        <sz val="10"/>
        <color rgb="FF000000"/>
        <rFont val="Microsoft YaHei"/>
        <charset val="134"/>
      </rPr>
      <t>升压电路关闭喂狗（13S功耗)nAH</t>
    </r>
  </si>
  <si>
    <r>
      <rPr>
        <sz val="10"/>
        <color rgb="FF000000"/>
        <rFont val="Microsoft YaHei"/>
        <charset val="134"/>
      </rPr>
      <t>升压电路开启喂狗（13S功耗)nAH</t>
    </r>
  </si>
  <si>
    <t>开机低功耗</t>
  </si>
  <si>
    <r>
      <rPr>
        <sz val="10"/>
        <color rgb="FF000000"/>
        <rFont val="宋体"/>
        <charset val="134"/>
        <scheme val="minor"/>
      </rPr>
      <t>NFC读写</t>
    </r>
  </si>
  <si>
    <t>开启升压电路功耗</t>
  </si>
  <si>
    <t>15.39uAH</t>
  </si>
  <si>
    <t>2.326uAH</t>
  </si>
  <si>
    <t>76nAH</t>
  </si>
  <si>
    <t>单个传感器采集功耗(uAh)</t>
  </si>
  <si>
    <t>tof(连续采集5次功耗)</t>
  </si>
  <si>
    <t>SF11</t>
  </si>
  <si>
    <t>SF12</t>
  </si>
  <si>
    <t>10.454</t>
  </si>
  <si>
    <t>Hibernate mode 
(Able to modify)</t>
  </si>
  <si>
    <t>Work hours a day(h)</t>
  </si>
  <si>
    <t>Disable</t>
  </si>
  <si>
    <r>
      <rPr>
        <sz val="10"/>
        <color rgb="FF000000"/>
        <rFont val="Helvetica Neue, Helvetica, Ping"/>
        <charset val="134"/>
      </rPr>
      <t>在低温-10°中，新的超级电容能撑4个SF10的Lora包(EU868的SF10Lora包可以撑到5个)；470的SF12Lora包可以撑1个，EU868的SF12Lora包可以撑2个，跟在常温下工作情况差不多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</si>
</sst>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_);[Red]\(0\)"/>
    <numFmt numFmtId="178" formatCode="0_ "/>
    <numFmt numFmtId="179" formatCode="0.00_);[Red]\(0.00\)"/>
    <numFmt numFmtId="180" formatCode="#\ ??/??"/>
  </numFmts>
  <fonts count="48">
    <font>
      <sz val="11"/>
      <color theme="1"/>
      <name val="宋体"/>
      <charset val="134"/>
      <scheme val="minor"/>
    </font>
    <font>
      <sz val="10"/>
      <color theme="1"/>
      <name val="Roboto"/>
      <charset val="134"/>
    </font>
    <font>
      <sz val="9"/>
      <color theme="1"/>
      <name val="Roboto"/>
      <charset val="134"/>
    </font>
    <font>
      <sz val="10"/>
      <color theme="1"/>
      <name val="宋体"/>
      <charset val="134"/>
      <scheme val="minor"/>
    </font>
    <font>
      <b/>
      <sz val="20"/>
      <color rgb="FF000000"/>
      <name val="Roboto Lt"/>
      <charset val="134"/>
    </font>
    <font>
      <sz val="11"/>
      <color rgb="FF000000"/>
      <name val="Microsoft YaHei"/>
      <charset val="134"/>
    </font>
    <font>
      <b/>
      <sz val="10"/>
      <color rgb="FF000000"/>
      <name val="宋体"/>
      <charset val="134"/>
      <scheme val="minor"/>
    </font>
    <font>
      <sz val="10"/>
      <color rgb="FF000000"/>
      <name val="Roboto"/>
      <charset val="134"/>
    </font>
    <font>
      <sz val="11"/>
      <name val="Roboto"/>
      <charset val="134"/>
    </font>
    <font>
      <b/>
      <sz val="10"/>
      <name val="Roboto"/>
      <charset val="134"/>
    </font>
    <font>
      <sz val="9"/>
      <color rgb="FF000000"/>
      <name val="Roboto"/>
      <charset val="134"/>
    </font>
    <font>
      <sz val="10"/>
      <color rgb="FF000000"/>
      <name val="Microsoft YaHei"/>
      <charset val="134"/>
    </font>
    <font>
      <sz val="10"/>
      <color rgb="FF000000"/>
      <name val="宋体"/>
      <charset val="134"/>
      <scheme val="minor"/>
    </font>
    <font>
      <sz val="10"/>
      <name val="Microsoft YaHei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b/>
      <sz val="20"/>
      <color rgb="FF000000"/>
      <name val="宋体"/>
      <charset val="134"/>
    </font>
    <font>
      <sz val="11"/>
      <name val="Microsoft YaHei"/>
      <charset val="134"/>
    </font>
    <font>
      <sz val="11"/>
      <color rgb="FF000000"/>
      <name val="Roboto"/>
      <charset val="134"/>
    </font>
    <font>
      <sz val="9"/>
      <color rgb="FF000000"/>
      <charset val="134"/>
    </font>
    <font>
      <sz val="9"/>
      <color rgb="FF000000"/>
      <name val="宋体"/>
      <charset val="134"/>
    </font>
    <font>
      <b/>
      <sz val="9"/>
      <color rgb="FF000000"/>
      <name val="Roboto"/>
      <charset val="134"/>
    </font>
    <font>
      <b/>
      <sz val="10"/>
      <color theme="1"/>
      <name val="Roboto"/>
      <charset val="134"/>
    </font>
    <font>
      <sz val="11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C00000"/>
      <name val="Roboto"/>
      <charset val="134"/>
    </font>
    <font>
      <sz val="9"/>
      <color rgb="FFC00000"/>
      <name val="Roboto"/>
      <charset val="134"/>
    </font>
    <font>
      <b/>
      <sz val="9"/>
      <color rgb="FF000000"/>
      <name val="宋体"/>
      <charset val="134"/>
    </font>
    <font>
      <sz val="10"/>
      <color rgb="FF000000"/>
      <name val="Helvetica Neue, Helvetica, Ping"/>
      <charset val="134"/>
    </font>
    <font>
      <sz val="10"/>
      <color rgb="FF000000"/>
      <charset val="134"/>
    </font>
  </fonts>
  <fills count="39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12" applyNumberFormat="0" applyAlignment="0" applyProtection="0">
      <alignment vertical="center"/>
    </xf>
    <xf numFmtId="0" fontId="33" fillId="10" borderId="13" applyNumberFormat="0" applyAlignment="0" applyProtection="0">
      <alignment vertical="center"/>
    </xf>
    <xf numFmtId="0" fontId="34" fillId="10" borderId="12" applyNumberFormat="0" applyAlignment="0" applyProtection="0">
      <alignment vertical="center"/>
    </xf>
    <xf numFmtId="0" fontId="35" fillId="11" borderId="14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Protection="1">
      <alignment vertical="center"/>
    </xf>
    <xf numFmtId="0" fontId="2" fillId="0" borderId="0" xfId="0" applyFont="1" applyProtection="1">
      <alignment vertical="center"/>
    </xf>
    <xf numFmtId="0" fontId="1" fillId="0" borderId="0" xfId="0" applyFont="1" applyProtection="1">
      <alignment vertical="center"/>
    </xf>
    <xf numFmtId="0" fontId="3" fillId="0" borderId="0" xfId="0" applyFont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/>
    <xf numFmtId="0" fontId="3" fillId="0" borderId="4" xfId="0" applyFont="1" applyBorder="1" applyAlignment="1" applyProtection="1"/>
    <xf numFmtId="0" fontId="7" fillId="3" borderId="3" xfId="0" applyFont="1" applyFill="1" applyBorder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/>
    <xf numFmtId="0" fontId="10" fillId="3" borderId="3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5" xfId="0" applyFont="1" applyFill="1" applyBorder="1" applyAlignment="1" applyProtection="1">
      <alignment horizontal="center" vertical="center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176" fontId="7" fillId="0" borderId="5" xfId="0" applyNumberFormat="1" applyFont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177" fontId="7" fillId="4" borderId="5" xfId="0" applyNumberFormat="1" applyFont="1" applyFill="1" applyBorder="1" applyAlignment="1" applyProtection="1">
      <alignment horizontal="center" vertical="center"/>
      <protection locked="0"/>
    </xf>
    <xf numFmtId="176" fontId="7" fillId="0" borderId="5" xfId="0" applyNumberFormat="1" applyFont="1" applyBorder="1" applyAlignment="1" applyProtection="1">
      <alignment horizontal="center" vertical="center"/>
      <protection locked="0"/>
    </xf>
    <xf numFmtId="178" fontId="7" fillId="4" borderId="5" xfId="0" applyNumberFormat="1" applyFont="1" applyFill="1" applyBorder="1" applyAlignment="1" applyProtection="1">
      <alignment horizontal="center" vertical="center"/>
      <protection locked="0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</xf>
    <xf numFmtId="178" fontId="1" fillId="4" borderId="7" xfId="0" applyNumberFormat="1" applyFont="1" applyFill="1" applyBorder="1" applyAlignment="1" applyProtection="1">
      <alignment horizontal="center" vertical="center"/>
      <protection locked="0"/>
    </xf>
    <xf numFmtId="179" fontId="1" fillId="0" borderId="7" xfId="0" applyNumberFormat="1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176" fontId="12" fillId="0" borderId="5" xfId="0" applyNumberFormat="1" applyFont="1" applyBorder="1" applyAlignment="1" applyProtection="1">
      <alignment horizontal="center" vertical="center"/>
    </xf>
    <xf numFmtId="0" fontId="12" fillId="0" borderId="6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180" fontId="3" fillId="0" borderId="7" xfId="0" applyNumberFormat="1" applyFont="1" applyBorder="1" applyAlignment="1" applyProtection="1">
      <alignment horizontal="center" vertical="center"/>
    </xf>
    <xf numFmtId="179" fontId="3" fillId="0" borderId="7" xfId="0" applyNumberFormat="1" applyFont="1" applyBorder="1" applyAlignment="1" applyProtection="1">
      <alignment horizontal="center" vertical="center"/>
    </xf>
    <xf numFmtId="0" fontId="12" fillId="0" borderId="0" xfId="0" applyFont="1" applyAlignment="1" applyProtection="1"/>
    <xf numFmtId="0" fontId="12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14" fillId="0" borderId="0" xfId="0" applyFont="1" applyAlignment="1" applyProtection="1"/>
    <xf numFmtId="0" fontId="12" fillId="3" borderId="5" xfId="0" applyFont="1" applyFill="1" applyBorder="1" applyAlignment="1" applyProtection="1"/>
    <xf numFmtId="0" fontId="12" fillId="3" borderId="5" xfId="0" applyFont="1" applyFill="1" applyBorder="1" applyAlignment="1" applyProtection="1">
      <alignment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 wrapText="1"/>
    </xf>
    <xf numFmtId="0" fontId="11" fillId="5" borderId="5" xfId="0" applyFont="1" applyFill="1" applyBorder="1" applyAlignment="1" applyProtection="1"/>
    <xf numFmtId="0" fontId="11" fillId="5" borderId="5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/>
    <xf numFmtId="0" fontId="12" fillId="0" borderId="5" xfId="0" applyFont="1" applyBorder="1" applyAlignment="1" applyProtection="1"/>
    <xf numFmtId="0" fontId="11" fillId="6" borderId="5" xfId="0" applyFont="1" applyFill="1" applyBorder="1" applyAlignment="1" applyProtection="1"/>
    <xf numFmtId="0" fontId="11" fillId="6" borderId="5" xfId="0" applyFont="1" applyFill="1" applyBorder="1" applyAlignment="1" applyProtection="1">
      <alignment horizontal="center" vertical="center"/>
    </xf>
    <xf numFmtId="0" fontId="12" fillId="6" borderId="5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/>
    <xf numFmtId="0" fontId="5" fillId="0" borderId="0" xfId="0" applyFont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/>
    </xf>
    <xf numFmtId="0" fontId="7" fillId="4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/>
    <xf numFmtId="0" fontId="3" fillId="0" borderId="0" xfId="0" applyFont="1" applyAlignment="1" applyProtection="1">
      <alignment vertical="center" wrapText="1"/>
    </xf>
    <xf numFmtId="0" fontId="16" fillId="2" borderId="0" xfId="0" applyFont="1" applyFill="1" applyAlignment="1" applyProtection="1">
      <alignment horizontal="center" vertical="center"/>
    </xf>
    <xf numFmtId="0" fontId="17" fillId="0" borderId="0" xfId="0" applyFont="1" applyAlignment="1" applyProtection="1">
      <alignment vertical="center" wrapText="1"/>
    </xf>
    <xf numFmtId="0" fontId="14" fillId="0" borderId="0" xfId="0" applyFont="1" applyAlignment="1" applyProtection="1">
      <alignment vertical="center" wrapText="1"/>
    </xf>
    <xf numFmtId="0" fontId="18" fillId="0" borderId="0" xfId="0" applyFont="1" applyAlignment="1" applyProtection="1">
      <alignment vertical="center" wrapText="1"/>
    </xf>
    <xf numFmtId="0" fontId="19" fillId="3" borderId="4" xfId="0" applyFont="1" applyFill="1" applyBorder="1" applyAlignment="1" applyProtection="1">
      <alignment horizontal="center" vertical="center" wrapText="1"/>
    </xf>
    <xf numFmtId="0" fontId="2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 wrapText="1"/>
    </xf>
    <xf numFmtId="0" fontId="21" fillId="7" borderId="4" xfId="0" applyFont="1" applyFill="1" applyBorder="1" applyAlignment="1" applyProtection="1">
      <alignment horizontal="center" vertical="center" wrapText="1"/>
    </xf>
    <xf numFmtId="177" fontId="7" fillId="0" borderId="5" xfId="0" applyNumberFormat="1" applyFont="1" applyBorder="1" applyAlignment="1" applyProtection="1">
      <alignment horizontal="center" vertical="center"/>
    </xf>
    <xf numFmtId="179" fontId="22" fillId="0" borderId="5" xfId="0" applyNumberFormat="1" applyFont="1" applyBorder="1" applyAlignment="1" applyProtection="1">
      <alignment horizontal="center" vertical="center"/>
    </xf>
    <xf numFmtId="179" fontId="1" fillId="0" borderId="8" xfId="0" applyNumberFormat="1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179" fontId="1" fillId="0" borderId="7" xfId="0" applyNumberFormat="1" applyFont="1" applyBorder="1" applyAlignment="1" applyProtection="1">
      <alignment horizontal="center" vertical="center"/>
    </xf>
    <xf numFmtId="179" fontId="3" fillId="0" borderId="8" xfId="0" applyNumberFormat="1" applyFont="1" applyBorder="1" applyAlignment="1" applyProtection="1">
      <alignment horizontal="center" vertical="center"/>
    </xf>
    <xf numFmtId="179" fontId="3" fillId="0" borderId="5" xfId="0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/>
    <xf numFmtId="0" fontId="11" fillId="3" borderId="4" xfId="0" applyFont="1" applyFill="1" applyBorder="1" applyAlignment="1" applyProtection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/>
    <xf numFmtId="0" fontId="11" fillId="0" borderId="3" xfId="0" applyFont="1" applyBorder="1" applyAlignment="1" applyProtection="1">
      <alignment horizontal="center" vertical="center"/>
    </xf>
    <xf numFmtId="0" fontId="23" fillId="0" borderId="0" xfId="0" applyFont="1" applyAlignment="1" applyProtection="1"/>
    <xf numFmtId="0" fontId="3" fillId="0" borderId="0" xfId="0" applyFont="1" applyAlignment="1" applyProtection="1"/>
    <xf numFmtId="0" fontId="10" fillId="0" borderId="0" xfId="0" applyFont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U157"/>
  <sheetViews>
    <sheetView tabSelected="1" zoomScale="115" zoomScaleNormal="115" topLeftCell="A3" workbookViewId="0">
      <selection activeCell="E46" sqref="E46"/>
    </sheetView>
  </sheetViews>
  <sheetFormatPr defaultColWidth="10" defaultRowHeight="12"/>
  <cols>
    <col min="1" max="1" width="16.0555555555556" style="4" customWidth="1"/>
    <col min="2" max="2" width="19.4351851851852" style="4" customWidth="1"/>
    <col min="3" max="3" width="20.4259259259259" style="4" hidden="1" customWidth="1"/>
    <col min="4" max="4" width="19.0277777777778" style="4" hidden="1" customWidth="1"/>
    <col min="5" max="5" width="15.2407407407407" style="4" customWidth="1"/>
    <col min="6" max="6" width="20.7777777777778" style="4" customWidth="1"/>
    <col min="7" max="7" width="13.9259259259259" style="4" hidden="1" customWidth="1"/>
    <col min="8" max="8" width="14.3518518518519" style="4" customWidth="1"/>
    <col min="9" max="9" width="17.6018518518519" style="4" hidden="1" customWidth="1"/>
    <col min="10" max="10" width="16.2314814814815" style="4" hidden="1" customWidth="1"/>
    <col min="11" max="12" width="14.4444444444444" style="4" hidden="1" customWidth="1"/>
    <col min="13" max="13" width="14.4444444444444" style="4" customWidth="1"/>
    <col min="14" max="14" width="15.2407407407407" style="4" customWidth="1"/>
    <col min="15" max="15" width="20.3703703703704" style="4" customWidth="1"/>
    <col min="16" max="16" width="12.9537037037037" style="4" customWidth="1"/>
    <col min="17" max="17" width="17.1296296296296" style="4" customWidth="1"/>
    <col min="18" max="18" width="22.3981481481481" style="4" customWidth="1"/>
    <col min="19" max="21" width="48.4444444444444" style="4" customWidth="1"/>
    <col min="22" max="16384" width="10" style="4"/>
  </cols>
  <sheetData>
    <row r="1" ht="25.8" spans="1:2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0"/>
      <c r="Q1" s="60"/>
      <c r="R1" s="60"/>
      <c r="S1" s="60"/>
      <c r="T1" s="60"/>
      <c r="U1" s="60"/>
    </row>
    <row r="2" ht="15.6" spans="1:2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61"/>
      <c r="Q2" s="61"/>
      <c r="R2" s="61"/>
      <c r="S2" s="61"/>
      <c r="T2" s="61"/>
      <c r="U2" s="61"/>
    </row>
    <row r="3" ht="33" customHeight="1" spans="1:21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37"/>
      <c r="Q3" s="37"/>
      <c r="R3" s="37"/>
      <c r="S3" s="37"/>
      <c r="T3" s="37"/>
      <c r="U3" s="37"/>
    </row>
    <row r="4" ht="14.4" hidden="1" spans="1:21">
      <c r="A4" s="10" t="s">
        <v>2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2"/>
      <c r="Q4" s="62"/>
      <c r="R4" s="62"/>
      <c r="S4" s="62"/>
      <c r="T4" s="62"/>
      <c r="U4" s="62"/>
    </row>
    <row r="5" s="1" customFormat="1" ht="26.4" spans="1:21">
      <c r="A5" s="13" t="s">
        <v>3</v>
      </c>
      <c r="B5" s="14" t="s">
        <v>4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63"/>
      <c r="Q5" s="63"/>
      <c r="R5" s="63"/>
      <c r="S5" s="63"/>
      <c r="T5" s="63"/>
      <c r="U5" s="63"/>
    </row>
    <row r="6" s="2" customFormat="1" ht="48" spans="1:21">
      <c r="A6" s="17" t="s">
        <v>5</v>
      </c>
      <c r="B6" s="17" t="s">
        <v>6</v>
      </c>
      <c r="C6" s="17" t="s">
        <v>7</v>
      </c>
      <c r="D6" s="17" t="s">
        <v>8</v>
      </c>
      <c r="E6" s="18" t="s">
        <v>9</v>
      </c>
      <c r="F6" s="18" t="s">
        <v>10</v>
      </c>
      <c r="G6" s="18" t="s">
        <v>11</v>
      </c>
      <c r="H6" s="17" t="s">
        <v>12</v>
      </c>
      <c r="I6" s="17" t="s">
        <v>13</v>
      </c>
      <c r="J6" s="64" t="s">
        <v>14</v>
      </c>
      <c r="K6" s="65" t="s">
        <v>15</v>
      </c>
      <c r="L6" s="18" t="s">
        <v>16</v>
      </c>
      <c r="M6" s="66" t="s">
        <v>17</v>
      </c>
      <c r="N6" s="67" t="s">
        <v>18</v>
      </c>
      <c r="O6" s="67" t="s">
        <v>19</v>
      </c>
      <c r="R6" s="85"/>
      <c r="S6" s="85"/>
      <c r="T6" s="85"/>
      <c r="U6" s="85"/>
    </row>
    <row r="7" ht="15" spans="1:21">
      <c r="A7" s="19" t="s">
        <v>20</v>
      </c>
      <c r="B7" s="20" t="s">
        <v>21</v>
      </c>
      <c r="C7" s="21">
        <f>E7*60*60*1/12*K27/13/1000+E7*60*60*11/12*J27/13/1000+(24-E7)*60*60*J27/13/1000+10*60*K27/13/1000</f>
        <v>320.307692307692</v>
      </c>
      <c r="D7" s="21" t="str">
        <f>VLOOKUP(A7&amp;B7,$A$20:$E$42,4,0)</f>
        <v>10.454</v>
      </c>
      <c r="E7" s="22">
        <f>VLOOKUP($B$5,$A$47:$B$48,2,0)</f>
        <v>13</v>
      </c>
      <c r="F7" s="23">
        <v>15</v>
      </c>
      <c r="G7" s="24">
        <f>F7*D7</f>
        <v>156.81</v>
      </c>
      <c r="H7" s="25">
        <v>10</v>
      </c>
      <c r="I7" s="21">
        <f>E7*0.444*60/H7</f>
        <v>34.632</v>
      </c>
      <c r="J7" s="21">
        <v>0.076</v>
      </c>
      <c r="K7" s="21">
        <f>J7*F7</f>
        <v>1.14</v>
      </c>
      <c r="L7" s="21">
        <f>F7*D7+I7+K7+C7</f>
        <v>512.889692307692</v>
      </c>
      <c r="M7" s="68">
        <f>590*0.8</f>
        <v>472</v>
      </c>
      <c r="N7" s="69">
        <f>M7*1000/L7</f>
        <v>920.275854787189</v>
      </c>
      <c r="O7" s="69">
        <f>N7/365</f>
        <v>2.52130371174572</v>
      </c>
      <c r="R7" s="41"/>
      <c r="S7" s="41"/>
      <c r="T7" s="41"/>
      <c r="U7" s="41"/>
    </row>
    <row r="8" s="3" customFormat="1" ht="13.2" spans="1:15">
      <c r="A8" s="19" t="s">
        <v>22</v>
      </c>
      <c r="B8" s="26" t="s">
        <v>21</v>
      </c>
      <c r="C8" s="21">
        <f>E7*60*60*1/12*K27/13/1000+E7*60*60*11/12*J27/13/1000+(24-E7)*60*60*J27/13/1000+10*60*K27/13/1000</f>
        <v>320.307692307692</v>
      </c>
      <c r="D8" s="27">
        <f>VLOOKUP(A8&amp;B8,$A$20:$E$42,4,0)</f>
        <v>10.403</v>
      </c>
      <c r="E8" s="22">
        <f>VLOOKUP($B$5,$A$47:$B$48,2,0)</f>
        <v>13</v>
      </c>
      <c r="F8" s="28">
        <v>15</v>
      </c>
      <c r="G8" s="29">
        <f>F8*D8</f>
        <v>156.045</v>
      </c>
      <c r="H8" s="25">
        <v>10</v>
      </c>
      <c r="I8" s="21">
        <f t="shared" ref="I8:I15" si="0">E8*0.444*60/H8</f>
        <v>34.632</v>
      </c>
      <c r="J8" s="70">
        <v>0.076</v>
      </c>
      <c r="K8" s="71">
        <f>J8*F8</f>
        <v>1.14</v>
      </c>
      <c r="L8" s="72">
        <f>F8*D8+I8+K8+C8</f>
        <v>512.124692307692</v>
      </c>
      <c r="M8" s="71">
        <f>590*0.8</f>
        <v>472</v>
      </c>
      <c r="N8" s="69">
        <f>M8*1000/L8</f>
        <v>921.650541537285</v>
      </c>
      <c r="O8" s="69">
        <f>N8/365</f>
        <v>2.52506997681448</v>
      </c>
    </row>
    <row r="9" s="3" customFormat="1" ht="13.2" spans="1:15">
      <c r="A9" s="19" t="s">
        <v>23</v>
      </c>
      <c r="B9" s="26" t="s">
        <v>21</v>
      </c>
      <c r="C9" s="21">
        <f>E7*60*60*1/12*K27/13/1000+E7*60*60*11/12*J27/13/1000+(24-E7)*60*60*J27/13/1000+10*60*I20/13/1000</f>
        <v>316.523076923077</v>
      </c>
      <c r="D9" s="27">
        <f>VLOOKUP(A9&amp;B9,$A$20:$E$42,4,0)</f>
        <v>17.58</v>
      </c>
      <c r="E9" s="22">
        <v>13</v>
      </c>
      <c r="F9" s="28">
        <v>15</v>
      </c>
      <c r="G9" s="29">
        <f>F9*D9</f>
        <v>263.7</v>
      </c>
      <c r="H9" s="25">
        <v>10</v>
      </c>
      <c r="I9" s="21">
        <f t="shared" si="0"/>
        <v>34.632</v>
      </c>
      <c r="J9" s="70">
        <v>0.076</v>
      </c>
      <c r="K9" s="71">
        <f>J9*F9</f>
        <v>1.14</v>
      </c>
      <c r="L9" s="72">
        <f>F9*D9+I9+K9+C9</f>
        <v>615.995076923077</v>
      </c>
      <c r="M9" s="71">
        <f>590*0.8</f>
        <v>472</v>
      </c>
      <c r="N9" s="69">
        <f>M9*1000/L9</f>
        <v>766.239890029091</v>
      </c>
      <c r="O9" s="69">
        <f>N9/365</f>
        <v>2.09928736994272</v>
      </c>
    </row>
    <row r="10" s="3" customFormat="1" ht="13.2" spans="1:15">
      <c r="A10" s="19" t="s">
        <v>24</v>
      </c>
      <c r="B10" s="26" t="s">
        <v>21</v>
      </c>
      <c r="C10" s="21">
        <f>E7*60*60*1/12*K27/13/1000+E7*60*60*11/12*J27/13/1000+(24-E7)*60*60*J27/13/1000+10*60*K27/13/1000</f>
        <v>320.307692307692</v>
      </c>
      <c r="D10" s="27">
        <f>VLOOKUP(A10&amp;B10,$A$20:$E$42,4,0)</f>
        <v>12.199</v>
      </c>
      <c r="E10" s="22">
        <f>VLOOKUP($B$5,$A$47:$B$48,2,0)</f>
        <v>13</v>
      </c>
      <c r="F10" s="28">
        <v>15</v>
      </c>
      <c r="G10" s="29">
        <f>F10*D10</f>
        <v>182.985</v>
      </c>
      <c r="H10" s="25">
        <v>10</v>
      </c>
      <c r="I10" s="21">
        <f t="shared" si="0"/>
        <v>34.632</v>
      </c>
      <c r="J10" s="70">
        <v>0.076</v>
      </c>
      <c r="K10" s="71">
        <f>J10*F10</f>
        <v>1.14</v>
      </c>
      <c r="L10" s="72">
        <f>F10*D10+I10+K10+C10</f>
        <v>539.064692307692</v>
      </c>
      <c r="M10" s="71">
        <f>590*0.8</f>
        <v>472</v>
      </c>
      <c r="N10" s="69">
        <f>M10*1000/L10</f>
        <v>875.590641968047</v>
      </c>
      <c r="O10" s="69">
        <f>N10/365</f>
        <v>2.39887847114533</v>
      </c>
    </row>
    <row r="11" s="3" customFormat="1" ht="13.2" spans="1:15">
      <c r="A11" s="19" t="s">
        <v>25</v>
      </c>
      <c r="B11" s="26" t="s">
        <v>21</v>
      </c>
      <c r="C11" s="21">
        <f>E7*60*60*1/12*K27/13/1000+E7*60*60*11/12*J27/13/1000+(24-E7)*60*60*J27/13/1000+10*60*K27/13/1000</f>
        <v>320.307692307692</v>
      </c>
      <c r="D11" s="27">
        <f>VLOOKUP(A11&amp;B11,$A$20:$E$42,4,0)</f>
        <v>12.452</v>
      </c>
      <c r="E11" s="22">
        <f>VLOOKUP($B$5,$A$47:$B$48,2,0)</f>
        <v>13</v>
      </c>
      <c r="F11" s="28">
        <v>15</v>
      </c>
      <c r="G11" s="29">
        <f>F11*D11</f>
        <v>186.78</v>
      </c>
      <c r="H11" s="25">
        <v>10</v>
      </c>
      <c r="I11" s="21">
        <f t="shared" si="0"/>
        <v>34.632</v>
      </c>
      <c r="J11" s="70">
        <v>0.076</v>
      </c>
      <c r="K11" s="71">
        <f>J11*F11</f>
        <v>1.14</v>
      </c>
      <c r="L11" s="72">
        <f>F11*D11+I11+K11+C11</f>
        <v>542.859692307692</v>
      </c>
      <c r="M11" s="71">
        <f>590*0.8</f>
        <v>472</v>
      </c>
      <c r="N11" s="69">
        <f>M11*1000/L11</f>
        <v>869.46960087151</v>
      </c>
      <c r="O11" s="69">
        <f>N11/365</f>
        <v>2.38210849553838</v>
      </c>
    </row>
    <row r="12" s="3" customFormat="1" ht="13.2" spans="1:15">
      <c r="A12" s="19" t="s">
        <v>26</v>
      </c>
      <c r="B12" s="26" t="s">
        <v>21</v>
      </c>
      <c r="C12" s="21">
        <f>E7*60*60*1/12*K27/13/1000+E7*60*60*11/12*J27/13/1000+(24-E7)*60*60*J27/13/1000+10*60*K27/13/1000</f>
        <v>320.307692307692</v>
      </c>
      <c r="D12" s="27">
        <f>VLOOKUP(A12&amp;B12,$A$20:$E$42,4,0)</f>
        <v>18.666</v>
      </c>
      <c r="E12" s="22">
        <f>VLOOKUP($B$5,$A$47:$B$48,2,0)</f>
        <v>13</v>
      </c>
      <c r="F12" s="28">
        <v>15</v>
      </c>
      <c r="G12" s="29">
        <f>F12*D12</f>
        <v>279.99</v>
      </c>
      <c r="H12" s="25">
        <v>10</v>
      </c>
      <c r="I12" s="21">
        <f t="shared" si="0"/>
        <v>34.632</v>
      </c>
      <c r="J12" s="70">
        <v>0.076</v>
      </c>
      <c r="K12" s="71">
        <f>J12*F12</f>
        <v>1.14</v>
      </c>
      <c r="L12" s="72">
        <f>F12*D12+I12+K12+C12</f>
        <v>636.069692307692</v>
      </c>
      <c r="M12" s="71">
        <f>590*0.8</f>
        <v>472</v>
      </c>
      <c r="N12" s="69">
        <f>M12*1000/L12</f>
        <v>742.057050835987</v>
      </c>
      <c r="O12" s="69">
        <f>N12/365</f>
        <v>2.03303301598901</v>
      </c>
    </row>
    <row r="13" s="3" customFormat="1" ht="13.2" spans="1:15">
      <c r="A13" s="19" t="s">
        <v>27</v>
      </c>
      <c r="B13" s="26" t="s">
        <v>21</v>
      </c>
      <c r="C13" s="21">
        <f>E7*60*60*1/12*K27/13/1000+E7*60*60*11/12*J27/13/1000+(24-E7)*60*60*J27/13/1000+10*60*K27/13/1000</f>
        <v>320.307692307692</v>
      </c>
      <c r="D13" s="27">
        <f>VLOOKUP(A13&amp;B13,$A$20:$E$42,4,0)</f>
        <v>17.732</v>
      </c>
      <c r="E13" s="22">
        <f>VLOOKUP($B$5,$A$47:$B$48,2,0)</f>
        <v>13</v>
      </c>
      <c r="F13" s="28">
        <v>15</v>
      </c>
      <c r="G13" s="29">
        <f>F13*D13</f>
        <v>265.98</v>
      </c>
      <c r="H13" s="25">
        <v>10</v>
      </c>
      <c r="I13" s="21">
        <f t="shared" si="0"/>
        <v>34.632</v>
      </c>
      <c r="J13" s="70">
        <v>0.076</v>
      </c>
      <c r="K13" s="71">
        <f>J13*F13</f>
        <v>1.14</v>
      </c>
      <c r="L13" s="72">
        <f>F13*D13+I13+K13+C13</f>
        <v>622.059692307692</v>
      </c>
      <c r="M13" s="71">
        <f>590*0.8</f>
        <v>472</v>
      </c>
      <c r="N13" s="69">
        <f>M13*1000/L13</f>
        <v>758.769625868208</v>
      </c>
      <c r="O13" s="69">
        <f>N13/365</f>
        <v>2.07882089278961</v>
      </c>
    </row>
    <row r="14" s="3" customFormat="1" ht="13.2" spans="1:15">
      <c r="A14" s="19" t="s">
        <v>28</v>
      </c>
      <c r="B14" s="26" t="s">
        <v>21</v>
      </c>
      <c r="C14" s="21">
        <f>E7*60*60*1/12*K27/13/1000+E7*60*60*11/12*J27/13/1000+(24-E7)*60*60*J27/13/1000+10*60*K27/13/1000</f>
        <v>320.307692307692</v>
      </c>
      <c r="D14" s="27">
        <f>VLOOKUP(A14&amp;B14,$A$20:$E$42,4,0)</f>
        <v>8.578</v>
      </c>
      <c r="E14" s="22">
        <f>VLOOKUP($B$5,$A$47:$B$48,2,0)</f>
        <v>13</v>
      </c>
      <c r="F14" s="28">
        <v>15</v>
      </c>
      <c r="G14" s="29">
        <f>F14*D14</f>
        <v>128.67</v>
      </c>
      <c r="H14" s="25">
        <v>10</v>
      </c>
      <c r="I14" s="21">
        <f t="shared" si="0"/>
        <v>34.632</v>
      </c>
      <c r="J14" s="70">
        <v>0.076</v>
      </c>
      <c r="K14" s="71">
        <f>J14*F14</f>
        <v>1.14</v>
      </c>
      <c r="L14" s="72">
        <f>F14*D14+I14+K14+C14</f>
        <v>484.749692307692</v>
      </c>
      <c r="M14" s="71">
        <f>590*0.8</f>
        <v>472</v>
      </c>
      <c r="N14" s="69">
        <f>M14*1000/L14</f>
        <v>973.698400411569</v>
      </c>
      <c r="O14" s="69">
        <f>N14/365</f>
        <v>2.66766685044265</v>
      </c>
    </row>
    <row r="15" s="3" customFormat="1" ht="13.2" spans="1:15">
      <c r="A15" s="19" t="s">
        <v>29</v>
      </c>
      <c r="B15" s="26" t="s">
        <v>21</v>
      </c>
      <c r="C15" s="21">
        <f>E7*60*60*1/12*K27/13/1000+E7*60*60*11/12*J27/13/1000+(24-E7)*60*60*J27/13/1000+10*60*K27/13/1000</f>
        <v>320.307692307692</v>
      </c>
      <c r="D15" s="27">
        <f>VLOOKUP(A15&amp;B15,$A$20:$E$42,4,0)</f>
        <v>12.662</v>
      </c>
      <c r="E15" s="22">
        <f>VLOOKUP($B$5,$A$47:$B$48,2,0)</f>
        <v>13</v>
      </c>
      <c r="F15" s="28">
        <v>15</v>
      </c>
      <c r="G15" s="29">
        <f>F15*D15</f>
        <v>189.93</v>
      </c>
      <c r="H15" s="25">
        <v>10</v>
      </c>
      <c r="I15" s="21">
        <f t="shared" si="0"/>
        <v>34.632</v>
      </c>
      <c r="J15" s="70">
        <v>0.076</v>
      </c>
      <c r="K15" s="71">
        <f>J15*F15</f>
        <v>1.14</v>
      </c>
      <c r="L15" s="72">
        <f>F15*D15+I15+K15+C15</f>
        <v>546.009692307692</v>
      </c>
      <c r="M15" s="71">
        <f>590*0.8</f>
        <v>472</v>
      </c>
      <c r="N15" s="69">
        <f>M15*1000/L15</f>
        <v>864.453519140122</v>
      </c>
      <c r="O15" s="69">
        <f>N15/365</f>
        <v>2.36836580586335</v>
      </c>
    </row>
    <row r="16" ht="15" hidden="1" spans="1:15">
      <c r="A16" s="30"/>
      <c r="B16" s="31"/>
      <c r="C16" s="32"/>
      <c r="D16" s="33"/>
      <c r="E16" s="34"/>
      <c r="F16" s="35"/>
      <c r="G16" s="36"/>
      <c r="H16" s="33"/>
      <c r="I16" s="34"/>
      <c r="J16" s="73"/>
      <c r="K16" s="34"/>
      <c r="L16" s="36"/>
      <c r="M16" s="34"/>
      <c r="N16" s="74"/>
      <c r="O16" s="74"/>
    </row>
    <row r="17" ht="15" hidden="1" spans="1:21">
      <c r="A17" s="30"/>
      <c r="B17" s="31"/>
      <c r="C17" s="32"/>
      <c r="D17" s="33"/>
      <c r="E17" s="34"/>
      <c r="F17" s="35"/>
      <c r="G17" s="36"/>
      <c r="H17" s="33"/>
      <c r="I17" s="34"/>
      <c r="J17" s="73"/>
      <c r="K17" s="34"/>
      <c r="L17" s="36"/>
      <c r="M17" s="34"/>
      <c r="N17" s="74"/>
      <c r="O17" s="74"/>
      <c r="P17" s="41"/>
      <c r="Q17" s="41"/>
      <c r="R17" s="41"/>
      <c r="S17" s="41"/>
      <c r="T17" s="41"/>
      <c r="U17" s="41"/>
    </row>
    <row r="18" ht="14.4" hidden="1" spans="1:2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41"/>
      <c r="O18" s="41"/>
      <c r="P18" s="41"/>
      <c r="Q18" s="41"/>
      <c r="R18" s="41"/>
      <c r="S18" s="41"/>
      <c r="T18" s="41"/>
      <c r="U18" s="41"/>
    </row>
    <row r="19" ht="15" hidden="1" spans="2:21">
      <c r="B19" s="38"/>
      <c r="C19" s="39"/>
      <c r="D19" s="40"/>
      <c r="E19" s="41"/>
      <c r="F19" s="39"/>
      <c r="G19" s="39"/>
      <c r="H19" s="39"/>
      <c r="I19" s="37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ht="37" hidden="1" customHeight="1" spans="1:21">
      <c r="A20" s="42" t="s">
        <v>30</v>
      </c>
      <c r="B20" s="43" t="s">
        <v>31</v>
      </c>
      <c r="C20" s="44" t="s">
        <v>32</v>
      </c>
      <c r="D20" s="45" t="s">
        <v>33</v>
      </c>
      <c r="E20" s="44" t="s">
        <v>34</v>
      </c>
      <c r="F20" s="37"/>
      <c r="G20" s="37"/>
      <c r="H20" s="37"/>
      <c r="I20" s="37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ht="37" hidden="1" customHeight="1" spans="1:21">
      <c r="A21" s="43" t="str">
        <f>B21&amp;C21</f>
        <v>AU915(62-63)SF7</v>
      </c>
      <c r="B21" s="46" t="s">
        <v>26</v>
      </c>
      <c r="C21" s="47" t="s">
        <v>35</v>
      </c>
      <c r="D21" s="47">
        <v>3.314</v>
      </c>
      <c r="E21" s="47">
        <v>181.398424</v>
      </c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ht="56" hidden="1" customHeight="1" spans="1:21">
      <c r="A22" s="43" t="str">
        <f>B22&amp;C22</f>
        <v>AU915(62-63)SF8</v>
      </c>
      <c r="B22" s="46" t="s">
        <v>26</v>
      </c>
      <c r="C22" s="47" t="s">
        <v>36</v>
      </c>
      <c r="D22" s="47">
        <v>5.987</v>
      </c>
      <c r="E22" s="34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ht="56" hidden="1" customHeight="1" spans="1:21">
      <c r="A23" s="43" t="str">
        <f>B23&amp;C23</f>
        <v>AU915(62-63)SF9</v>
      </c>
      <c r="B23" s="46" t="s">
        <v>26</v>
      </c>
      <c r="C23" s="47" t="s">
        <v>37</v>
      </c>
      <c r="D23" s="47">
        <v>10.598</v>
      </c>
      <c r="E23" s="34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ht="37" hidden="1" customHeight="1" spans="1:21">
      <c r="A24" s="43" t="str">
        <f>B24&amp;C24</f>
        <v>AU915(62-63)SF10</v>
      </c>
      <c r="B24" s="46" t="s">
        <v>26</v>
      </c>
      <c r="C24" s="47" t="s">
        <v>21</v>
      </c>
      <c r="D24" s="47">
        <v>18.666</v>
      </c>
      <c r="E24" s="34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ht="37" hidden="1" customHeight="1" spans="1:21">
      <c r="A25" s="43" t="str">
        <f>B25&amp;C25</f>
        <v>US915(0-1)SF10</v>
      </c>
      <c r="B25" s="48" t="s">
        <v>27</v>
      </c>
      <c r="C25" s="31" t="s">
        <v>21</v>
      </c>
      <c r="D25" s="47">
        <v>17.732</v>
      </c>
      <c r="E25" s="31">
        <v>169.42135</v>
      </c>
      <c r="F25" s="37"/>
      <c r="G25" s="37"/>
      <c r="H25" s="37"/>
      <c r="I25" s="41"/>
      <c r="J25" s="48"/>
      <c r="K25" s="75"/>
      <c r="L25" s="75"/>
      <c r="M25" s="75"/>
      <c r="N25" s="75"/>
      <c r="O25" s="41"/>
      <c r="P25" s="41"/>
      <c r="Q25" s="41"/>
      <c r="R25" s="41"/>
      <c r="S25" s="41"/>
      <c r="T25" s="41"/>
      <c r="U25" s="41"/>
    </row>
    <row r="26" ht="45" hidden="1" spans="1:21">
      <c r="A26" s="43" t="str">
        <f>B26&amp;C26</f>
        <v>AS923SF10</v>
      </c>
      <c r="B26" s="49" t="s">
        <v>29</v>
      </c>
      <c r="C26" s="31" t="s">
        <v>21</v>
      </c>
      <c r="D26" s="47">
        <v>12.662</v>
      </c>
      <c r="E26" s="31">
        <v>119.619581</v>
      </c>
      <c r="F26" s="37"/>
      <c r="G26" s="37"/>
      <c r="H26" s="37"/>
      <c r="I26" s="41"/>
      <c r="J26" s="76" t="s">
        <v>38</v>
      </c>
      <c r="K26" s="76" t="s">
        <v>39</v>
      </c>
      <c r="L26" s="76" t="s">
        <v>40</v>
      </c>
      <c r="M26" s="77" t="s">
        <v>41</v>
      </c>
      <c r="N26" s="77" t="s">
        <v>42</v>
      </c>
      <c r="O26" s="41"/>
      <c r="P26" s="41"/>
      <c r="Q26" s="41"/>
      <c r="R26" s="41"/>
      <c r="S26" s="41"/>
      <c r="T26" s="41"/>
      <c r="U26" s="41"/>
    </row>
    <row r="27" ht="15.6" hidden="1" spans="1:21">
      <c r="A27" s="43" t="str">
        <f>B27&amp;C27</f>
        <v>KR920SF10</v>
      </c>
      <c r="B27" s="49" t="s">
        <v>28</v>
      </c>
      <c r="C27" s="31" t="s">
        <v>21</v>
      </c>
      <c r="D27" s="47">
        <v>8.578</v>
      </c>
      <c r="E27" s="31">
        <v>77.870693</v>
      </c>
      <c r="F27" s="37"/>
      <c r="G27" s="37"/>
      <c r="H27" s="37"/>
      <c r="I27" s="41"/>
      <c r="J27" s="78">
        <v>46</v>
      </c>
      <c r="K27" s="78">
        <v>82</v>
      </c>
      <c r="L27" s="78" t="s">
        <v>43</v>
      </c>
      <c r="M27" s="78" t="s">
        <v>44</v>
      </c>
      <c r="N27" s="78" t="s">
        <v>45</v>
      </c>
      <c r="O27" s="41"/>
      <c r="P27" s="41"/>
      <c r="Q27" s="41"/>
      <c r="R27" s="41"/>
      <c r="S27" s="41"/>
      <c r="T27" s="41"/>
      <c r="U27" s="41"/>
    </row>
    <row r="28" ht="37" hidden="1" customHeight="1" spans="1:21">
      <c r="A28" s="43" t="str">
        <f>B28&amp;C28</f>
        <v>CN470(94-95)SF7</v>
      </c>
      <c r="B28" s="46" t="s">
        <v>22</v>
      </c>
      <c r="C28" s="47" t="s">
        <v>35</v>
      </c>
      <c r="D28" s="47">
        <v>2.24</v>
      </c>
      <c r="E28" s="47">
        <v>95.930988</v>
      </c>
      <c r="F28" s="37"/>
      <c r="G28" s="37"/>
      <c r="H28" s="37"/>
      <c r="I28" s="41"/>
      <c r="J28" s="37"/>
      <c r="K28" s="37"/>
      <c r="L28" s="37"/>
      <c r="M28" s="37"/>
      <c r="N28" s="41"/>
      <c r="O28" s="41"/>
      <c r="P28" s="41"/>
      <c r="Q28" s="41"/>
      <c r="R28" s="41"/>
      <c r="S28" s="41"/>
      <c r="T28" s="41"/>
      <c r="U28" s="41"/>
    </row>
    <row r="29" ht="37" hidden="1" customHeight="1" spans="1:21">
      <c r="A29" s="43" t="str">
        <f>B29&amp;C29</f>
        <v>CN470(94-95)SF8</v>
      </c>
      <c r="B29" s="46" t="s">
        <v>22</v>
      </c>
      <c r="C29" s="47" t="s">
        <v>36</v>
      </c>
      <c r="D29" s="47">
        <v>3.596</v>
      </c>
      <c r="E29" s="34"/>
      <c r="F29" s="37"/>
      <c r="G29" s="37"/>
      <c r="H29" s="37"/>
      <c r="I29" s="41"/>
      <c r="J29" s="79" t="s">
        <v>46</v>
      </c>
      <c r="K29" s="34"/>
      <c r="L29" s="34"/>
      <c r="M29" s="34"/>
      <c r="N29" s="41"/>
      <c r="O29" s="41"/>
      <c r="P29" s="41"/>
      <c r="Q29" s="41"/>
      <c r="R29" s="41"/>
      <c r="S29" s="41"/>
      <c r="T29" s="41"/>
      <c r="U29" s="41"/>
    </row>
    <row r="30" ht="37" hidden="1" customHeight="1" spans="1:21">
      <c r="A30" s="43" t="str">
        <f>B30&amp;C30</f>
        <v>CN470(94-95)SF9</v>
      </c>
      <c r="B30" s="46" t="s">
        <v>22</v>
      </c>
      <c r="C30" s="47" t="s">
        <v>37</v>
      </c>
      <c r="D30" s="47">
        <v>6.004</v>
      </c>
      <c r="E30" s="34"/>
      <c r="F30" s="37"/>
      <c r="G30" s="37"/>
      <c r="H30" s="37"/>
      <c r="I30" s="37"/>
      <c r="J30" s="80" t="s">
        <v>47</v>
      </c>
      <c r="K30" s="81"/>
      <c r="L30" s="82">
        <v>0.444</v>
      </c>
      <c r="M30" s="81"/>
      <c r="N30" s="41"/>
      <c r="O30" s="41"/>
      <c r="P30" s="41"/>
      <c r="Q30" s="41"/>
      <c r="R30" s="41"/>
      <c r="S30" s="41"/>
      <c r="T30" s="41"/>
      <c r="U30" s="41"/>
    </row>
    <row r="31" ht="37" hidden="1" customHeight="1" spans="1:21">
      <c r="A31" s="43" t="str">
        <f>B31&amp;C31</f>
        <v>CN470(94-95)SF10</v>
      </c>
      <c r="B31" s="46" t="s">
        <v>22</v>
      </c>
      <c r="C31" s="47" t="s">
        <v>21</v>
      </c>
      <c r="D31" s="47">
        <v>10.403</v>
      </c>
      <c r="E31" s="34"/>
      <c r="F31" s="37"/>
      <c r="G31" s="37"/>
      <c r="H31" s="37"/>
      <c r="I31" s="37"/>
      <c r="J31" s="37"/>
      <c r="K31" s="37"/>
      <c r="L31" s="37"/>
      <c r="M31" s="37"/>
      <c r="N31" s="37"/>
      <c r="O31" s="41"/>
      <c r="P31" s="41"/>
      <c r="Q31" s="41"/>
      <c r="R31" s="41"/>
      <c r="S31" s="41"/>
      <c r="T31" s="41"/>
      <c r="U31" s="41"/>
    </row>
    <row r="32" ht="37" hidden="1" customHeight="1" spans="1:21">
      <c r="A32" s="43" t="str">
        <f>B32&amp;C32</f>
        <v>CN470(94-95)SF11</v>
      </c>
      <c r="B32" s="46" t="s">
        <v>22</v>
      </c>
      <c r="C32" s="47" t="s">
        <v>48</v>
      </c>
      <c r="D32" s="47">
        <v>22.12</v>
      </c>
      <c r="E32" s="34"/>
      <c r="F32" s="37"/>
      <c r="G32" s="37"/>
      <c r="H32" s="37"/>
      <c r="I32" s="83"/>
      <c r="J32" s="83"/>
      <c r="K32" s="83"/>
      <c r="L32" s="83"/>
      <c r="M32" s="83"/>
      <c r="N32" s="83"/>
      <c r="O32" s="41"/>
      <c r="P32" s="41"/>
      <c r="Q32" s="41"/>
      <c r="R32" s="41"/>
      <c r="S32" s="41"/>
      <c r="T32" s="41"/>
      <c r="U32" s="41"/>
    </row>
    <row r="33" ht="37" hidden="1" customHeight="1" spans="1:21">
      <c r="A33" s="43" t="str">
        <f>B33&amp;C33</f>
        <v>CN470(94-95)SF12</v>
      </c>
      <c r="B33" s="46" t="s">
        <v>22</v>
      </c>
      <c r="C33" s="47" t="s">
        <v>49</v>
      </c>
      <c r="D33" s="47">
        <v>39.845</v>
      </c>
      <c r="E33" s="34"/>
      <c r="F33" s="37"/>
      <c r="G33" s="37"/>
      <c r="H33" s="37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ht="36" hidden="1" customHeight="1" spans="1:21">
      <c r="A34" s="43" t="str">
        <f>B34&amp;C34</f>
        <v>CN470(0-1)SF10</v>
      </c>
      <c r="B34" s="50" t="s">
        <v>20</v>
      </c>
      <c r="C34" s="51" t="s">
        <v>21</v>
      </c>
      <c r="D34" s="52" t="s">
        <v>50</v>
      </c>
      <c r="E34" s="34"/>
      <c r="F34" s="37"/>
      <c r="G34" s="37"/>
      <c r="H34" s="37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ht="15" hidden="1" spans="1:21">
      <c r="A35" s="43" t="str">
        <f>B35&amp;C35</f>
        <v>IN865SF7</v>
      </c>
      <c r="B35" s="53" t="s">
        <v>23</v>
      </c>
      <c r="C35" s="47" t="s">
        <v>35</v>
      </c>
      <c r="D35" s="47">
        <v>3.292</v>
      </c>
      <c r="E35" s="47">
        <v>168.238071</v>
      </c>
      <c r="F35" s="37"/>
      <c r="G35" s="37"/>
      <c r="H35" s="37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ht="15" hidden="1" spans="1:21">
      <c r="A36" s="43" t="str">
        <f>B36&amp;C36</f>
        <v>IN865SF8</v>
      </c>
      <c r="B36" s="53" t="s">
        <v>23</v>
      </c>
      <c r="C36" s="47" t="s">
        <v>36</v>
      </c>
      <c r="D36" s="47">
        <v>5.543</v>
      </c>
      <c r="E36" s="34"/>
      <c r="F36" s="37"/>
      <c r="G36" s="37"/>
      <c r="H36" s="37"/>
      <c r="I36" s="37"/>
      <c r="J36" s="37"/>
      <c r="K36" s="37"/>
      <c r="L36" s="37"/>
      <c r="M36" s="37"/>
      <c r="N36" s="37"/>
      <c r="O36" s="41"/>
      <c r="P36" s="41"/>
      <c r="Q36" s="41"/>
      <c r="R36" s="41"/>
      <c r="S36" s="41"/>
      <c r="T36" s="41"/>
      <c r="U36" s="41"/>
    </row>
    <row r="37" ht="15" hidden="1" spans="1:21">
      <c r="A37" s="43" t="str">
        <f>B37&amp;C37</f>
        <v>IN865SF9</v>
      </c>
      <c r="B37" s="53" t="s">
        <v>23</v>
      </c>
      <c r="C37" s="47" t="s">
        <v>37</v>
      </c>
      <c r="D37" s="47">
        <v>9.704</v>
      </c>
      <c r="E37" s="34"/>
      <c r="F37" s="37"/>
      <c r="G37" s="37"/>
      <c r="H37" s="37"/>
      <c r="I37" s="37"/>
      <c r="J37" s="37"/>
      <c r="K37" s="37"/>
      <c r="L37" s="37"/>
      <c r="M37" s="37"/>
      <c r="N37" s="37"/>
      <c r="O37" s="41"/>
      <c r="P37" s="41"/>
      <c r="Q37" s="41"/>
      <c r="R37" s="41"/>
      <c r="S37" s="41"/>
      <c r="T37" s="41"/>
      <c r="U37" s="41"/>
    </row>
    <row r="38" ht="15" hidden="1" spans="1:21">
      <c r="A38" s="43" t="str">
        <f>B38&amp;C38</f>
        <v>IN865SF10</v>
      </c>
      <c r="B38" s="53" t="s">
        <v>23</v>
      </c>
      <c r="C38" s="47" t="s">
        <v>21</v>
      </c>
      <c r="D38" s="47">
        <v>17.58</v>
      </c>
      <c r="E38" s="34"/>
      <c r="F38" s="37"/>
      <c r="G38" s="37"/>
      <c r="H38" s="37"/>
      <c r="I38" s="37"/>
      <c r="J38" s="37"/>
      <c r="K38" s="37"/>
      <c r="L38" s="37"/>
      <c r="M38" s="37"/>
      <c r="N38" s="37"/>
      <c r="O38" s="41"/>
      <c r="P38" s="41"/>
      <c r="Q38" s="41"/>
      <c r="R38" s="41"/>
      <c r="S38" s="41"/>
      <c r="T38" s="41"/>
      <c r="U38" s="41"/>
    </row>
    <row r="39" ht="15" hidden="1" spans="1:21">
      <c r="A39" s="43" t="str">
        <f>B39&amp;C39</f>
        <v>IN865SF11</v>
      </c>
      <c r="B39" s="53" t="s">
        <v>23</v>
      </c>
      <c r="C39" s="47" t="s">
        <v>48</v>
      </c>
      <c r="D39" s="47">
        <v>38.403</v>
      </c>
      <c r="E39" s="34"/>
      <c r="F39" s="37"/>
      <c r="G39" s="37"/>
      <c r="H39" s="37"/>
      <c r="I39" s="37"/>
      <c r="J39" s="37"/>
      <c r="K39" s="37"/>
      <c r="L39" s="37"/>
      <c r="M39" s="37"/>
      <c r="N39" s="37"/>
      <c r="O39" s="41"/>
      <c r="P39" s="41"/>
      <c r="Q39" s="41"/>
      <c r="R39" s="41"/>
      <c r="S39" s="41"/>
      <c r="T39" s="41"/>
      <c r="U39" s="41"/>
    </row>
    <row r="40" ht="15" hidden="1" spans="1:21">
      <c r="A40" s="43" t="str">
        <f>B40&amp;C40</f>
        <v>IN865SF12</v>
      </c>
      <c r="B40" s="53" t="s">
        <v>23</v>
      </c>
      <c r="C40" s="47" t="s">
        <v>49</v>
      </c>
      <c r="D40" s="47">
        <v>69.169</v>
      </c>
      <c r="E40" s="34"/>
      <c r="F40" s="37"/>
      <c r="G40" s="37"/>
      <c r="H40" s="37"/>
      <c r="I40" s="37"/>
      <c r="J40" s="37"/>
      <c r="K40" s="37"/>
      <c r="L40" s="37"/>
      <c r="M40" s="37"/>
      <c r="N40" s="37"/>
      <c r="O40" s="41"/>
      <c r="P40" s="41"/>
      <c r="Q40" s="41"/>
      <c r="R40" s="41"/>
      <c r="S40" s="41"/>
      <c r="T40" s="41"/>
      <c r="U40" s="41"/>
    </row>
    <row r="41" ht="15" hidden="1" spans="1:21">
      <c r="A41" s="43" t="str">
        <f>B41&amp;C41</f>
        <v>RU864SF10</v>
      </c>
      <c r="B41" s="49" t="s">
        <v>24</v>
      </c>
      <c r="C41" s="31" t="s">
        <v>21</v>
      </c>
      <c r="D41" s="31">
        <v>12.199</v>
      </c>
      <c r="E41" s="31">
        <v>116.135908</v>
      </c>
      <c r="F41" s="37"/>
      <c r="G41" s="37"/>
      <c r="H41" s="37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ht="15" hidden="1" spans="1:21">
      <c r="A42" s="43" t="str">
        <f>B42&amp;C42</f>
        <v>EU868SF10</v>
      </c>
      <c r="B42" s="49" t="s">
        <v>25</v>
      </c>
      <c r="C42" s="31" t="s">
        <v>21</v>
      </c>
      <c r="D42" s="31">
        <v>12.452</v>
      </c>
      <c r="E42" s="31">
        <v>115.712288</v>
      </c>
      <c r="F42" s="37"/>
      <c r="G42" s="37"/>
      <c r="H42" s="37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ht="14.4" hidden="1" spans="1:21">
      <c r="A43" s="37"/>
      <c r="B43" s="49" t="s">
        <v>25</v>
      </c>
      <c r="C43" s="37" t="s">
        <v>49</v>
      </c>
      <c r="D43" s="37">
        <v>43.5</v>
      </c>
      <c r="E43" s="37"/>
      <c r="F43" s="37"/>
      <c r="G43" s="37"/>
      <c r="H43" s="37"/>
      <c r="I43" s="59"/>
      <c r="N43" s="41"/>
      <c r="O43" s="41"/>
      <c r="P43" s="41"/>
      <c r="Q43" s="41"/>
      <c r="R43" s="41"/>
      <c r="S43" s="41"/>
      <c r="T43" s="41"/>
      <c r="U43" s="41"/>
    </row>
    <row r="44" ht="14.4" hidden="1" spans="1:21">
      <c r="A44" s="37"/>
      <c r="B44" s="37"/>
      <c r="C44" s="37"/>
      <c r="D44" s="37"/>
      <c r="E44" s="37"/>
      <c r="F44" s="37"/>
      <c r="G44" s="37"/>
      <c r="H44" s="37"/>
      <c r="I44" s="59"/>
      <c r="J44" s="59"/>
      <c r="K44" s="59"/>
      <c r="L44" s="59"/>
      <c r="M44" s="62"/>
      <c r="N44" s="41"/>
      <c r="O44" s="41"/>
      <c r="P44" s="41"/>
      <c r="Q44" s="41"/>
      <c r="R44" s="41"/>
      <c r="S44" s="41"/>
      <c r="T44" s="41"/>
      <c r="U44" s="41"/>
    </row>
    <row r="45" ht="15.6" spans="1:21">
      <c r="A45" s="54"/>
      <c r="B45" s="54"/>
      <c r="C45" s="54"/>
      <c r="D45" s="41"/>
      <c r="E45" s="41"/>
      <c r="F45" s="41"/>
      <c r="G45" s="41"/>
      <c r="H45" s="41"/>
      <c r="J45" s="84"/>
      <c r="K45" s="84"/>
      <c r="M45" s="41"/>
      <c r="N45" s="41"/>
      <c r="O45" s="41"/>
      <c r="P45" s="41"/>
      <c r="Q45" s="41"/>
      <c r="R45" s="41"/>
      <c r="S45" s="41"/>
      <c r="T45" s="41"/>
      <c r="U45" s="41"/>
    </row>
    <row r="46" ht="26.4" spans="1:21">
      <c r="A46" s="55" t="s">
        <v>51</v>
      </c>
      <c r="B46" s="56" t="s">
        <v>52</v>
      </c>
      <c r="C46" s="54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ht="14.4" spans="1:21">
      <c r="A47" s="56" t="s">
        <v>4</v>
      </c>
      <c r="B47" s="57">
        <v>13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ht="14.4" spans="1:21">
      <c r="A48" s="56" t="s">
        <v>53</v>
      </c>
      <c r="B48" s="57">
        <v>24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spans="1:21">
      <c r="A49" s="58"/>
      <c r="B49" s="58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ht="14.4" spans="1:2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ht="14.4" spans="1:2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ht="14.4" spans="1:2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ht="14.4" spans="1:2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 ht="14.4" spans="1:2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 ht="14.4" spans="1:2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 ht="14.4" spans="1:2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 ht="14.4" hidden="1" spans="1:2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ht="14.4" hidden="1" spans="1:21">
      <c r="A58" s="41"/>
      <c r="B58" s="41"/>
      <c r="C58" s="41"/>
      <c r="D58" s="41"/>
      <c r="E58" s="41"/>
      <c r="F58" s="41"/>
      <c r="G58" s="41"/>
      <c r="H58" s="59" t="s">
        <v>54</v>
      </c>
      <c r="I58" s="59"/>
      <c r="J58" s="59"/>
      <c r="K58" s="59"/>
      <c r="L58" s="59"/>
      <c r="M58" s="59"/>
      <c r="N58" s="59"/>
      <c r="O58" s="41"/>
      <c r="P58" s="41"/>
      <c r="Q58" s="41"/>
      <c r="R58" s="41"/>
      <c r="S58" s="41"/>
      <c r="T58" s="41"/>
      <c r="U58" s="41"/>
    </row>
    <row r="59" ht="14.4" hidden="1" spans="1:21">
      <c r="A59" s="41"/>
      <c r="B59" s="41"/>
      <c r="C59" s="41"/>
      <c r="D59" s="41"/>
      <c r="E59" s="41"/>
      <c r="F59" s="41"/>
      <c r="G59" s="41"/>
      <c r="H59" s="59"/>
      <c r="I59" s="59"/>
      <c r="J59" s="59"/>
      <c r="K59" s="59"/>
      <c r="L59" s="59"/>
      <c r="M59" s="59"/>
      <c r="N59" s="59"/>
      <c r="O59" s="41"/>
      <c r="P59" s="41"/>
      <c r="Q59" s="41"/>
      <c r="R59" s="41"/>
      <c r="S59" s="41"/>
      <c r="T59" s="41"/>
      <c r="U59" s="41"/>
    </row>
    <row r="60" ht="14.4" spans="1:2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ht="14.4" spans="1:2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ht="14.4" spans="1:2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14.4" spans="1:2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ht="14.4" spans="1:2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ht="14.4" spans="1:2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ht="14.4" spans="1:2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ht="14.4" spans="1:2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ht="14.4" spans="1:2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ht="14.4" spans="1:2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ht="14.4" spans="1:2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ht="14.4" spans="1:2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ht="14.4" spans="1:2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ht="14.4" spans="1:2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ht="14.4" spans="1:2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ht="14.4" spans="1:2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ht="14.4" spans="1:2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ht="14.4" spans="1:2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ht="14.4" spans="1:2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14.4" spans="1:2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ht="14.4" spans="1:2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ht="14.4" spans="1:2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ht="14.4" spans="1:2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ht="14.4" spans="1:2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ht="14.4" spans="1:2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ht="14.4" spans="1:2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ht="14.4" spans="1:2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ht="14.4" spans="1:2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ht="14.4" spans="1:2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ht="14.4" spans="1:2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ht="14.4" spans="1:2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ht="14.4" spans="1:2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ht="14.4" spans="1:2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ht="14.4" spans="1:2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ht="14.4" spans="1:2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ht="14.4" spans="1:2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ht="14.4" spans="1:2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ht="14.4" spans="1:2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ht="14.4" spans="1:2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ht="14.4" spans="1:2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ht="14.4" spans="1:2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ht="14.4" spans="1:2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ht="14.4" spans="1:2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ht="14.4" spans="1:2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ht="14.4" spans="1:2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ht="14.4" spans="1:2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ht="14.4" spans="1:2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ht="14.4" spans="1:2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ht="14.4" spans="1:2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ht="14.4" spans="1:2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ht="14.4" spans="1:2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ht="14.4" spans="1:2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ht="14.4" spans="1:2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ht="14.4" spans="1:2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ht="14.4" spans="1:2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ht="14.4" spans="1:2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ht="14.4" spans="1:2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ht="14.4" spans="1:2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ht="14.4" spans="1:2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ht="14.4" spans="1:2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ht="14.4" spans="1:2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ht="14.4" spans="1: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ht="14.4" spans="1:2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ht="14.4" spans="1:2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ht="14.4" spans="1:2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ht="14.4" spans="1:2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ht="14.4" spans="1:2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ht="14.4" spans="1:2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ht="14.4" spans="1:2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ht="14.4" spans="1:2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ht="14.4" spans="1:2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ht="14.4" spans="1:2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ht="14.4" spans="1:2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ht="14.4" spans="1:2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ht="14.4" spans="1:2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ht="14.4" spans="1:2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ht="14.4" spans="1:2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ht="14.4" spans="1:2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ht="14.4" spans="1:2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ht="14.4" spans="1:2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ht="14.4" spans="1:2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ht="14.4" spans="1:2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ht="14.4" spans="1:2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ht="14.4" spans="1:2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ht="14.4" spans="1:2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ht="14.4" spans="1:2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ht="14.4" spans="1:2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ht="14.4" spans="1:2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ht="14.4" spans="1:2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ht="14.4" spans="1:2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ht="14.4" spans="1:2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ht="14.4" spans="1:2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ht="14.4" spans="1:2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ht="14.4" spans="1:2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ht="14.4" spans="1:2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ht="14.4" spans="1:2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ht="14.4" spans="1:2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ht="14.4" spans="1:2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</sheetData>
  <mergeCells count="13">
    <mergeCell ref="A1:O1"/>
    <mergeCell ref="A2:O2"/>
    <mergeCell ref="A3:O3"/>
    <mergeCell ref="A4:O4"/>
    <mergeCell ref="C5:O5"/>
    <mergeCell ref="J25:N25"/>
    <mergeCell ref="J29:M29"/>
    <mergeCell ref="J30:K30"/>
    <mergeCell ref="L30:M30"/>
    <mergeCell ref="E21:E24"/>
    <mergeCell ref="E28:E34"/>
    <mergeCell ref="E35:E40"/>
    <mergeCell ref="H58:N59"/>
  </mergeCells>
  <dataValidations count="6">
    <dataValidation type="list" allowBlank="1" showInputMessage="1" showErrorMessage="1" sqref="B5">
      <formula1>"Active,Disable"</formula1>
    </dataValidation>
    <dataValidation type="list" allowBlank="1" showInputMessage="1" showErrorMessage="1" sqref="B7 B10:B11 B13:B17" errorStyle="information">
      <formula1>"SF10"</formula1>
    </dataValidation>
    <dataValidation type="list" allowBlank="1" showInputMessage="1" showErrorMessage="1" sqref="B12" errorStyle="information">
      <formula1>"SF7,SF8,SF9,SF10"</formula1>
    </dataValidation>
    <dataValidation type="list" allowBlank="1" showInputMessage="1" showErrorMessage="1" sqref="B8:B9" errorStyle="information">
      <formula1>"SF7,SF8,SF9,SF10,SF11,SF12"</formula1>
    </dataValidation>
    <dataValidation type="whole" operator="greaterThanOrEqual" allowBlank="1" showInputMessage="1" showErrorMessage="1" sqref="H7:H15">
      <formula1>1</formula1>
    </dataValidation>
    <dataValidation type="list" allowBlank="1" showInputMessage="1" showErrorMessage="1" sqref="S8:S16">
      <formula1>"18000,"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WS201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2024-01-03T02:00:21Z</dcterms:created>
  <dcterms:modified xsi:type="dcterms:W3CDTF">2024-01-03T02:51:31Z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A9DAD8DC3A4A463CBE8F93FE1A02A0A3_11</vt:lpwstr>
  </property>
  <property fmtid="{D5CDD505-2E9C-101B-9397-08002B2CF9AE}" pid="3" name="KSOProductBuildVer">
    <vt:lpwstr>2052-12.1.0.15990</vt:lpwstr>
  </property>
</Properties>
</file>