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Test" sheetId="1" r:id="rId4"/>
    <sheet state="visible" name="Resto" sheetId="2" r:id="rId5"/>
    <sheet state="visible" name="Hoja 2" sheetId="3" r:id="rId6"/>
  </sheets>
  <definedNames/>
  <calcPr/>
</workbook>
</file>

<file path=xl/sharedStrings.xml><?xml version="1.0" encoding="utf-8"?>
<sst xmlns="http://schemas.openxmlformats.org/spreadsheetml/2006/main" count="8475" uniqueCount="283">
  <si>
    <t>ID</t>
  </si>
  <si>
    <t>Feature</t>
  </si>
  <si>
    <t>Test Name</t>
  </si>
  <si>
    <t>Test Description</t>
  </si>
  <si>
    <t>Step Number</t>
  </si>
  <si>
    <t>Step Description</t>
  </si>
  <si>
    <t>Test Values</t>
  </si>
  <si>
    <t>Expected Results</t>
  </si>
  <si>
    <t>Application</t>
  </si>
  <si>
    <t>Grupo 2</t>
  </si>
  <si>
    <t>Designer</t>
  </si>
  <si>
    <t>Type</t>
  </si>
  <si>
    <t>Alta, baja y modificaciones de Usuarios
(alta)</t>
  </si>
  <si>
    <t>Alta de Usuario correctamente</t>
  </si>
  <si>
    <t>Como Administrador, quiero dar de alta a una nuevo usuario</t>
  </si>
  <si>
    <t>Dirigirse a la pantalla de "Inicio de Sesión"</t>
  </si>
  <si>
    <t>MotorheadLab</t>
  </si>
  <si>
    <t>Manual</t>
  </si>
  <si>
    <t>Completar el campo "Email o Usuario"</t>
  </si>
  <si>
    <t>admin@motorheadlab.com</t>
  </si>
  <si>
    <t>Completar el campo "Contraseña"</t>
  </si>
  <si>
    <t>"123456"</t>
  </si>
  <si>
    <t>Presionar el botón "Iniciar sesión"</t>
  </si>
  <si>
    <t>Aparece el inicio del sistema para el Administrador</t>
  </si>
  <si>
    <t>Dirigirse a la solapa "Gestión de Usuarios"</t>
  </si>
  <si>
    <t>Aparece la pantalla de Gestión de Usuarios</t>
  </si>
  <si>
    <t>Presionar el botón "Agregar Nuevo Usuario"</t>
  </si>
  <si>
    <t>Aparece la pantalla donde se ingresan los datos para el nuevo usuario</t>
  </si>
  <si>
    <t>Completar el combobox "Tipo de usuario"</t>
  </si>
  <si>
    <t>Completar el campo "Nombre"</t>
  </si>
  <si>
    <t>Completar el campo "Apellido"</t>
  </si>
  <si>
    <t>Completar el campo "Mail"</t>
  </si>
  <si>
    <t>Completar el campo "Legajo"</t>
  </si>
  <si>
    <t>Presionar el botón "Crear Usuario"</t>
  </si>
  <si>
    <t>Se muestra un cartel indicando que la inscripción fue exitosa</t>
  </si>
  <si>
    <t>Alta de usuario con datos inválidos/sin datos</t>
  </si>
  <si>
    <t>Como Administrador, quiero que el sistema no permita inscribir a un usuario cuyos datos son inválidos</t>
  </si>
  <si>
    <t>Error de Entrada</t>
  </si>
  <si>
    <t>Alta, baja y modificaciones de Usuarios
(baja)</t>
  </si>
  <si>
    <t>Baja de usuario correctamente</t>
  </si>
  <si>
    <t>Como Administrador, quiero dar de baja a un usuario</t>
  </si>
  <si>
    <t>En la barra de búsqueda, tipear el legajo del usuario a eliminar</t>
  </si>
  <si>
    <t>"67890/24"</t>
  </si>
  <si>
    <t>Presionar el botón "Buscar"</t>
  </si>
  <si>
    <t>Aparece como resultado de la búsqueda el usuario buscado</t>
  </si>
  <si>
    <t>Presionar el botón "Dar de baja"</t>
  </si>
  <si>
    <t>Aparece un cartel para que confirmemos la baja de la cuenta</t>
  </si>
  <si>
    <t>Presionar el botón "Confirmar baja"</t>
  </si>
  <si>
    <t>El usuario es dado de baja</t>
  </si>
  <si>
    <t>Baja de usuario con error</t>
  </si>
  <si>
    <t>Como Administrador, quiero que el sistema no me permita dar de baja usuarios que no existen</t>
  </si>
  <si>
    <t>Dirigirse a la solapa "Gestión de usuarios"</t>
  </si>
  <si>
    <t>Aparece un cartel avisando que no hay una visitadora con el legajo ingresado</t>
  </si>
  <si>
    <t>13579/22</t>
  </si>
  <si>
    <t>Alta, baja y modificaciones de Usuarios</t>
  </si>
  <si>
    <t>Modificación de usuario correcta</t>
  </si>
  <si>
    <t>Como Administrador, quiero modificar los datos de un usuario</t>
  </si>
  <si>
    <t>En la barra de búsqueda, tipear el legajo del usuario a modificar</t>
  </si>
  <si>
    <t>12345/24</t>
  </si>
  <si>
    <t>Presionar el botón Buscar</t>
  </si>
  <si>
    <t>Presionar en el botón "Modificar datos"</t>
  </si>
  <si>
    <t>Se redirije a una nueva pantalla donde se cargan los nuevos datos del usuario</t>
  </si>
  <si>
    <t>"Fiorellita"</t>
  </si>
  <si>
    <t>"Saucedito"</t>
  </si>
  <si>
    <t>Presionar el botón "Guardar"</t>
  </si>
  <si>
    <t>Aparece un cartel avisando que los datos se modificaron exitosamente</t>
  </si>
  <si>
    <t>Modificación de usuario incorrecta</t>
  </si>
  <si>
    <t>Como Administrador, quiero que el sistema no me permita modificar los datos de un usuario si son inválidos o vacios</t>
  </si>
  <si>
    <t>Mensaje de Error de Entrada</t>
  </si>
  <si>
    <t>"42948112"</t>
  </si>
  <si>
    <t>Precarga de datos de donantes</t>
  </si>
  <si>
    <t>Precarga de donantes exitosa</t>
  </si>
  <si>
    <t>Como Visitadora o Recolector necesito hacer la precarga de una posible nueva donante</t>
  </si>
  <si>
    <t>visitadora1@motorheadlab.com</t>
  </si>
  <si>
    <t>Presionar en la solapa "Precarga de donantes"</t>
  </si>
  <si>
    <t>Aparece la pantalla de Carga de Nuevas donantes</t>
  </si>
  <si>
    <t>"Noelia"</t>
  </si>
  <si>
    <t>"Cantero"</t>
  </si>
  <si>
    <t>Completar el campo "Teléfono"</t>
  </si>
  <si>
    <t>"1159544115"</t>
  </si>
  <si>
    <t>Completar el campo "Calle"</t>
  </si>
  <si>
    <t>"San Martin"</t>
  </si>
  <si>
    <t>Completar el campo "Altura"</t>
  </si>
  <si>
    <t>"123"</t>
  </si>
  <si>
    <t>Completar el campo "Código Postal"</t>
  </si>
  <si>
    <t>"1613"</t>
  </si>
  <si>
    <t>Presionar "Guardar"</t>
  </si>
  <si>
    <t>Aparece un mensaje de precarga existosa</t>
  </si>
  <si>
    <t>Precarga de donantes con datos invalidos</t>
  </si>
  <si>
    <t>Como Visitadora o Recolector quiero hacer la precarga si los datos requeridos son completados correctamente</t>
  </si>
  <si>
    <t>""</t>
  </si>
  <si>
    <t>"Jose Maria"</t>
  </si>
  <si>
    <t>"Alejandro Fernandez Gonzalez"</t>
  </si>
  <si>
    <t>"Maria"</t>
  </si>
  <si>
    <t>"1"</t>
  </si>
  <si>
    <t>"123456781234678"</t>
  </si>
  <si>
    <t>"dfjoasdfjoasdjfo"</t>
  </si>
  <si>
    <t>"123456789"</t>
  </si>
  <si>
    <t>"Ay Grito!!"</t>
  </si>
  <si>
    <t>"12345677778"</t>
  </si>
  <si>
    <t>"0"</t>
  </si>
  <si>
    <t>"10000000000000"</t>
  </si>
  <si>
    <t>"A"</t>
  </si>
  <si>
    <t>"100000000000000"</t>
  </si>
  <si>
    <t>Completar la carga de una donante</t>
  </si>
  <si>
    <t>Carga definitiva exitosa</t>
  </si>
  <si>
    <t>Como Visitadora Autorizada necesito terminar con la carga de una donante cuya precarga ya esté completa</t>
  </si>
  <si>
    <t>Dirigirse a la solapa de "Carga Definitiva de donantes"</t>
  </si>
  <si>
    <t>En la barra de búsqueda, tipear el nombre de la donante</t>
  </si>
  <si>
    <t>María Gómez</t>
  </si>
  <si>
    <t>Apretar el botón de "Buscar"</t>
  </si>
  <si>
    <t>Aparece como resultado de la búsqueda la donante buscada</t>
  </si>
  <si>
    <t>Presionar en la donante cuya carga queremos completar</t>
  </si>
  <si>
    <t>Se redirije a una nueva pantalla donde se cargan los nuevos datos de la donante</t>
  </si>
  <si>
    <t xml:space="preserve">Completar el campo "DNI" </t>
  </si>
  <si>
    <t>Completar el campo "Localidad"</t>
  </si>
  <si>
    <t>San Miguel</t>
  </si>
  <si>
    <t>Completar el campo "Provincia"</t>
  </si>
  <si>
    <t>Buenos Aires</t>
  </si>
  <si>
    <t>Completar el campo "Fecha de Nacimiento"</t>
  </si>
  <si>
    <t>Completar el campo "Correo Electrónico"</t>
  </si>
  <si>
    <t>Completar el campo "código Postal"</t>
  </si>
  <si>
    <t>Seleccionar la opción de "Tipo de donante"</t>
  </si>
  <si>
    <t>HCG</t>
  </si>
  <si>
    <t>Apretar el botón "Guardar Carga"</t>
  </si>
  <si>
    <t>Aparece un cartel avisando que la carga fue exitosa</t>
  </si>
  <si>
    <t>Carga definitiva no exitosa</t>
  </si>
  <si>
    <t>Como Visitadora Autorizada necesito que el sistema no me permita terminar la carga de una donante si tiene datos inválidos o vacios</t>
  </si>
  <si>
    <t>La donante hacen la precarga</t>
  </si>
  <si>
    <t>donante se precarga exitosamente</t>
  </si>
  <si>
    <t>La donante ingresa a la web del laboratorio para postularse como posible donante</t>
  </si>
  <si>
    <t>Ingresar a la web www.motorheadlab.com.ar</t>
  </si>
  <si>
    <t>Desplegar las opciones del Home</t>
  </si>
  <si>
    <t>Seleccionar en la opción "Formulario"</t>
  </si>
  <si>
    <t>Completar el campo "Código postal"</t>
  </si>
  <si>
    <t>Completar el campo "Número de teléfono"</t>
  </si>
  <si>
    <t>Presionar el botón "Enviar formulario"</t>
  </si>
  <si>
    <t>Aparece un cartel indicando que la pre-carga fue exitosa</t>
  </si>
  <si>
    <t>La Administradora Visitadora puede aceptar o rechazar las solicitudes de modificación</t>
  </si>
  <si>
    <t>Aceptar solicitud de modificación de datos del donante</t>
  </si>
  <si>
    <t>Un usuario Administradora Visitadora dara como aceptada la solicitud de un cambio de datos de un donante</t>
  </si>
  <si>
    <t>visitadoradmin@motorheadlab.com</t>
  </si>
  <si>
    <t>Seleccionar la solapa de "donantes"</t>
  </si>
  <si>
    <t>Aparece la pantalla de Gestión de donantes</t>
  </si>
  <si>
    <t>Dirigirse a la solapa "Solicitudes de Modificación"</t>
  </si>
  <si>
    <t>Aparece la pantalla con todas las solicitudes que existan de cambios de datos de las donantes</t>
  </si>
  <si>
    <t>Seleccionar la primer solicitud que aparece en la grilla</t>
  </si>
  <si>
    <t>Se muestra el detalle de la solicitud, con todos los campos de la donante que se solicitan modificar</t>
  </si>
  <si>
    <t>Presionar el botón "Aceptar"</t>
  </si>
  <si>
    <t>Se muestra un cartel con el siguiente mensaje: "Los datos fueron modificados"</t>
  </si>
  <si>
    <t>Presionar el botón "Rechazar"</t>
  </si>
  <si>
    <t>Se despliega un campo para completar el motivo de rechazo de la solicitud.</t>
  </si>
  <si>
    <t>Presionar el botón "Enviar comentarios"</t>
  </si>
  <si>
    <t>Se muestra un aviso de rechazo de la solicitud y se notificará la razón al solicitante</t>
  </si>
  <si>
    <t>Asigar polígonos a un Recolector</t>
  </si>
  <si>
    <t>Asignación de polígonos exitosa</t>
  </si>
  <si>
    <t>El Administrador de Transportistas puede asignarle a un Recolector un polígono con direcciones de donantes que quedarán a su cargo</t>
  </si>
  <si>
    <t>transportistadmin@motorheadlab.com</t>
  </si>
  <si>
    <t>Aparece el inicio del sistema para el Administrador de transportistas</t>
  </si>
  <si>
    <t>Dirigirse a la solapa "Polígonos"</t>
  </si>
  <si>
    <t>Aparece la pantalla de Gestión de polígonos</t>
  </si>
  <si>
    <t>Seleccionar del mapa, el polígono que quiero asignarle un trasportista</t>
  </si>
  <si>
    <t>Aparecen los datos del polígono seleccionado</t>
  </si>
  <si>
    <t>Presionar el botón "Modificar polígono"</t>
  </si>
  <si>
    <t>Aparece la pantalla con los campos para modificar los datos</t>
  </si>
  <si>
    <t>Seleccionar del combobox de Trasportistas de la zona, que trasportista quiero que se encargue de este polígono</t>
  </si>
  <si>
    <t>"Fabrizio Saucedo"</t>
  </si>
  <si>
    <t>Se muestra un cartel que avise que se guardaron los cambios</t>
  </si>
  <si>
    <t>El sistema debe mostrar en un mapa el listado de donantes ordenados geográficamente</t>
  </si>
  <si>
    <t>Visualización de mapa con donantes</t>
  </si>
  <si>
    <t xml:space="preserve">El Recolector puede visualizar un mapa con todos los puntos de casas de donantes que tiene a cargo </t>
  </si>
  <si>
    <t>recolector1@motorheadlab.com</t>
  </si>
  <si>
    <t>Aparece el inicio del sistema para el Recolector</t>
  </si>
  <si>
    <t>Presionar en la solapa "Mapa"</t>
  </si>
  <si>
    <t>Se muestra un mapa con los distintos puntos que el Recolector debe visitar</t>
  </si>
  <si>
    <t>El sistema debe permitir la asociación de un conjunto de bidones con su donante a través del escaneo de un QR.</t>
  </si>
  <si>
    <t>Asociar QR de bidones con una donante correctamente</t>
  </si>
  <si>
    <t>El Trasportista al retirar o dejar los bidones en la casa de una donante, debe escanear el código QR de uno de ellos para asociar los bidones con una donante</t>
  </si>
  <si>
    <t>Presionar el botón "Escanear QR"</t>
  </si>
  <si>
    <t>Aparece una pantalla donde se utiliza la camara del celular para escanear el código QR</t>
  </si>
  <si>
    <t>Enfocar con el escaner el código</t>
  </si>
  <si>
    <t>Aparece un formulario para rellenar con los datos de la donante</t>
  </si>
  <si>
    <t>Rellenar el campo "DNI de la donante"</t>
  </si>
  <si>
    <t>"23480404"</t>
  </si>
  <si>
    <t>Seleccionar una opcion del combobox de "Estoy..."</t>
  </si>
  <si>
    <t>"Dejando los bidones"</t>
  </si>
  <si>
    <t>Presionar el botón "Asociar"</t>
  </si>
  <si>
    <t>Aparece un cartel con el aviso de que asoció correctamente el QR con la donante</t>
  </si>
  <si>
    <t>Asociar QR de bidones con una donante incorrectamente</t>
  </si>
  <si>
    <t>El Recoelctor, al intentar asociar un bidón con una donante, ingresará un número de DNI que no pertenece a una donante y el sistema no le permitirá hacer la asociación</t>
  </si>
  <si>
    <t>Aparece una pantalla donde se utiliza la camara del celular para escanear el código</t>
  </si>
  <si>
    <t>"23480403"</t>
  </si>
  <si>
    <t>"Retirando los bidones"</t>
  </si>
  <si>
    <t>Aparece un cartel con el aviso de que el DNI ingresado no pertenece a ningun donante</t>
  </si>
  <si>
    <t>Listado de reclamos y solicitudes de las donantes</t>
  </si>
  <si>
    <t>Listar solicitudes de donantes</t>
  </si>
  <si>
    <t>Como Soporte, quiero poder administrar y listar los reclamos y solicitudes de las donantes</t>
  </si>
  <si>
    <t>soporte1@motorheadlab.com</t>
  </si>
  <si>
    <t>Aparece el inicio del sistema para el Soporte</t>
  </si>
  <si>
    <t>Presionar el botón "Solicitudes y Reclamos"</t>
  </si>
  <si>
    <t>Aparece la lista de reclamos de todas las donantes</t>
  </si>
  <si>
    <t>Cargar las preguntas de las encuestas</t>
  </si>
  <si>
    <t>Carga de preguntas</t>
  </si>
  <si>
    <t>Como Soporte, quiero poder cargar preguntas en las encuestas de satisfacción de las donantes</t>
  </si>
  <si>
    <t>Presionar el botón "Encuestas"</t>
  </si>
  <si>
    <t>Se abre una nueva ventana, en la que se puede cargar preguntas</t>
  </si>
  <si>
    <t>Presionar el botón con un lápiz para editar</t>
  </si>
  <si>
    <t>Completar el campo "Pregunta 1"</t>
  </si>
  <si>
    <t>"¿Que le el servicio que ofrece MotorHeadLab?"</t>
  </si>
  <si>
    <t>Completar el campo "Fecha de envio de encuesta"</t>
  </si>
  <si>
    <t>Se completa con la fecha del dia</t>
  </si>
  <si>
    <t>Completar el campo "Fecha de finalización de la encuesta"</t>
  </si>
  <si>
    <t>Se completa con la fecha del dia siguiente</t>
  </si>
  <si>
    <t>Presionar el botón "Enviar"</t>
  </si>
  <si>
    <t>Aparece un aviso indicando que la encuesta se envió con éxito</t>
  </si>
  <si>
    <t>Restablecer contraseña</t>
  </si>
  <si>
    <t>Se simula la recuperación de la contraseña, siendo una Visitadora Administradora</t>
  </si>
  <si>
    <t>Presionar el botón "Recuperar Contraseña"</t>
  </si>
  <si>
    <t>Nos redirige a una nueva pantalla de recuperación de contraseña</t>
  </si>
  <si>
    <t>Presionar el botón "Enviar correo de recuperación"</t>
  </si>
  <si>
    <t>Se envia un correo electrónico de recuperación al email especificado</t>
  </si>
  <si>
    <t>Entrar al correo electrónico especificado en el paso anterior</t>
  </si>
  <si>
    <t>Entrar al link enviado a la dirección de correo electrónico</t>
  </si>
  <si>
    <t>Nos redirige a una ventana de recuperación de contraseña</t>
  </si>
  <si>
    <t>Completar el campo "Ingrese su nueva contraseña"</t>
  </si>
  <si>
    <t>"654321"</t>
  </si>
  <si>
    <t>Completar el campo "Confirmar nueva contraseña"</t>
  </si>
  <si>
    <t>Presionar el botón "Confirmar cambio de contraseña"</t>
  </si>
  <si>
    <t>Aparece un aviso indicando que la contraseña se reestableció con éxito</t>
  </si>
  <si>
    <t xml:space="preserve"> Solicitud de modificación de datos de una donante</t>
  </si>
  <si>
    <t>Solicitud de modificación hecha correctamente</t>
  </si>
  <si>
    <t>Las Visitadoras Recolectoras y Recolectores pueden hacer una solicitud de modificación de los datos de una donante</t>
  </si>
  <si>
    <t>Aparece el inicio del sistema para los usuarios visitadores</t>
  </si>
  <si>
    <t>En la barra de búsqueda, tipear el DNI de la donante</t>
  </si>
  <si>
    <t>Pulsar el botón "Buscar"</t>
  </si>
  <si>
    <t>Aparecen un listado con la donante cuyo DNI coincida</t>
  </si>
  <si>
    <t>Presionar sobre el botón de la lupa en la donante</t>
  </si>
  <si>
    <t>Aparece el perfil de la donante cuyos datos quiero modificar</t>
  </si>
  <si>
    <t>Pulsar el botón "Modificar Datos"</t>
  </si>
  <si>
    <t>Aparece la pantalla con campos para modificar los datos de la donante</t>
  </si>
  <si>
    <t>"Noeliita"</t>
  </si>
  <si>
    <t>"Canterito"</t>
  </si>
  <si>
    <t>"1131346789"</t>
  </si>
  <si>
    <t>"martin rodriguez"</t>
  </si>
  <si>
    <t>"3170"</t>
  </si>
  <si>
    <t>"noelia1cartero2@gmail.com"</t>
  </si>
  <si>
    <t>"San Miguel"</t>
  </si>
  <si>
    <t>"2340405"</t>
  </si>
  <si>
    <t>"1664"</t>
  </si>
  <si>
    <t>"09/08/1974"</t>
  </si>
  <si>
    <t>Presionar el botón "Enviar Solicitud"</t>
  </si>
  <si>
    <t>Aparece un cartel indicando que la solicitud fue enviada con éxito</t>
  </si>
  <si>
    <t>Solicitud de modificación de datos de una donante</t>
  </si>
  <si>
    <t>Solicitud de modificación hecha incorrectamente</t>
  </si>
  <si>
    <t>Las Visitadoras Recolectoras y Recolectores no podrán hacer una solicitud de modificación de datos si ingresan datos incorrectos o vacios</t>
  </si>
  <si>
    <t>"Noeliita2222"</t>
  </si>
  <si>
    <t>"1131346789nnn"</t>
  </si>
  <si>
    <t>"martin rodriguez san miguel buenos aires"</t>
  </si>
  <si>
    <t>"ñññ"</t>
  </si>
  <si>
    <t>"noelia1cartero2gmail.com"</t>
  </si>
  <si>
    <t>"Cancun"</t>
  </si>
  <si>
    <t>"2340405b"</t>
  </si>
  <si>
    <t>"166444444"</t>
  </si>
  <si>
    <t>"09/08/2026"</t>
  </si>
  <si>
    <t>Se muestre un cartel con el siguiente mensaje: El campo "Calle" no es válido. El campo "Altura" debe ser numérico. El campo "código Postal" no puede tener mas de 4 dígitos. La edad debe ser un número del 1 al 100. El mail es inválido. El campo DNI debe debe ser numérico, entre 7 y 8 dígitos. La fecha de nacimiento no puede ser una fecha posterior a la actual.</t>
  </si>
  <si>
    <t>"Noelia Cantero"</t>
  </si>
  <si>
    <t>"Zuviria"</t>
  </si>
  <si>
    <t>"4031"</t>
  </si>
  <si>
    <t>"Jose C Paz"</t>
  </si>
  <si>
    <t>"Buenos Aires"</t>
  </si>
  <si>
    <t>Completar el campo "Edad"</t>
  </si>
  <si>
    <t>"50"</t>
  </si>
  <si>
    <t>"14/08/1973"</t>
  </si>
  <si>
    <t>"noeliacantero@gmail.com"</t>
  </si>
  <si>
    <t>"1665"</t>
  </si>
  <si>
    <t>"HMG"</t>
  </si>
  <si>
    <t>"23480404b"</t>
  </si>
  <si>
    <t>"Nueva York"</t>
  </si>
  <si>
    <t>"Malaga"</t>
  </si>
  <si>
    <t>"-4"</t>
  </si>
  <si>
    <t>"14/08/2025"</t>
  </si>
  <si>
    <r>
      <rPr/>
      <t>"</t>
    </r>
    <r>
      <rPr>
        <color rgb="FF1155CC"/>
        <u/>
      </rPr>
      <t>noeliacanterogmail.com</t>
    </r>
    <r>
      <rPr/>
      <t>"</t>
    </r>
  </si>
  <si>
    <t>Se muestre un cartel con el siguiente mensaje: El campo "Calle" no puede ser vacio. El campo "Altura" no puede ser vacio. El campo "Código Postal" no puede ser vacio. La edad debe ser un número del 1 al 100. El mail es inválido. El campo "DNI" debe ser completado con caracteres numéricos y debe tener entre 7 y 8 dígitos. La fecha de nacimiento no puede ser una fecha posterior a la actual.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</si>
</sst>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8">
    <font>
      <sz val="10.0"/>
      <color rgb="FF000000"/>
      <name val="Arial"/>
      <scheme val="minor"/>
    </font>
    <font>
      <b/>
      <sz val="11.0"/>
      <color rgb="FFFFFFFF"/>
      <name val="Calibri"/>
    </font>
    <font>
      <b/>
      <sz val="8.0"/>
      <color rgb="FFFFFFFF"/>
      <name val="Calibri"/>
    </font>
    <font>
      <color theme="0"/>
      <name val="Arial"/>
    </font>
    <font>
      <sz val="40.0"/>
      <color theme="1"/>
      <name val="Arial"/>
      <scheme val="minor"/>
    </font>
    <font>
      <b/>
      <sz val="11.0"/>
      <color rgb="FF000000"/>
      <name val="Calibri"/>
    </font>
    <font>
      <color rgb="FF000000"/>
      <name val="Arial"/>
    </font>
    <font>
      <sz val="11.0"/>
      <color rgb="FF000000"/>
      <name val="Calibri"/>
    </font>
    <font>
      <color rgb="FFFFFFFF"/>
      <name val="Arial"/>
    </font>
    <font/>
    <font>
      <u/>
      <color rgb="FF1155CC"/>
      <name val="Arial"/>
    </font>
    <font>
      <color theme="1"/>
      <name val="Arial"/>
    </font>
    <font>
      <sz val="11.0"/>
      <color theme="1"/>
      <name val="Calibri"/>
    </font>
    <font>
      <color rgb="FFFFFFFF"/>
      <name val="Arial"/>
      <scheme val="minor"/>
    </font>
    <font>
      <u/>
      <color rgb="FF1155CC"/>
      <name val="Arial"/>
    </font>
    <font>
      <color theme="1"/>
      <name val="Arial"/>
      <scheme val="minor"/>
    </font>
    <font>
      <sz val="11.0"/>
      <color rgb="FF000000"/>
      <name val="Docs-Calibri"/>
    </font>
    <font>
      <color rgb="FF000000"/>
      <name val="Roboto"/>
    </font>
    <font>
      <sz val="11.0"/>
      <color rgb="FF1F1F1F"/>
      <name val="&quot;Google Sans&quot;"/>
    </font>
    <font>
      <b/>
      <color theme="1"/>
      <name val="Arial"/>
      <scheme val="minor"/>
    </font>
    <font>
      <u/>
      <color rgb="FF0000FF"/>
      <name val="Arial"/>
    </font>
    <font>
      <sz val="40.0"/>
      <color theme="1"/>
      <name val="Arial"/>
    </font>
    <font>
      <b/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0"/>
    </xf>
    <xf borderId="2" fillId="0" fontId="4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0"/>
    </xf>
    <xf borderId="1" fillId="0" fontId="6" numFmtId="0" xfId="0" applyAlignment="1" applyBorder="1" applyFont="1">
      <alignment readingOrder="0" vertical="center"/>
    </xf>
    <xf borderId="1" fillId="0" fontId="6" numFmtId="0" xfId="0" applyAlignment="1" applyBorder="1" applyFont="1">
      <alignment horizontal="center" shrinkToFit="0" vertical="center" wrapText="0"/>
    </xf>
    <xf borderId="1" fillId="0" fontId="6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readingOrder="0" shrinkToFit="0" vertical="center" wrapText="0"/>
    </xf>
    <xf borderId="1" fillId="0" fontId="8" numFmtId="0" xfId="0" applyAlignment="1" applyBorder="1" applyFont="1">
      <alignment horizontal="center" readingOrder="0" shrinkToFit="0" vertical="center" wrapText="0"/>
    </xf>
    <xf borderId="3" fillId="0" fontId="9" numFmtId="0" xfId="0" applyBorder="1" applyFont="1"/>
    <xf borderId="1" fillId="0" fontId="10" numFmtId="0" xfId="0" applyAlignment="1" applyBorder="1" applyFont="1">
      <alignment horizontal="center" readingOrder="0" shrinkToFit="0" vertical="center" wrapText="0"/>
    </xf>
    <xf borderId="1" fillId="0" fontId="6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shrinkToFit="0" vertical="center" wrapText="0"/>
    </xf>
    <xf borderId="1" fillId="0" fontId="6" numFmtId="0" xfId="0" applyAlignment="1" applyBorder="1" applyFont="1">
      <alignment readingOrder="0" shrinkToFit="0" vertical="center" wrapText="0"/>
    </xf>
    <xf borderId="1" fillId="0" fontId="6" numFmtId="0" xfId="0" applyAlignment="1" applyBorder="1" applyFont="1">
      <alignment horizontal="center" shrinkToFit="0" vertical="center" wrapText="0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shrinkToFit="0" vertical="center" wrapText="0"/>
    </xf>
    <xf borderId="1" fillId="0" fontId="8" numFmtId="0" xfId="0" applyAlignment="1" applyBorder="1" applyFont="1">
      <alignment readingOrder="0" shrinkToFit="0" vertical="center" wrapText="0"/>
    </xf>
    <xf borderId="4" fillId="0" fontId="9" numFmtId="0" xfId="0" applyBorder="1" applyFont="1"/>
    <xf borderId="1" fillId="0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shrinkToFit="0" vertical="center" wrapText="1"/>
    </xf>
    <xf borderId="1" fillId="0" fontId="12" numFmtId="0" xfId="0" applyAlignment="1" applyBorder="1" applyFont="1">
      <alignment horizontal="center" vertical="center"/>
    </xf>
    <xf borderId="1" fillId="0" fontId="13" numFmtId="0" xfId="0" applyAlignment="1" applyBorder="1" applyFont="1">
      <alignment readingOrder="0" vertical="center"/>
    </xf>
    <xf borderId="1" fillId="0" fontId="14" numFmtId="0" xfId="0" applyAlignment="1" applyBorder="1" applyFont="1">
      <alignment horizontal="center" shrinkToFit="0" vertical="center" wrapText="0"/>
    </xf>
    <xf borderId="1" fillId="0" fontId="13" numFmtId="0" xfId="0" applyAlignment="1" applyBorder="1" applyFont="1">
      <alignment vertical="center"/>
    </xf>
    <xf borderId="2" fillId="0" fontId="1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bottom" wrapText="1"/>
    </xf>
    <xf borderId="1" fillId="0" fontId="16" numFmtId="0" xfId="0" applyAlignment="1" applyBorder="1" applyFont="1">
      <alignment horizontal="center" shrinkToFit="0" vertical="bottom" wrapText="0"/>
    </xf>
    <xf borderId="1" fillId="0" fontId="17" numFmtId="0" xfId="0" applyBorder="1" applyFont="1"/>
    <xf borderId="1" fillId="0" fontId="15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readingOrder="0"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readingOrder="0" vertical="center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horizontal="center" readingOrder="0"/>
    </xf>
    <xf borderId="2" fillId="0" fontId="19" numFmtId="0" xfId="0" applyAlignment="1" applyBorder="1" applyFont="1">
      <alignment horizontal="center" readingOrder="0" vertical="center"/>
    </xf>
    <xf borderId="1" fillId="0" fontId="20" numFmtId="0" xfId="0" applyAlignment="1" applyBorder="1" applyFont="1">
      <alignment horizontal="center" readingOrder="0" shrinkToFit="0" vertical="center" wrapText="0"/>
    </xf>
    <xf borderId="1" fillId="0" fontId="11" numFmtId="0" xfId="0" applyAlignment="1" applyBorder="1" applyFont="1">
      <alignment horizontal="center" readingOrder="0" shrinkToFit="0" vertical="center" wrapText="0"/>
    </xf>
    <xf borderId="1" fillId="0" fontId="15" numFmtId="0" xfId="0" applyAlignment="1" applyBorder="1" applyFont="1">
      <alignment readingOrder="0"/>
    </xf>
    <xf borderId="2" fillId="0" fontId="11" numFmtId="0" xfId="0" applyAlignment="1" applyBorder="1" applyFont="1">
      <alignment horizontal="center" readingOrder="0" shrinkToFit="0" vertical="center" wrapText="1"/>
    </xf>
    <xf borderId="2" fillId="0" fontId="21" numFmtId="0" xfId="0" applyAlignment="1" applyBorder="1" applyFont="1">
      <alignment horizontal="center" readingOrder="0" vertical="center"/>
    </xf>
    <xf borderId="2" fillId="0" fontId="22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/>
    </xf>
    <xf borderId="1" fillId="0" fontId="11" numFmtId="0" xfId="0" applyBorder="1" applyFont="1"/>
    <xf borderId="1" fillId="0" fontId="12" numFmtId="0" xfId="0" applyAlignment="1" applyBorder="1" applyFont="1">
      <alignment horizontal="center"/>
    </xf>
    <xf borderId="1" fillId="0" fontId="8" numFmtId="0" xfId="0" applyBorder="1" applyFont="1"/>
    <xf borderId="1" fillId="0" fontId="23" numFmtId="0" xfId="0" applyAlignment="1" applyBorder="1" applyFont="1">
      <alignment horizontal="center"/>
    </xf>
    <xf borderId="1" fillId="0" fontId="11" numFmtId="0" xfId="0" applyAlignment="1" applyBorder="1" applyFont="1">
      <alignment horizontal="center" shrinkToFit="0" wrapText="1"/>
    </xf>
    <xf borderId="1" fillId="0" fontId="11" numFmtId="0" xfId="0" applyAlignment="1" applyBorder="1" applyFont="1">
      <alignment horizontal="center" readingOrder="0"/>
    </xf>
    <xf borderId="1" fillId="0" fontId="11" numFmtId="0" xfId="0" applyAlignment="1" applyBorder="1" applyFont="1">
      <alignment vertical="bottom"/>
    </xf>
    <xf borderId="1" fillId="0" fontId="15" numFmtId="3" xfId="0" applyAlignment="1" applyBorder="1" applyFont="1" applyNumberFormat="1">
      <alignment horizontal="center" readingOrder="0" vertical="center"/>
    </xf>
    <xf borderId="1" fillId="0" fontId="15" numFmtId="164" xfId="0" applyAlignment="1" applyBorder="1" applyFont="1" applyNumberFormat="1">
      <alignment horizontal="center" readingOrder="0" vertical="center"/>
    </xf>
    <xf borderId="1" fillId="0" fontId="11" numFmtId="3" xfId="0" applyAlignment="1" applyBorder="1" applyFont="1" applyNumberFormat="1">
      <alignment horizontal="center"/>
    </xf>
    <xf borderId="1" fillId="0" fontId="12" numFmtId="0" xfId="0" applyAlignment="1" applyBorder="1" applyFont="1">
      <alignment horizontal="center"/>
    </xf>
    <xf borderId="1" fillId="0" fontId="11" numFmtId="0" xfId="0" applyAlignment="1" applyBorder="1" applyFont="1">
      <alignment horizontal="center"/>
    </xf>
    <xf borderId="1" fillId="0" fontId="8" numFmtId="0" xfId="0" applyAlignment="1" applyBorder="1" applyFont="1">
      <alignment horizontal="right"/>
    </xf>
    <xf borderId="1" fillId="0" fontId="8" numFmtId="0" xfId="0" applyAlignment="1" applyBorder="1" applyFont="1">
      <alignment horizontal="right"/>
    </xf>
    <xf borderId="1" fillId="0" fontId="11" numFmtId="164" xfId="0" applyAlignment="1" applyBorder="1" applyFont="1" applyNumberFormat="1">
      <alignment horizontal="center"/>
    </xf>
    <xf borderId="1" fillId="0" fontId="8" numFmtId="0" xfId="0" applyAlignment="1" applyBorder="1" applyFont="1">
      <alignment horizontal="right" readingOrder="0"/>
    </xf>
    <xf borderId="1" fillId="0" fontId="24" numFmtId="0" xfId="0" applyAlignment="1" applyBorder="1" applyFont="1">
      <alignment horizontal="center"/>
    </xf>
    <xf borderId="2" fillId="0" fontId="22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readingOrder="0" vertical="bottom"/>
    </xf>
    <xf borderId="1" fillId="0" fontId="12" numFmtId="0" xfId="0" applyAlignment="1" applyBorder="1" applyFont="1">
      <alignment horizontal="center" readingOrder="0"/>
    </xf>
    <xf borderId="1" fillId="0" fontId="8" numFmtId="0" xfId="0" applyAlignment="1" applyBorder="1" applyFont="1">
      <alignment readingOrder="0"/>
    </xf>
    <xf borderId="1" fillId="0" fontId="12" numFmtId="0" xfId="0" applyAlignment="1" applyBorder="1" applyFont="1">
      <alignment horizontal="center" vertical="bottom"/>
    </xf>
    <xf borderId="1" fillId="0" fontId="11" numFmtId="0" xfId="0" applyAlignment="1" applyBorder="1" applyFont="1">
      <alignment horizontal="center" vertical="bottom"/>
    </xf>
    <xf borderId="1" fillId="0" fontId="8" numFmtId="0" xfId="0" applyAlignment="1" applyBorder="1" applyFont="1">
      <alignment horizontal="right" vertical="bottom"/>
    </xf>
    <xf borderId="1" fillId="0" fontId="11" numFmtId="3" xfId="0" applyAlignment="1" applyBorder="1" applyFont="1" applyNumberFormat="1">
      <alignment horizontal="center" readingOrder="0"/>
    </xf>
    <xf borderId="1" fillId="0" fontId="11" numFmtId="0" xfId="0" applyAlignment="1" applyBorder="1" applyFont="1">
      <alignment vertical="bottom"/>
    </xf>
    <xf borderId="1" fillId="0" fontId="12" numFmtId="0" xfId="0" applyAlignment="1" applyBorder="1" applyFont="1">
      <alignment horizontal="center" vertical="bottom"/>
    </xf>
    <xf borderId="1" fillId="0" fontId="11" numFmtId="0" xfId="0" applyAlignment="1" applyBorder="1" applyFont="1">
      <alignment horizontal="center" vertical="bottom"/>
    </xf>
    <xf borderId="1" fillId="0" fontId="11" numFmtId="0" xfId="0" applyAlignment="1" applyBorder="1" applyFont="1">
      <alignment horizontal="center" shrinkToFit="0" vertical="bottom" wrapText="1"/>
    </xf>
    <xf borderId="1" fillId="0" fontId="8" numFmtId="0" xfId="0" applyAlignment="1" applyBorder="1" applyFont="1">
      <alignment vertical="bottom"/>
    </xf>
    <xf borderId="1" fillId="0" fontId="25" numFmtId="0" xfId="0" applyAlignment="1" applyBorder="1" applyFont="1">
      <alignment horizontal="center" readingOrder="0" vertical="center"/>
    </xf>
    <xf borderId="2" fillId="0" fontId="19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vertical="center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readingOrder="0" shrinkToFit="0" vertical="center" wrapText="1"/>
    </xf>
    <xf borderId="2" fillId="0" fontId="5" numFmtId="0" xfId="0" applyAlignment="1" applyBorder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1" fillId="3" fontId="1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0"/>
    </xf>
    <xf borderId="0" fillId="4" fontId="15" numFmtId="0" xfId="0" applyAlignment="1" applyFill="1" applyFont="1">
      <alignment vertical="center"/>
    </xf>
    <xf borderId="2" fillId="0" fontId="15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shrinkToFit="0" vertical="center" wrapText="0"/>
    </xf>
    <xf borderId="0" fillId="0" fontId="15" numFmtId="0" xfId="0" applyAlignment="1" applyFont="1">
      <alignment vertical="center"/>
    </xf>
    <xf borderId="1" fillId="0" fontId="26" numFmtId="0" xfId="0" applyAlignment="1" applyBorder="1" applyFont="1">
      <alignment readingOrder="0" shrinkToFit="0" vertical="center" wrapText="0"/>
    </xf>
    <xf borderId="1" fillId="0" fontId="6" numFmtId="0" xfId="0" applyAlignment="1" applyBorder="1" applyFont="1">
      <alignment shrinkToFit="0" vertical="center" wrapText="0"/>
    </xf>
    <xf borderId="0" fillId="0" fontId="15" numFmtId="0" xfId="0" applyAlignment="1" applyFont="1">
      <alignment readingOrder="0" shrinkToFit="0" wrapText="1"/>
    </xf>
    <xf borderId="2" fillId="4" fontId="7" numFmtId="0" xfId="0" applyAlignment="1" applyBorder="1" applyFont="1">
      <alignment readingOrder="0" shrinkToFit="0" vertical="center" wrapText="1"/>
    </xf>
    <xf borderId="0" fillId="0" fontId="15" numFmtId="0" xfId="0" applyAlignment="1" applyFont="1">
      <alignment horizontal="center" vertical="center"/>
    </xf>
    <xf borderId="0" fillId="0" fontId="19" numFmtId="0" xfId="0" applyAlignment="1" applyFont="1">
      <alignment horizontal="center" vertical="center"/>
    </xf>
    <xf borderId="0" fillId="0" fontId="15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vertical="center"/>
    </xf>
    <xf borderId="0" fillId="0" fontId="6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center" readingOrder="0" shrinkToFit="0" vertical="center" wrapText="0"/>
    </xf>
    <xf borderId="1" fillId="0" fontId="27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admin@motorheadlab.com" TargetMode="External"/><Relationship Id="rId84" Type="http://schemas.openxmlformats.org/officeDocument/2006/relationships/hyperlink" Target="mailto:admin@motorheadlab.com" TargetMode="External"/><Relationship Id="rId83" Type="http://schemas.openxmlformats.org/officeDocument/2006/relationships/hyperlink" Target="mailto:admin@motorheadlab.com" TargetMode="External"/><Relationship Id="rId42" Type="http://schemas.openxmlformats.org/officeDocument/2006/relationships/hyperlink" Target="mailto:admin@motorheadlab.com" TargetMode="External"/><Relationship Id="rId86" Type="http://schemas.openxmlformats.org/officeDocument/2006/relationships/drawing" Target="../drawings/drawing1.xml"/><Relationship Id="rId41" Type="http://schemas.openxmlformats.org/officeDocument/2006/relationships/hyperlink" Target="mailto:admin@motorheadlab.com" TargetMode="External"/><Relationship Id="rId85" Type="http://schemas.openxmlformats.org/officeDocument/2006/relationships/hyperlink" Target="mailto:admin@motorheadlab.com" TargetMode="External"/><Relationship Id="rId44" Type="http://schemas.openxmlformats.org/officeDocument/2006/relationships/hyperlink" Target="mailto:admin@motorheadlab.com" TargetMode="External"/><Relationship Id="rId43" Type="http://schemas.openxmlformats.org/officeDocument/2006/relationships/hyperlink" Target="mailto:admin@motorheadlab.com" TargetMode="External"/><Relationship Id="rId46" Type="http://schemas.openxmlformats.org/officeDocument/2006/relationships/hyperlink" Target="mailto:admin@motorheadlab.com" TargetMode="External"/><Relationship Id="rId45" Type="http://schemas.openxmlformats.org/officeDocument/2006/relationships/hyperlink" Target="mailto:admin@motorheadlab.com" TargetMode="External"/><Relationship Id="rId80" Type="http://schemas.openxmlformats.org/officeDocument/2006/relationships/hyperlink" Target="mailto:admin@motorheadlab.com" TargetMode="External"/><Relationship Id="rId82" Type="http://schemas.openxmlformats.org/officeDocument/2006/relationships/hyperlink" Target="mailto:admin@motorheadlab.com" TargetMode="External"/><Relationship Id="rId81" Type="http://schemas.openxmlformats.org/officeDocument/2006/relationships/hyperlink" Target="mailto:admin@motorheadlab.com" TargetMode="External"/><Relationship Id="rId1" Type="http://schemas.openxmlformats.org/officeDocument/2006/relationships/hyperlink" Target="mailto:admin@motorheadlab.com" TargetMode="External"/><Relationship Id="rId2" Type="http://schemas.openxmlformats.org/officeDocument/2006/relationships/hyperlink" Target="mailto:admin@motorheadlab.com" TargetMode="External"/><Relationship Id="rId3" Type="http://schemas.openxmlformats.org/officeDocument/2006/relationships/hyperlink" Target="mailto:admin@motorheadlab.com" TargetMode="External"/><Relationship Id="rId4" Type="http://schemas.openxmlformats.org/officeDocument/2006/relationships/hyperlink" Target="mailto:admin@motorheadlab.com" TargetMode="External"/><Relationship Id="rId9" Type="http://schemas.openxmlformats.org/officeDocument/2006/relationships/hyperlink" Target="mailto:admin@motorheadlab.com" TargetMode="External"/><Relationship Id="rId48" Type="http://schemas.openxmlformats.org/officeDocument/2006/relationships/hyperlink" Target="mailto:admin@motorheadlab.com" TargetMode="External"/><Relationship Id="rId47" Type="http://schemas.openxmlformats.org/officeDocument/2006/relationships/hyperlink" Target="mailto:admin@motorheadlab.com" TargetMode="External"/><Relationship Id="rId49" Type="http://schemas.openxmlformats.org/officeDocument/2006/relationships/hyperlink" Target="mailto:admin@motorheadlab.com" TargetMode="External"/><Relationship Id="rId5" Type="http://schemas.openxmlformats.org/officeDocument/2006/relationships/hyperlink" Target="mailto:admin@motorheadlab.com" TargetMode="External"/><Relationship Id="rId6" Type="http://schemas.openxmlformats.org/officeDocument/2006/relationships/hyperlink" Target="mailto:admin@motorheadlab.com" TargetMode="External"/><Relationship Id="rId7" Type="http://schemas.openxmlformats.org/officeDocument/2006/relationships/hyperlink" Target="mailto:admin@motorheadlab.com" TargetMode="External"/><Relationship Id="rId8" Type="http://schemas.openxmlformats.org/officeDocument/2006/relationships/hyperlink" Target="mailto:admin@motorheadlab.com" TargetMode="External"/><Relationship Id="rId73" Type="http://schemas.openxmlformats.org/officeDocument/2006/relationships/hyperlink" Target="mailto:admin@motorheadlab.com" TargetMode="External"/><Relationship Id="rId72" Type="http://schemas.openxmlformats.org/officeDocument/2006/relationships/hyperlink" Target="mailto:admin@motorheadlab.com" TargetMode="External"/><Relationship Id="rId31" Type="http://schemas.openxmlformats.org/officeDocument/2006/relationships/hyperlink" Target="mailto:admin@motorheadlab.com" TargetMode="External"/><Relationship Id="rId75" Type="http://schemas.openxmlformats.org/officeDocument/2006/relationships/hyperlink" Target="mailto:admin@motorheadlab.com" TargetMode="External"/><Relationship Id="rId30" Type="http://schemas.openxmlformats.org/officeDocument/2006/relationships/hyperlink" Target="mailto:admin@motorheadlab.com" TargetMode="External"/><Relationship Id="rId74" Type="http://schemas.openxmlformats.org/officeDocument/2006/relationships/hyperlink" Target="mailto:admin@motorheadlab.com" TargetMode="External"/><Relationship Id="rId33" Type="http://schemas.openxmlformats.org/officeDocument/2006/relationships/hyperlink" Target="mailto:admin@motorheadlab.com" TargetMode="External"/><Relationship Id="rId77" Type="http://schemas.openxmlformats.org/officeDocument/2006/relationships/hyperlink" Target="mailto:admin@motorheadlab.com" TargetMode="External"/><Relationship Id="rId32" Type="http://schemas.openxmlformats.org/officeDocument/2006/relationships/hyperlink" Target="mailto:admin@motorheadlab.com" TargetMode="External"/><Relationship Id="rId76" Type="http://schemas.openxmlformats.org/officeDocument/2006/relationships/hyperlink" Target="mailto:admin@motorheadlab.com" TargetMode="External"/><Relationship Id="rId35" Type="http://schemas.openxmlformats.org/officeDocument/2006/relationships/hyperlink" Target="mailto:admin@motorheadlab.com" TargetMode="External"/><Relationship Id="rId79" Type="http://schemas.openxmlformats.org/officeDocument/2006/relationships/hyperlink" Target="mailto:admin@motorheadlab.com" TargetMode="External"/><Relationship Id="rId34" Type="http://schemas.openxmlformats.org/officeDocument/2006/relationships/hyperlink" Target="mailto:admin@motorheadlab.com" TargetMode="External"/><Relationship Id="rId78" Type="http://schemas.openxmlformats.org/officeDocument/2006/relationships/hyperlink" Target="mailto:admin@motorheadlab.com" TargetMode="External"/><Relationship Id="rId71" Type="http://schemas.openxmlformats.org/officeDocument/2006/relationships/hyperlink" Target="mailto:admin@motorheadlab.com" TargetMode="External"/><Relationship Id="rId70" Type="http://schemas.openxmlformats.org/officeDocument/2006/relationships/hyperlink" Target="mailto:admin@motorheadlab.com" TargetMode="External"/><Relationship Id="rId37" Type="http://schemas.openxmlformats.org/officeDocument/2006/relationships/hyperlink" Target="mailto:admin@motorheadlab.com" TargetMode="External"/><Relationship Id="rId36" Type="http://schemas.openxmlformats.org/officeDocument/2006/relationships/hyperlink" Target="mailto:admin@motorheadlab.com" TargetMode="External"/><Relationship Id="rId39" Type="http://schemas.openxmlformats.org/officeDocument/2006/relationships/hyperlink" Target="mailto:admin@motorheadlab.com" TargetMode="External"/><Relationship Id="rId38" Type="http://schemas.openxmlformats.org/officeDocument/2006/relationships/hyperlink" Target="mailto:admin@motorheadlab.com" TargetMode="External"/><Relationship Id="rId62" Type="http://schemas.openxmlformats.org/officeDocument/2006/relationships/hyperlink" Target="mailto:admin@motorheadlab.com" TargetMode="External"/><Relationship Id="rId61" Type="http://schemas.openxmlformats.org/officeDocument/2006/relationships/hyperlink" Target="mailto:admin@motorheadlab.com" TargetMode="External"/><Relationship Id="rId20" Type="http://schemas.openxmlformats.org/officeDocument/2006/relationships/hyperlink" Target="mailto:admin@motorheadlab.com" TargetMode="External"/><Relationship Id="rId64" Type="http://schemas.openxmlformats.org/officeDocument/2006/relationships/hyperlink" Target="mailto:admin@motorheadlab.com" TargetMode="External"/><Relationship Id="rId63" Type="http://schemas.openxmlformats.org/officeDocument/2006/relationships/hyperlink" Target="mailto:admin@motorheadlab.com" TargetMode="External"/><Relationship Id="rId22" Type="http://schemas.openxmlformats.org/officeDocument/2006/relationships/hyperlink" Target="mailto:admin@motorheadlab.com" TargetMode="External"/><Relationship Id="rId66" Type="http://schemas.openxmlformats.org/officeDocument/2006/relationships/hyperlink" Target="mailto:admin@motorheadlab.com" TargetMode="External"/><Relationship Id="rId21" Type="http://schemas.openxmlformats.org/officeDocument/2006/relationships/hyperlink" Target="mailto:admin@motorheadlab.com" TargetMode="External"/><Relationship Id="rId65" Type="http://schemas.openxmlformats.org/officeDocument/2006/relationships/hyperlink" Target="mailto:admin@motorheadlab.com" TargetMode="External"/><Relationship Id="rId24" Type="http://schemas.openxmlformats.org/officeDocument/2006/relationships/hyperlink" Target="mailto:admin@motorheadlab.com" TargetMode="External"/><Relationship Id="rId68" Type="http://schemas.openxmlformats.org/officeDocument/2006/relationships/hyperlink" Target="mailto:admin@motorheadlab.com" TargetMode="External"/><Relationship Id="rId23" Type="http://schemas.openxmlformats.org/officeDocument/2006/relationships/hyperlink" Target="mailto:admin@motorheadlab.com" TargetMode="External"/><Relationship Id="rId67" Type="http://schemas.openxmlformats.org/officeDocument/2006/relationships/hyperlink" Target="mailto:admin@motorheadlab.com" TargetMode="External"/><Relationship Id="rId60" Type="http://schemas.openxmlformats.org/officeDocument/2006/relationships/hyperlink" Target="mailto:admin@motorheadlab.com" TargetMode="External"/><Relationship Id="rId26" Type="http://schemas.openxmlformats.org/officeDocument/2006/relationships/hyperlink" Target="mailto:admin@motorheadlab.com" TargetMode="External"/><Relationship Id="rId25" Type="http://schemas.openxmlformats.org/officeDocument/2006/relationships/hyperlink" Target="mailto:admin@motorheadlab.com" TargetMode="External"/><Relationship Id="rId69" Type="http://schemas.openxmlformats.org/officeDocument/2006/relationships/hyperlink" Target="mailto:admin@motorheadlab.com" TargetMode="External"/><Relationship Id="rId28" Type="http://schemas.openxmlformats.org/officeDocument/2006/relationships/hyperlink" Target="mailto:admin@motorheadlab.com" TargetMode="External"/><Relationship Id="rId27" Type="http://schemas.openxmlformats.org/officeDocument/2006/relationships/hyperlink" Target="mailto:admin@motorheadlab.com" TargetMode="External"/><Relationship Id="rId29" Type="http://schemas.openxmlformats.org/officeDocument/2006/relationships/hyperlink" Target="mailto:admin@motorheadlab.com" TargetMode="External"/><Relationship Id="rId51" Type="http://schemas.openxmlformats.org/officeDocument/2006/relationships/hyperlink" Target="mailto:admin@motorheadlab.com" TargetMode="External"/><Relationship Id="rId50" Type="http://schemas.openxmlformats.org/officeDocument/2006/relationships/hyperlink" Target="mailto:admin@motorheadlab.com" TargetMode="External"/><Relationship Id="rId53" Type="http://schemas.openxmlformats.org/officeDocument/2006/relationships/hyperlink" Target="mailto:admin@motorheadlab.com" TargetMode="External"/><Relationship Id="rId52" Type="http://schemas.openxmlformats.org/officeDocument/2006/relationships/hyperlink" Target="mailto:admin@motorheadlab.com" TargetMode="External"/><Relationship Id="rId11" Type="http://schemas.openxmlformats.org/officeDocument/2006/relationships/hyperlink" Target="mailto:admin@motorheadlab.com" TargetMode="External"/><Relationship Id="rId55" Type="http://schemas.openxmlformats.org/officeDocument/2006/relationships/hyperlink" Target="mailto:admin@motorheadlab.com" TargetMode="External"/><Relationship Id="rId10" Type="http://schemas.openxmlformats.org/officeDocument/2006/relationships/hyperlink" Target="mailto:admin@motorheadlab.com" TargetMode="External"/><Relationship Id="rId54" Type="http://schemas.openxmlformats.org/officeDocument/2006/relationships/hyperlink" Target="mailto:admin@motorheadlab.com" TargetMode="External"/><Relationship Id="rId13" Type="http://schemas.openxmlformats.org/officeDocument/2006/relationships/hyperlink" Target="mailto:admin@motorheadlab.com" TargetMode="External"/><Relationship Id="rId57" Type="http://schemas.openxmlformats.org/officeDocument/2006/relationships/hyperlink" Target="mailto:admin@motorheadlab.com" TargetMode="External"/><Relationship Id="rId12" Type="http://schemas.openxmlformats.org/officeDocument/2006/relationships/hyperlink" Target="mailto:admin@motorheadlab.com" TargetMode="External"/><Relationship Id="rId56" Type="http://schemas.openxmlformats.org/officeDocument/2006/relationships/hyperlink" Target="mailto:admin@motorheadlab.com" TargetMode="External"/><Relationship Id="rId15" Type="http://schemas.openxmlformats.org/officeDocument/2006/relationships/hyperlink" Target="mailto:admin@motorheadlab.com" TargetMode="External"/><Relationship Id="rId59" Type="http://schemas.openxmlformats.org/officeDocument/2006/relationships/hyperlink" Target="mailto:admin@motorheadlab.com" TargetMode="External"/><Relationship Id="rId14" Type="http://schemas.openxmlformats.org/officeDocument/2006/relationships/hyperlink" Target="mailto:admin@motorheadlab.com" TargetMode="External"/><Relationship Id="rId58" Type="http://schemas.openxmlformats.org/officeDocument/2006/relationships/hyperlink" Target="mailto:admin@motorheadlab.com" TargetMode="External"/><Relationship Id="rId17" Type="http://schemas.openxmlformats.org/officeDocument/2006/relationships/hyperlink" Target="mailto:admin@motorheadlab.com" TargetMode="External"/><Relationship Id="rId16" Type="http://schemas.openxmlformats.org/officeDocument/2006/relationships/hyperlink" Target="mailto:admin@motorheadlab.com" TargetMode="External"/><Relationship Id="rId19" Type="http://schemas.openxmlformats.org/officeDocument/2006/relationships/hyperlink" Target="mailto:admin@motorheadlab.com" TargetMode="External"/><Relationship Id="rId18" Type="http://schemas.openxmlformats.org/officeDocument/2006/relationships/hyperlink" Target="mailto:admin@motorheadlab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admin@motorheadlab.com" TargetMode="External"/><Relationship Id="rId2" Type="http://schemas.openxmlformats.org/officeDocument/2006/relationships/hyperlink" Target="mailto:admin@motorheadlab.com" TargetMode="External"/><Relationship Id="rId3" Type="http://schemas.openxmlformats.org/officeDocument/2006/relationships/hyperlink" Target="mailto:admin@motorheadlab.com" TargetMode="External"/><Relationship Id="rId4" Type="http://schemas.openxmlformats.org/officeDocument/2006/relationships/hyperlink" Target="mailto:admin@motorheadlab.com" TargetMode="External"/><Relationship Id="rId9" Type="http://schemas.openxmlformats.org/officeDocument/2006/relationships/hyperlink" Target="mailto:admin@motorheadlab.com" TargetMode="External"/><Relationship Id="rId5" Type="http://schemas.openxmlformats.org/officeDocument/2006/relationships/hyperlink" Target="mailto:admin@motorheadlab.com" TargetMode="External"/><Relationship Id="rId6" Type="http://schemas.openxmlformats.org/officeDocument/2006/relationships/hyperlink" Target="mailto:admin@motorheadlab.com" TargetMode="External"/><Relationship Id="rId7" Type="http://schemas.openxmlformats.org/officeDocument/2006/relationships/hyperlink" Target="mailto:admin@motorheadlab.com" TargetMode="External"/><Relationship Id="rId8" Type="http://schemas.openxmlformats.org/officeDocument/2006/relationships/hyperlink" Target="mailto:admin@motorheadlab.com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mailto:admin@motorheadlab.co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admin@motorheadlab.com" TargetMode="External"/><Relationship Id="rId2" Type="http://schemas.openxmlformats.org/officeDocument/2006/relationships/hyperlink" Target="mailto:admin@motorheadlab.com" TargetMode="External"/><Relationship Id="rId3" Type="http://schemas.openxmlformats.org/officeDocument/2006/relationships/hyperlink" Target="http://noeliacanterogmail.com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5"/>
    <col customWidth="1" min="2" max="2" width="32.38"/>
    <col customWidth="1" min="3" max="3" width="13.38"/>
    <col customWidth="1" min="4" max="4" width="26.25"/>
    <col customWidth="1" min="5" max="5" width="8.25"/>
    <col customWidth="1" min="6" max="6" width="42.0"/>
    <col customWidth="1" min="7" max="7" width="34.75"/>
    <col customWidth="1" min="8" max="8" width="26.88"/>
    <col customWidth="1" min="9" max="9" width="12.0"/>
    <col customWidth="1" min="10" max="10" width="8.63"/>
    <col customWidth="1" min="11" max="11" width="7.13"/>
    <col customWidth="1" min="12" max="12" width="6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3" t="s">
        <v>10</v>
      </c>
      <c r="L1" s="3" t="s">
        <v>11</v>
      </c>
    </row>
    <row r="2">
      <c r="A2" s="6">
        <v>1.0</v>
      </c>
      <c r="B2" s="7" t="s">
        <v>12</v>
      </c>
      <c r="C2" s="8" t="s">
        <v>13</v>
      </c>
      <c r="D2" s="9" t="s">
        <v>14</v>
      </c>
      <c r="E2" s="10">
        <v>1.0</v>
      </c>
      <c r="F2" s="11" t="s">
        <v>15</v>
      </c>
      <c r="G2" s="12"/>
      <c r="H2" s="13"/>
      <c r="I2" s="14" t="s">
        <v>16</v>
      </c>
      <c r="J2" s="10" t="s">
        <v>9</v>
      </c>
      <c r="K2" s="15"/>
      <c r="L2" s="10" t="s">
        <v>17</v>
      </c>
    </row>
    <row r="3">
      <c r="A3" s="16"/>
      <c r="B3" s="16"/>
      <c r="C3" s="16"/>
      <c r="D3" s="16"/>
      <c r="E3" s="10">
        <v>2.0</v>
      </c>
      <c r="F3" s="11" t="s">
        <v>18</v>
      </c>
      <c r="G3" s="17" t="s">
        <v>19</v>
      </c>
      <c r="H3" s="18"/>
      <c r="I3" s="14" t="s">
        <v>16</v>
      </c>
      <c r="J3" s="10" t="s">
        <v>9</v>
      </c>
      <c r="K3" s="19"/>
      <c r="L3" s="10" t="s">
        <v>17</v>
      </c>
    </row>
    <row r="4">
      <c r="A4" s="16"/>
      <c r="B4" s="16"/>
      <c r="C4" s="16"/>
      <c r="D4" s="16"/>
      <c r="E4" s="10">
        <v>3.0</v>
      </c>
      <c r="F4" s="20" t="s">
        <v>20</v>
      </c>
      <c r="G4" s="10" t="s">
        <v>21</v>
      </c>
      <c r="H4" s="18"/>
      <c r="I4" s="14" t="s">
        <v>16</v>
      </c>
      <c r="J4" s="10" t="s">
        <v>9</v>
      </c>
      <c r="K4" s="19"/>
      <c r="L4" s="10" t="s">
        <v>17</v>
      </c>
    </row>
    <row r="5">
      <c r="A5" s="16"/>
      <c r="B5" s="16"/>
      <c r="C5" s="16"/>
      <c r="D5" s="16"/>
      <c r="E5" s="10">
        <v>4.0</v>
      </c>
      <c r="F5" s="20" t="s">
        <v>22</v>
      </c>
      <c r="G5" s="21"/>
      <c r="H5" s="22" t="s">
        <v>23</v>
      </c>
      <c r="I5" s="14" t="s">
        <v>16</v>
      </c>
      <c r="J5" s="10" t="s">
        <v>9</v>
      </c>
      <c r="K5" s="19"/>
      <c r="L5" s="10" t="s">
        <v>17</v>
      </c>
    </row>
    <row r="6">
      <c r="A6" s="16"/>
      <c r="B6" s="16"/>
      <c r="C6" s="16"/>
      <c r="D6" s="16"/>
      <c r="E6" s="10">
        <v>5.0</v>
      </c>
      <c r="F6" s="20" t="s">
        <v>24</v>
      </c>
      <c r="G6" s="21"/>
      <c r="H6" s="22" t="s">
        <v>25</v>
      </c>
      <c r="I6" s="14" t="s">
        <v>16</v>
      </c>
      <c r="J6" s="10" t="s">
        <v>9</v>
      </c>
      <c r="K6" s="19"/>
      <c r="L6" s="10" t="s">
        <v>17</v>
      </c>
    </row>
    <row r="7">
      <c r="A7" s="16"/>
      <c r="B7" s="16"/>
      <c r="C7" s="16"/>
      <c r="D7" s="16"/>
      <c r="E7" s="10">
        <v>6.0</v>
      </c>
      <c r="F7" s="20" t="s">
        <v>26</v>
      </c>
      <c r="G7" s="21"/>
      <c r="H7" s="22" t="s">
        <v>27</v>
      </c>
      <c r="I7" s="14" t="s">
        <v>16</v>
      </c>
      <c r="J7" s="10" t="s">
        <v>9</v>
      </c>
      <c r="K7" s="19"/>
      <c r="L7" s="10" t="s">
        <v>17</v>
      </c>
    </row>
    <row r="8">
      <c r="A8" s="16"/>
      <c r="B8" s="16"/>
      <c r="C8" s="16"/>
      <c r="D8" s="16"/>
      <c r="E8" s="10">
        <v>7.0</v>
      </c>
      <c r="F8" s="20" t="s">
        <v>28</v>
      </c>
      <c r="G8" s="23" t="str">
        <f>IFERROR(__xludf.DUMMYFUNCTION("IMPORTRANGE(""https://docs.google.com/spreadsheets/d/1msXmY3JMrtV0sapmub13JTOYehqip3e4NKt615XbIqY"",CONCATENATE(""B"",K8))"),"Visitadora")</f>
        <v>Visitadora</v>
      </c>
      <c r="H8" s="18"/>
      <c r="I8" s="14" t="s">
        <v>16</v>
      </c>
      <c r="J8" s="10" t="s">
        <v>9</v>
      </c>
      <c r="K8" s="24">
        <v>12.0</v>
      </c>
      <c r="L8" s="10" t="s">
        <v>17</v>
      </c>
    </row>
    <row r="9">
      <c r="A9" s="16"/>
      <c r="B9" s="16"/>
      <c r="C9" s="16"/>
      <c r="D9" s="16"/>
      <c r="E9" s="10">
        <v>8.0</v>
      </c>
      <c r="F9" s="20" t="s">
        <v>29</v>
      </c>
      <c r="G9" s="23" t="str">
        <f>IFERROR(__xludf.DUMMYFUNCTION("IMPORTRANGE(""https://docs.google.com/spreadsheets/d/1msXmY3JMrtV0sapmub13JTOYehqip3e4NKt615XbIqY"",CONCATENATE(""C"",K10))"),"María")</f>
        <v>María</v>
      </c>
      <c r="H9" s="18"/>
      <c r="I9" s="14" t="s">
        <v>16</v>
      </c>
      <c r="J9" s="10" t="s">
        <v>9</v>
      </c>
      <c r="K9" s="19">
        <f t="shared" ref="K9:K13" si="1">K8</f>
        <v>12</v>
      </c>
      <c r="L9" s="10" t="s">
        <v>17</v>
      </c>
    </row>
    <row r="10">
      <c r="A10" s="16"/>
      <c r="B10" s="16"/>
      <c r="C10" s="16"/>
      <c r="D10" s="16"/>
      <c r="E10" s="10">
        <v>9.0</v>
      </c>
      <c r="F10" s="20" t="s">
        <v>30</v>
      </c>
      <c r="G10" s="10" t="str">
        <f>IFERROR(__xludf.DUMMYFUNCTION("IMPORTRANGE(""https://docs.google.com/spreadsheets/d/1msXmY3JMrtV0sapmub13JTOYehqip3e4NKt615XbIqY"",CONCATENATE(""D"",K10))"),"Gómez")</f>
        <v>Gómez</v>
      </c>
      <c r="H10" s="18"/>
      <c r="I10" s="14" t="s">
        <v>16</v>
      </c>
      <c r="J10" s="10" t="s">
        <v>9</v>
      </c>
      <c r="K10" s="19">
        <f t="shared" si="1"/>
        <v>12</v>
      </c>
      <c r="L10" s="10" t="s">
        <v>17</v>
      </c>
    </row>
    <row r="11">
      <c r="A11" s="16"/>
      <c r="B11" s="16"/>
      <c r="C11" s="16"/>
      <c r="D11" s="16"/>
      <c r="E11" s="10">
        <v>10.0</v>
      </c>
      <c r="F11" s="20" t="s">
        <v>31</v>
      </c>
      <c r="G11" s="17" t="str">
        <f>IFERROR(__xludf.DUMMYFUNCTION("IMPORTRANGE(""https://docs.google.com/spreadsheets/d/1msXmY3JMrtV0sapmub13JTOYehqip3e4NKt615XbIqY"",CONCATENATE(""E"",K11))"),"maria.gomez@MotorheadLab.com")</f>
        <v>maria.gomez@MotorheadLab.com</v>
      </c>
      <c r="H11" s="18"/>
      <c r="I11" s="14" t="s">
        <v>16</v>
      </c>
      <c r="J11" s="10" t="s">
        <v>9</v>
      </c>
      <c r="K11" s="19">
        <f t="shared" si="1"/>
        <v>12</v>
      </c>
      <c r="L11" s="10" t="s">
        <v>17</v>
      </c>
    </row>
    <row r="12">
      <c r="A12" s="16"/>
      <c r="B12" s="16"/>
      <c r="C12" s="16"/>
      <c r="D12" s="16"/>
      <c r="E12" s="10">
        <v>11.0</v>
      </c>
      <c r="F12" s="20" t="s">
        <v>20</v>
      </c>
      <c r="G12" s="10" t="str">
        <f>IFERROR(__xludf.DUMMYFUNCTION("IMPORTRANGE(""https://docs.google.com/spreadsheets/d/1msXmY3JMrtV0sapmub13JTOYehqip3e4NKt615XbIqY"",CONCATENATE(""F"",K12))"),"UserPass496?")</f>
        <v>UserPass496?</v>
      </c>
      <c r="H12" s="18"/>
      <c r="I12" s="14" t="s">
        <v>16</v>
      </c>
      <c r="J12" s="10" t="s">
        <v>9</v>
      </c>
      <c r="K12" s="19">
        <f t="shared" si="1"/>
        <v>12</v>
      </c>
      <c r="L12" s="10" t="s">
        <v>17</v>
      </c>
    </row>
    <row r="13">
      <c r="A13" s="16"/>
      <c r="B13" s="16"/>
      <c r="C13" s="16"/>
      <c r="D13" s="16"/>
      <c r="E13" s="10">
        <v>12.0</v>
      </c>
      <c r="F13" s="20" t="s">
        <v>32</v>
      </c>
      <c r="G13" s="10" t="str">
        <f>IFERROR(__xludf.DUMMYFUNCTION("IMPORTRANGE(""https://docs.google.com/spreadsheets/d/1msXmY3JMrtV0sapmub13JTOYehqip3e4NKt615XbIqY"",CONCATENATE(""G"",K13))"),"12345/24")</f>
        <v>12345/24</v>
      </c>
      <c r="H13" s="18"/>
      <c r="I13" s="14" t="s">
        <v>16</v>
      </c>
      <c r="J13" s="10" t="s">
        <v>9</v>
      </c>
      <c r="K13" s="19">
        <f t="shared" si="1"/>
        <v>12</v>
      </c>
      <c r="L13" s="10" t="s">
        <v>17</v>
      </c>
    </row>
    <row r="14">
      <c r="A14" s="25"/>
      <c r="B14" s="25"/>
      <c r="C14" s="25"/>
      <c r="D14" s="25"/>
      <c r="E14" s="10">
        <v>13.0</v>
      </c>
      <c r="F14" s="20" t="s">
        <v>33</v>
      </c>
      <c r="G14" s="21"/>
      <c r="H14" s="22" t="s">
        <v>34</v>
      </c>
      <c r="I14" s="14" t="s">
        <v>16</v>
      </c>
      <c r="J14" s="10" t="s">
        <v>9</v>
      </c>
      <c r="K14" s="19"/>
      <c r="L14" s="10" t="s">
        <v>17</v>
      </c>
    </row>
    <row r="15">
      <c r="A15" s="6">
        <f>A2+1</f>
        <v>2</v>
      </c>
      <c r="B15" s="7" t="s">
        <v>12</v>
      </c>
      <c r="C15" s="8" t="s">
        <v>13</v>
      </c>
      <c r="D15" s="9" t="s">
        <v>14</v>
      </c>
      <c r="E15" s="26">
        <v>1.0</v>
      </c>
      <c r="F15" s="11" t="s">
        <v>15</v>
      </c>
      <c r="G15" s="27"/>
      <c r="H15" s="28"/>
      <c r="I15" s="29" t="s">
        <v>16</v>
      </c>
      <c r="J15" s="10" t="s">
        <v>9</v>
      </c>
      <c r="K15" s="30"/>
      <c r="L15" s="10" t="s">
        <v>17</v>
      </c>
    </row>
    <row r="16">
      <c r="A16" s="16"/>
      <c r="B16" s="16"/>
      <c r="C16" s="16"/>
      <c r="D16" s="16"/>
      <c r="E16" s="27">
        <v>2.0</v>
      </c>
      <c r="F16" s="11" t="s">
        <v>18</v>
      </c>
      <c r="G16" s="31" t="s">
        <v>19</v>
      </c>
      <c r="H16" s="28"/>
      <c r="I16" s="29" t="s">
        <v>16</v>
      </c>
      <c r="J16" s="10" t="s">
        <v>9</v>
      </c>
      <c r="K16" s="32"/>
      <c r="L16" s="10" t="s">
        <v>17</v>
      </c>
    </row>
    <row r="17">
      <c r="A17" s="16"/>
      <c r="B17" s="16"/>
      <c r="C17" s="16"/>
      <c r="D17" s="16"/>
      <c r="E17" s="27">
        <v>3.0</v>
      </c>
      <c r="F17" s="20" t="s">
        <v>20</v>
      </c>
      <c r="G17" s="27" t="s">
        <v>21</v>
      </c>
      <c r="H17" s="28"/>
      <c r="I17" s="29" t="s">
        <v>16</v>
      </c>
      <c r="J17" s="10" t="s">
        <v>9</v>
      </c>
      <c r="K17" s="32"/>
      <c r="L17" s="10" t="s">
        <v>17</v>
      </c>
    </row>
    <row r="18">
      <c r="A18" s="16"/>
      <c r="B18" s="16"/>
      <c r="C18" s="16"/>
      <c r="D18" s="16"/>
      <c r="E18" s="27">
        <v>4.0</v>
      </c>
      <c r="F18" s="20" t="s">
        <v>22</v>
      </c>
      <c r="G18" s="27"/>
      <c r="H18" s="22" t="s">
        <v>23</v>
      </c>
      <c r="I18" s="29" t="s">
        <v>16</v>
      </c>
      <c r="J18" s="10" t="s">
        <v>9</v>
      </c>
      <c r="K18" s="32"/>
      <c r="L18" s="10" t="s">
        <v>17</v>
      </c>
    </row>
    <row r="19">
      <c r="A19" s="16"/>
      <c r="B19" s="16"/>
      <c r="C19" s="16"/>
      <c r="D19" s="16"/>
      <c r="E19" s="27">
        <v>5.0</v>
      </c>
      <c r="F19" s="20" t="s">
        <v>24</v>
      </c>
      <c r="G19" s="27"/>
      <c r="H19" s="22" t="s">
        <v>25</v>
      </c>
      <c r="I19" s="29" t="s">
        <v>16</v>
      </c>
      <c r="J19" s="10" t="s">
        <v>9</v>
      </c>
      <c r="K19" s="32"/>
      <c r="L19" s="10" t="s">
        <v>17</v>
      </c>
    </row>
    <row r="20">
      <c r="A20" s="16"/>
      <c r="B20" s="16"/>
      <c r="C20" s="16"/>
      <c r="D20" s="16"/>
      <c r="E20" s="27">
        <v>6.0</v>
      </c>
      <c r="F20" s="20" t="s">
        <v>26</v>
      </c>
      <c r="G20" s="27"/>
      <c r="H20" s="22" t="s">
        <v>27</v>
      </c>
      <c r="I20" s="29" t="s">
        <v>16</v>
      </c>
      <c r="J20" s="10" t="s">
        <v>9</v>
      </c>
      <c r="K20" s="32"/>
      <c r="L20" s="10" t="s">
        <v>17</v>
      </c>
    </row>
    <row r="21">
      <c r="A21" s="16"/>
      <c r="B21" s="16"/>
      <c r="C21" s="16"/>
      <c r="D21" s="16"/>
      <c r="E21" s="27">
        <v>7.0</v>
      </c>
      <c r="F21" s="20" t="s">
        <v>28</v>
      </c>
      <c r="G21" s="23" t="str">
        <f>IFERROR(__xludf.DUMMYFUNCTION("IMPORTRANGE(""https://docs.google.com/spreadsheets/d/1msXmY3JMrtV0sapmub13JTOYehqip3e4NKt615XbIqY"",CONCATENATE(""B"",K8))"),"Visitadora")</f>
        <v>Visitadora</v>
      </c>
      <c r="H21" s="18"/>
      <c r="I21" s="14" t="s">
        <v>16</v>
      </c>
      <c r="J21" s="10" t="s">
        <v>9</v>
      </c>
      <c r="K21" s="24">
        <v>13.0</v>
      </c>
      <c r="L21" s="10" t="s">
        <v>17</v>
      </c>
    </row>
    <row r="22">
      <c r="A22" s="16"/>
      <c r="B22" s="16"/>
      <c r="C22" s="16"/>
      <c r="D22" s="16"/>
      <c r="E22" s="10">
        <v>8.0</v>
      </c>
      <c r="F22" s="20" t="s">
        <v>29</v>
      </c>
      <c r="G22" s="23" t="str">
        <f>IFERROR(__xludf.DUMMYFUNCTION("IMPORTRANGE(""https://docs.google.com/spreadsheets/d/1msXmY3JMrtV0sapmub13JTOYehqip3e4NKt615XbIqY"",CONCATENATE(""C"",K23))"),"María")</f>
        <v>María</v>
      </c>
      <c r="H22" s="18"/>
      <c r="I22" s="14" t="s">
        <v>16</v>
      </c>
      <c r="J22" s="10" t="s">
        <v>9</v>
      </c>
      <c r="K22" s="19">
        <f t="shared" ref="K22:K26" si="2">K21</f>
        <v>13</v>
      </c>
      <c r="L22" s="10" t="s">
        <v>17</v>
      </c>
    </row>
    <row r="23">
      <c r="A23" s="16"/>
      <c r="B23" s="16"/>
      <c r="C23" s="16"/>
      <c r="D23" s="16"/>
      <c r="E23" s="10">
        <v>9.0</v>
      </c>
      <c r="F23" s="20" t="s">
        <v>30</v>
      </c>
      <c r="G23" s="10" t="str">
        <f>IFERROR(__xludf.DUMMYFUNCTION("IMPORTRANGE(""https://docs.google.com/spreadsheets/d/1msXmY3JMrtV0sapmub13JTOYehqip3e4NKt615XbIqY"",CONCATENATE(""D"",K23))"),"Peréz Gómez")</f>
        <v>Peréz Gómez</v>
      </c>
      <c r="H23" s="18"/>
      <c r="I23" s="14" t="s">
        <v>16</v>
      </c>
      <c r="J23" s="10" t="s">
        <v>9</v>
      </c>
      <c r="K23" s="19">
        <f t="shared" si="2"/>
        <v>13</v>
      </c>
      <c r="L23" s="10" t="s">
        <v>17</v>
      </c>
    </row>
    <row r="24">
      <c r="A24" s="16"/>
      <c r="B24" s="16"/>
      <c r="C24" s="16"/>
      <c r="D24" s="16"/>
      <c r="E24" s="10">
        <v>10.0</v>
      </c>
      <c r="F24" s="20" t="s">
        <v>31</v>
      </c>
      <c r="G24" s="17" t="str">
        <f>IFERROR(__xludf.DUMMYFUNCTION("IMPORTRANGE(""https://docs.google.com/spreadsheets/d/1msXmY3JMrtV0sapmub13JTOYehqip3e4NKt615XbIqY"",CONCATENATE(""E"",K24))"),"maria.gomez2@MotorheadLab.com")</f>
        <v>maria.gomez2@MotorheadLab.com</v>
      </c>
      <c r="H24" s="18"/>
      <c r="I24" s="14" t="s">
        <v>16</v>
      </c>
      <c r="J24" s="10" t="s">
        <v>9</v>
      </c>
      <c r="K24" s="19">
        <f t="shared" si="2"/>
        <v>13</v>
      </c>
      <c r="L24" s="10" t="s">
        <v>17</v>
      </c>
    </row>
    <row r="25">
      <c r="A25" s="16"/>
      <c r="B25" s="16"/>
      <c r="C25" s="16"/>
      <c r="D25" s="16"/>
      <c r="E25" s="10">
        <v>11.0</v>
      </c>
      <c r="F25" s="20" t="s">
        <v>20</v>
      </c>
      <c r="G25" s="10" t="str">
        <f>IFERROR(__xludf.DUMMYFUNCTION("IMPORTRANGE(""https://docs.google.com/spreadsheets/d/1msXmY3JMrtV0sapmub13JTOYehqip3e4NKt615XbIqY"",CONCATENATE(""F"",K25))"),"UserPass496?")</f>
        <v>UserPass496?</v>
      </c>
      <c r="H25" s="18"/>
      <c r="I25" s="14" t="s">
        <v>16</v>
      </c>
      <c r="J25" s="10" t="s">
        <v>9</v>
      </c>
      <c r="K25" s="19">
        <f t="shared" si="2"/>
        <v>13</v>
      </c>
      <c r="L25" s="10" t="s">
        <v>17</v>
      </c>
    </row>
    <row r="26">
      <c r="A26" s="16"/>
      <c r="B26" s="16"/>
      <c r="C26" s="16"/>
      <c r="D26" s="16"/>
      <c r="E26" s="10">
        <v>12.0</v>
      </c>
      <c r="F26" s="20" t="s">
        <v>32</v>
      </c>
      <c r="G26" s="10" t="str">
        <f>IFERROR(__xludf.DUMMYFUNCTION("IMPORTRANGE(""https://docs.google.com/spreadsheets/d/1msXmY3JMrtV0sapmub13JTOYehqip3e4NKt615XbIqY"",CONCATENATE(""G"",K26))"),"67890/24")</f>
        <v>67890/24</v>
      </c>
      <c r="H26" s="18"/>
      <c r="I26" s="14" t="s">
        <v>16</v>
      </c>
      <c r="J26" s="10" t="s">
        <v>9</v>
      </c>
      <c r="K26" s="19">
        <f t="shared" si="2"/>
        <v>13</v>
      </c>
      <c r="L26" s="10" t="s">
        <v>17</v>
      </c>
    </row>
    <row r="27">
      <c r="A27" s="25"/>
      <c r="B27" s="25"/>
      <c r="C27" s="25"/>
      <c r="D27" s="25"/>
      <c r="E27" s="10">
        <v>13.0</v>
      </c>
      <c r="F27" s="20" t="s">
        <v>33</v>
      </c>
      <c r="G27" s="21"/>
      <c r="H27" s="22" t="s">
        <v>34</v>
      </c>
      <c r="I27" s="14" t="s">
        <v>16</v>
      </c>
      <c r="J27" s="10" t="s">
        <v>9</v>
      </c>
      <c r="K27" s="19"/>
      <c r="L27" s="10" t="s">
        <v>17</v>
      </c>
    </row>
    <row r="28">
      <c r="A28" s="6">
        <v>3.0</v>
      </c>
      <c r="B28" s="7" t="s">
        <v>12</v>
      </c>
      <c r="C28" s="8" t="s">
        <v>35</v>
      </c>
      <c r="D28" s="33" t="s">
        <v>36</v>
      </c>
      <c r="E28" s="26">
        <v>1.0</v>
      </c>
      <c r="F28" s="11" t="s">
        <v>15</v>
      </c>
      <c r="G28" s="27"/>
      <c r="H28" s="28"/>
      <c r="I28" s="29" t="s">
        <v>16</v>
      </c>
      <c r="J28" s="10" t="s">
        <v>9</v>
      </c>
      <c r="K28" s="30"/>
      <c r="L28" s="10" t="s">
        <v>17</v>
      </c>
    </row>
    <row r="29">
      <c r="A29" s="16"/>
      <c r="B29" s="16"/>
      <c r="C29" s="16"/>
      <c r="D29" s="16"/>
      <c r="E29" s="27">
        <v>2.0</v>
      </c>
      <c r="F29" s="11" t="s">
        <v>18</v>
      </c>
      <c r="G29" s="31" t="s">
        <v>19</v>
      </c>
      <c r="H29" s="28"/>
      <c r="I29" s="29" t="s">
        <v>16</v>
      </c>
      <c r="J29" s="10" t="s">
        <v>9</v>
      </c>
      <c r="K29" s="32"/>
      <c r="L29" s="10" t="s">
        <v>17</v>
      </c>
    </row>
    <row r="30">
      <c r="A30" s="16"/>
      <c r="B30" s="16"/>
      <c r="C30" s="16"/>
      <c r="D30" s="16"/>
      <c r="E30" s="27">
        <v>3.0</v>
      </c>
      <c r="F30" s="20" t="s">
        <v>20</v>
      </c>
      <c r="G30" s="27" t="s">
        <v>21</v>
      </c>
      <c r="H30" s="28"/>
      <c r="I30" s="29" t="s">
        <v>16</v>
      </c>
      <c r="J30" s="10" t="s">
        <v>9</v>
      </c>
      <c r="K30" s="32"/>
      <c r="L30" s="10" t="s">
        <v>17</v>
      </c>
    </row>
    <row r="31">
      <c r="A31" s="16"/>
      <c r="B31" s="16"/>
      <c r="C31" s="16"/>
      <c r="D31" s="16"/>
      <c r="E31" s="27">
        <v>4.0</v>
      </c>
      <c r="F31" s="20" t="s">
        <v>22</v>
      </c>
      <c r="G31" s="27"/>
      <c r="H31" s="22" t="s">
        <v>23</v>
      </c>
      <c r="I31" s="29" t="s">
        <v>16</v>
      </c>
      <c r="J31" s="10" t="s">
        <v>9</v>
      </c>
      <c r="K31" s="32"/>
      <c r="L31" s="10" t="s">
        <v>17</v>
      </c>
    </row>
    <row r="32">
      <c r="A32" s="16"/>
      <c r="B32" s="16"/>
      <c r="C32" s="16"/>
      <c r="D32" s="16"/>
      <c r="E32" s="27">
        <v>5.0</v>
      </c>
      <c r="F32" s="20" t="s">
        <v>24</v>
      </c>
      <c r="G32" s="27"/>
      <c r="H32" s="22" t="s">
        <v>25</v>
      </c>
      <c r="I32" s="29" t="s">
        <v>16</v>
      </c>
      <c r="J32" s="10" t="s">
        <v>9</v>
      </c>
      <c r="K32" s="32"/>
      <c r="L32" s="10" t="s">
        <v>17</v>
      </c>
    </row>
    <row r="33">
      <c r="A33" s="16"/>
      <c r="B33" s="16"/>
      <c r="C33" s="16"/>
      <c r="D33" s="16"/>
      <c r="E33" s="27">
        <v>6.0</v>
      </c>
      <c r="F33" s="20" t="s">
        <v>26</v>
      </c>
      <c r="G33" s="27"/>
      <c r="H33" s="22" t="s">
        <v>27</v>
      </c>
      <c r="I33" s="29" t="s">
        <v>16</v>
      </c>
      <c r="J33" s="10" t="s">
        <v>9</v>
      </c>
      <c r="K33" s="32"/>
      <c r="L33" s="10" t="s">
        <v>17</v>
      </c>
    </row>
    <row r="34">
      <c r="A34" s="16"/>
      <c r="B34" s="16"/>
      <c r="C34" s="16"/>
      <c r="D34" s="16"/>
      <c r="E34" s="27">
        <v>7.0</v>
      </c>
      <c r="F34" s="20" t="s">
        <v>28</v>
      </c>
      <c r="G34" s="23" t="str">
        <f>IFERROR(__xludf.DUMMYFUNCTION("IMPORTRANGE(""https://docs.google.com/spreadsheets/d/1msXmY3JMrtV0sapmub13JTOYehqip3e4NKt615XbIqY"",CONCATENATE(""B"",K8))"),"Visitadora")</f>
        <v>Visitadora</v>
      </c>
      <c r="H34" s="28"/>
      <c r="I34" s="29" t="s">
        <v>16</v>
      </c>
      <c r="J34" s="10" t="s">
        <v>9</v>
      </c>
      <c r="K34" s="24">
        <v>14.0</v>
      </c>
      <c r="L34" s="10" t="s">
        <v>17</v>
      </c>
    </row>
    <row r="35">
      <c r="A35" s="16"/>
      <c r="B35" s="16"/>
      <c r="C35" s="16"/>
      <c r="D35" s="16"/>
      <c r="E35" s="10">
        <v>8.0</v>
      </c>
      <c r="F35" s="20" t="s">
        <v>29</v>
      </c>
      <c r="G35" s="23" t="str">
        <f>IFERROR(__xludf.DUMMYFUNCTION("IMPORTRANGE(""https://docs.google.com/spreadsheets/d/1msXmY3JMrtV0sapmub13JTOYehqip3e4NKt615XbIqY"",CONCATENATE(""C"",K36))"),"María")</f>
        <v>María</v>
      </c>
      <c r="H35" s="18"/>
      <c r="I35" s="14" t="s">
        <v>16</v>
      </c>
      <c r="J35" s="10" t="s">
        <v>9</v>
      </c>
      <c r="K35" s="19">
        <f t="shared" ref="K35:K39" si="3">K34</f>
        <v>14</v>
      </c>
      <c r="L35" s="10" t="s">
        <v>17</v>
      </c>
    </row>
    <row r="36">
      <c r="A36" s="16"/>
      <c r="B36" s="16"/>
      <c r="C36" s="16"/>
      <c r="D36" s="16"/>
      <c r="E36" s="10">
        <v>9.0</v>
      </c>
      <c r="F36" s="20" t="s">
        <v>30</v>
      </c>
      <c r="G36" s="10" t="str">
        <f>IFERROR(__xludf.DUMMYFUNCTION("IMPORTRANGE(""https://docs.google.com/spreadsheets/d/1msXmY3JMrtV0sapmub13JTOYehqip3e4NKt615XbIqY"",CONCATENATE(""D"",K36))"),"Gómez")</f>
        <v>Gómez</v>
      </c>
      <c r="H36" s="18"/>
      <c r="I36" s="14" t="s">
        <v>16</v>
      </c>
      <c r="J36" s="10" t="s">
        <v>9</v>
      </c>
      <c r="K36" s="19">
        <f t="shared" si="3"/>
        <v>14</v>
      </c>
      <c r="L36" s="10" t="s">
        <v>17</v>
      </c>
    </row>
    <row r="37">
      <c r="A37" s="16"/>
      <c r="B37" s="16"/>
      <c r="C37" s="16"/>
      <c r="D37" s="16"/>
      <c r="E37" s="10">
        <v>10.0</v>
      </c>
      <c r="F37" s="20" t="s">
        <v>31</v>
      </c>
      <c r="G37" s="17" t="str">
        <f>IFERROR(__xludf.DUMMYFUNCTION("IMPORTRANGE(""https://docs.google.com/spreadsheets/d/1msXmY3JMrtV0sapmub13JTOYehqip3e4NKt615XbIqY"",CONCATENATE(""E"",K37))"),"maria.gomez@MotorheadLab.com")</f>
        <v>maria.gomez@MotorheadLab.com</v>
      </c>
      <c r="H37" s="18"/>
      <c r="I37" s="14" t="s">
        <v>16</v>
      </c>
      <c r="J37" s="10" t="s">
        <v>9</v>
      </c>
      <c r="K37" s="19">
        <f t="shared" si="3"/>
        <v>14</v>
      </c>
      <c r="L37" s="10" t="s">
        <v>17</v>
      </c>
    </row>
    <row r="38">
      <c r="A38" s="16"/>
      <c r="B38" s="16"/>
      <c r="C38" s="16"/>
      <c r="D38" s="16"/>
      <c r="E38" s="10">
        <v>11.0</v>
      </c>
      <c r="F38" s="20" t="s">
        <v>20</v>
      </c>
      <c r="G38" s="10" t="str">
        <f>IFERROR(__xludf.DUMMYFUNCTION("IMPORTRANGE(""https://docs.google.com/spreadsheets/d/1msXmY3JMrtV0sapmub13JTOYehqip3e4NKt615XbIqY"",CONCATENATE(""F"",K38))"),"UserPass496?")</f>
        <v>UserPass496?</v>
      </c>
      <c r="H38" s="18"/>
      <c r="I38" s="14" t="s">
        <v>16</v>
      </c>
      <c r="J38" s="10" t="s">
        <v>9</v>
      </c>
      <c r="K38" s="19">
        <f t="shared" si="3"/>
        <v>14</v>
      </c>
      <c r="L38" s="10" t="s">
        <v>17</v>
      </c>
    </row>
    <row r="39">
      <c r="A39" s="16"/>
      <c r="B39" s="16"/>
      <c r="C39" s="16"/>
      <c r="D39" s="16"/>
      <c r="E39" s="10">
        <v>12.0</v>
      </c>
      <c r="F39" s="20" t="s">
        <v>32</v>
      </c>
      <c r="G39" s="10" t="str">
        <f>IFERROR(__xludf.DUMMYFUNCTION("IMPORTRANGE(""https://docs.google.com/spreadsheets/d/1msXmY3JMrtV0sapmub13JTOYehqip3e4NKt615XbIqY"",CONCATENATE(""G"",K39))"),"12345/24")</f>
        <v>12345/24</v>
      </c>
      <c r="H39" s="18"/>
      <c r="I39" s="14" t="s">
        <v>16</v>
      </c>
      <c r="J39" s="10" t="s">
        <v>9</v>
      </c>
      <c r="K39" s="19">
        <f t="shared" si="3"/>
        <v>14</v>
      </c>
      <c r="L39" s="10" t="s">
        <v>17</v>
      </c>
    </row>
    <row r="40">
      <c r="A40" s="25"/>
      <c r="B40" s="25"/>
      <c r="C40" s="25"/>
      <c r="D40" s="25"/>
      <c r="E40" s="10">
        <v>13.0</v>
      </c>
      <c r="F40" s="20" t="s">
        <v>33</v>
      </c>
      <c r="G40" s="21"/>
      <c r="H40" s="34" t="s">
        <v>37</v>
      </c>
      <c r="I40" s="35"/>
      <c r="J40" s="10" t="s">
        <v>9</v>
      </c>
      <c r="K40" s="32"/>
      <c r="L40" s="10" t="s">
        <v>17</v>
      </c>
    </row>
    <row r="41">
      <c r="A41" s="6">
        <v>4.0</v>
      </c>
      <c r="B41" s="7" t="s">
        <v>12</v>
      </c>
      <c r="C41" s="8" t="s">
        <v>35</v>
      </c>
      <c r="D41" s="33" t="s">
        <v>36</v>
      </c>
      <c r="E41" s="26">
        <v>1.0</v>
      </c>
      <c r="F41" s="11" t="s">
        <v>15</v>
      </c>
      <c r="G41" s="27"/>
      <c r="H41" s="28"/>
      <c r="I41" s="29" t="s">
        <v>16</v>
      </c>
      <c r="J41" s="10" t="s">
        <v>9</v>
      </c>
      <c r="K41" s="30"/>
      <c r="L41" s="10" t="s">
        <v>17</v>
      </c>
    </row>
    <row r="42">
      <c r="A42" s="16"/>
      <c r="B42" s="16"/>
      <c r="C42" s="16"/>
      <c r="D42" s="16"/>
      <c r="E42" s="27">
        <v>2.0</v>
      </c>
      <c r="F42" s="11" t="s">
        <v>18</v>
      </c>
      <c r="G42" s="31" t="s">
        <v>19</v>
      </c>
      <c r="H42" s="28"/>
      <c r="I42" s="29" t="s">
        <v>16</v>
      </c>
      <c r="J42" s="10" t="s">
        <v>9</v>
      </c>
      <c r="K42" s="32"/>
      <c r="L42" s="10" t="s">
        <v>17</v>
      </c>
    </row>
    <row r="43">
      <c r="A43" s="16"/>
      <c r="B43" s="16"/>
      <c r="C43" s="16"/>
      <c r="D43" s="16"/>
      <c r="E43" s="27">
        <v>3.0</v>
      </c>
      <c r="F43" s="20" t="s">
        <v>20</v>
      </c>
      <c r="G43" s="27" t="s">
        <v>21</v>
      </c>
      <c r="H43" s="28"/>
      <c r="I43" s="29" t="s">
        <v>16</v>
      </c>
      <c r="J43" s="10" t="s">
        <v>9</v>
      </c>
      <c r="K43" s="32"/>
      <c r="L43" s="10" t="s">
        <v>17</v>
      </c>
    </row>
    <row r="44">
      <c r="A44" s="16"/>
      <c r="B44" s="16"/>
      <c r="C44" s="16"/>
      <c r="D44" s="16"/>
      <c r="E44" s="27">
        <v>4.0</v>
      </c>
      <c r="F44" s="20" t="s">
        <v>22</v>
      </c>
      <c r="G44" s="27"/>
      <c r="H44" s="22" t="s">
        <v>23</v>
      </c>
      <c r="I44" s="29" t="s">
        <v>16</v>
      </c>
      <c r="J44" s="10" t="s">
        <v>9</v>
      </c>
      <c r="K44" s="32"/>
      <c r="L44" s="10" t="s">
        <v>17</v>
      </c>
    </row>
    <row r="45">
      <c r="A45" s="16"/>
      <c r="B45" s="16"/>
      <c r="C45" s="16"/>
      <c r="D45" s="16"/>
      <c r="E45" s="27">
        <v>5.0</v>
      </c>
      <c r="F45" s="20" t="s">
        <v>24</v>
      </c>
      <c r="G45" s="27"/>
      <c r="H45" s="22" t="s">
        <v>25</v>
      </c>
      <c r="I45" s="29" t="s">
        <v>16</v>
      </c>
      <c r="J45" s="10" t="s">
        <v>9</v>
      </c>
      <c r="K45" s="32"/>
      <c r="L45" s="10" t="s">
        <v>17</v>
      </c>
    </row>
    <row r="46">
      <c r="A46" s="16"/>
      <c r="B46" s="16"/>
      <c r="C46" s="16"/>
      <c r="D46" s="16"/>
      <c r="E46" s="27">
        <v>6.0</v>
      </c>
      <c r="F46" s="20" t="s">
        <v>26</v>
      </c>
      <c r="G46" s="27"/>
      <c r="H46" s="22" t="s">
        <v>27</v>
      </c>
      <c r="I46" s="29" t="s">
        <v>16</v>
      </c>
      <c r="J46" s="10" t="s">
        <v>9</v>
      </c>
      <c r="K46" s="32"/>
      <c r="L46" s="10" t="s">
        <v>17</v>
      </c>
    </row>
    <row r="47">
      <c r="A47" s="16"/>
      <c r="B47" s="16"/>
      <c r="C47" s="16"/>
      <c r="D47" s="16"/>
      <c r="E47" s="27">
        <v>7.0</v>
      </c>
      <c r="F47" s="20" t="s">
        <v>28</v>
      </c>
      <c r="G47" s="23" t="str">
        <f>IFERROR(__xludf.DUMMYFUNCTION("IMPORTRANGE(""https://docs.google.com/spreadsheets/d/1msXmY3JMrtV0sapmub13JTOYehqip3e4NKt615XbIqY"",CONCATENATE(""B"",K8))"),"Visitadora")</f>
        <v>Visitadora</v>
      </c>
      <c r="H47" s="28"/>
      <c r="I47" s="29" t="s">
        <v>16</v>
      </c>
      <c r="J47" s="10" t="s">
        <v>9</v>
      </c>
      <c r="K47" s="24">
        <v>15.0</v>
      </c>
      <c r="L47" s="10" t="s">
        <v>17</v>
      </c>
    </row>
    <row r="48">
      <c r="A48" s="16"/>
      <c r="B48" s="16"/>
      <c r="C48" s="16"/>
      <c r="D48" s="16"/>
      <c r="E48" s="10">
        <v>8.0</v>
      </c>
      <c r="F48" s="20" t="s">
        <v>29</v>
      </c>
      <c r="G48" s="23" t="str">
        <f>IFERROR(__xludf.DUMMYFUNCTION("IMPORTRANGE(""https://docs.google.com/spreadsheets/d/1msXmY3JMrtV0sapmub13JTOYehqip3e4NKt615XbIqY"",CONCATENATE(""C"",K49))"),"""""")</f>
        <v>""</v>
      </c>
      <c r="H48" s="18"/>
      <c r="I48" s="14" t="s">
        <v>16</v>
      </c>
      <c r="J48" s="10" t="s">
        <v>9</v>
      </c>
      <c r="K48" s="19">
        <f t="shared" ref="K48:K52" si="4">K47</f>
        <v>15</v>
      </c>
      <c r="L48" s="10" t="s">
        <v>17</v>
      </c>
    </row>
    <row r="49">
      <c r="A49" s="16"/>
      <c r="B49" s="16"/>
      <c r="C49" s="16"/>
      <c r="D49" s="16"/>
      <c r="E49" s="10">
        <v>9.0</v>
      </c>
      <c r="F49" s="20" t="s">
        <v>30</v>
      </c>
      <c r="G49" s="10" t="str">
        <f>IFERROR(__xludf.DUMMYFUNCTION("IMPORTRANGE(""https://docs.google.com/spreadsheets/d/1msXmY3JMrtV0sapmub13JTOYehqip3e4NKt615XbIqY"",CONCATENATE(""D"",K49))"),"Gómez")</f>
        <v>Gómez</v>
      </c>
      <c r="H49" s="18"/>
      <c r="I49" s="14" t="s">
        <v>16</v>
      </c>
      <c r="J49" s="10" t="s">
        <v>9</v>
      </c>
      <c r="K49" s="19">
        <f t="shared" si="4"/>
        <v>15</v>
      </c>
      <c r="L49" s="10" t="s">
        <v>17</v>
      </c>
    </row>
    <row r="50">
      <c r="A50" s="16"/>
      <c r="B50" s="16"/>
      <c r="C50" s="16"/>
      <c r="D50" s="16"/>
      <c r="E50" s="10">
        <v>10.0</v>
      </c>
      <c r="F50" s="20" t="s">
        <v>31</v>
      </c>
      <c r="G50" s="17" t="str">
        <f>IFERROR(__xludf.DUMMYFUNCTION("IMPORTRANGE(""https://docs.google.com/spreadsheets/d/1msXmY3JMrtV0sapmub13JTOYehqip3e4NKt615XbIqY"",CONCATENATE(""E"",K50))"),"maria.gomez@MotorheadLab.com")</f>
        <v>maria.gomez@MotorheadLab.com</v>
      </c>
      <c r="H50" s="18"/>
      <c r="I50" s="14" t="s">
        <v>16</v>
      </c>
      <c r="J50" s="10" t="s">
        <v>9</v>
      </c>
      <c r="K50" s="19">
        <f t="shared" si="4"/>
        <v>15</v>
      </c>
      <c r="L50" s="10" t="s">
        <v>17</v>
      </c>
    </row>
    <row r="51">
      <c r="A51" s="16"/>
      <c r="B51" s="16"/>
      <c r="C51" s="16"/>
      <c r="D51" s="16"/>
      <c r="E51" s="10">
        <v>11.0</v>
      </c>
      <c r="F51" s="20" t="s">
        <v>20</v>
      </c>
      <c r="G51" s="10" t="str">
        <f>IFERROR(__xludf.DUMMYFUNCTION("IMPORTRANGE(""https://docs.google.com/spreadsheets/d/1msXmY3JMrtV0sapmub13JTOYehqip3e4NKt615XbIqY"",CONCATENATE(""F"",K51))"),"UserPass496?")</f>
        <v>UserPass496?</v>
      </c>
      <c r="H51" s="18"/>
      <c r="I51" s="14" t="s">
        <v>16</v>
      </c>
      <c r="J51" s="10" t="s">
        <v>9</v>
      </c>
      <c r="K51" s="19">
        <f t="shared" si="4"/>
        <v>15</v>
      </c>
      <c r="L51" s="10" t="s">
        <v>17</v>
      </c>
    </row>
    <row r="52">
      <c r="A52" s="16"/>
      <c r="B52" s="16"/>
      <c r="C52" s="16"/>
      <c r="D52" s="16"/>
      <c r="E52" s="10">
        <v>12.0</v>
      </c>
      <c r="F52" s="20" t="s">
        <v>32</v>
      </c>
      <c r="G52" s="10" t="str">
        <f>IFERROR(__xludf.DUMMYFUNCTION("IMPORTRANGE(""https://docs.google.com/spreadsheets/d/1msXmY3JMrtV0sapmub13JTOYehqip3e4NKt615XbIqY"",CONCATENATE(""G"",K52))"),"12345/24")</f>
        <v>12345/24</v>
      </c>
      <c r="H52" s="18"/>
      <c r="I52" s="14" t="s">
        <v>16</v>
      </c>
      <c r="J52" s="10" t="s">
        <v>9</v>
      </c>
      <c r="K52" s="19">
        <f t="shared" si="4"/>
        <v>15</v>
      </c>
      <c r="L52" s="10" t="s">
        <v>17</v>
      </c>
    </row>
    <row r="53">
      <c r="A53" s="25"/>
      <c r="B53" s="25"/>
      <c r="C53" s="25"/>
      <c r="D53" s="25"/>
      <c r="E53" s="10">
        <v>13.0</v>
      </c>
      <c r="F53" s="20" t="s">
        <v>33</v>
      </c>
      <c r="G53" s="21"/>
      <c r="H53" s="34" t="s">
        <v>37</v>
      </c>
      <c r="I53" s="35"/>
      <c r="J53" s="10" t="s">
        <v>9</v>
      </c>
      <c r="K53" s="32"/>
      <c r="L53" s="10" t="s">
        <v>17</v>
      </c>
    </row>
    <row r="54">
      <c r="A54" s="6">
        <v>5.0</v>
      </c>
      <c r="B54" s="7" t="s">
        <v>12</v>
      </c>
      <c r="C54" s="8" t="s">
        <v>35</v>
      </c>
      <c r="D54" s="33" t="s">
        <v>36</v>
      </c>
      <c r="E54" s="26">
        <v>1.0</v>
      </c>
      <c r="F54" s="11" t="s">
        <v>15</v>
      </c>
      <c r="G54" s="27"/>
      <c r="H54" s="28"/>
      <c r="I54" s="29" t="s">
        <v>16</v>
      </c>
      <c r="J54" s="10" t="s">
        <v>9</v>
      </c>
      <c r="K54" s="30"/>
      <c r="L54" s="10" t="s">
        <v>17</v>
      </c>
    </row>
    <row r="55">
      <c r="A55" s="16"/>
      <c r="B55" s="16"/>
      <c r="C55" s="16"/>
      <c r="D55" s="16"/>
      <c r="E55" s="27">
        <v>2.0</v>
      </c>
      <c r="F55" s="11" t="s">
        <v>18</v>
      </c>
      <c r="G55" s="31" t="s">
        <v>19</v>
      </c>
      <c r="H55" s="28"/>
      <c r="I55" s="29" t="s">
        <v>16</v>
      </c>
      <c r="J55" s="10" t="s">
        <v>9</v>
      </c>
      <c r="K55" s="32"/>
      <c r="L55" s="10" t="s">
        <v>17</v>
      </c>
    </row>
    <row r="56">
      <c r="A56" s="16"/>
      <c r="B56" s="16"/>
      <c r="C56" s="16"/>
      <c r="D56" s="16"/>
      <c r="E56" s="27">
        <v>3.0</v>
      </c>
      <c r="F56" s="20" t="s">
        <v>20</v>
      </c>
      <c r="G56" s="27" t="s">
        <v>21</v>
      </c>
      <c r="H56" s="28"/>
      <c r="I56" s="29" t="s">
        <v>16</v>
      </c>
      <c r="J56" s="10" t="s">
        <v>9</v>
      </c>
      <c r="K56" s="32"/>
      <c r="L56" s="10" t="s">
        <v>17</v>
      </c>
    </row>
    <row r="57">
      <c r="A57" s="16"/>
      <c r="B57" s="16"/>
      <c r="C57" s="16"/>
      <c r="D57" s="16"/>
      <c r="E57" s="27">
        <v>4.0</v>
      </c>
      <c r="F57" s="20" t="s">
        <v>22</v>
      </c>
      <c r="G57" s="27"/>
      <c r="H57" s="22" t="s">
        <v>23</v>
      </c>
      <c r="I57" s="29" t="s">
        <v>16</v>
      </c>
      <c r="J57" s="10" t="s">
        <v>9</v>
      </c>
      <c r="K57" s="32"/>
      <c r="L57" s="10" t="s">
        <v>17</v>
      </c>
    </row>
    <row r="58">
      <c r="A58" s="16"/>
      <c r="B58" s="16"/>
      <c r="C58" s="16"/>
      <c r="D58" s="16"/>
      <c r="E58" s="27">
        <v>5.0</v>
      </c>
      <c r="F58" s="20" t="s">
        <v>24</v>
      </c>
      <c r="G58" s="27"/>
      <c r="H58" s="22" t="s">
        <v>25</v>
      </c>
      <c r="I58" s="29" t="s">
        <v>16</v>
      </c>
      <c r="J58" s="10" t="s">
        <v>9</v>
      </c>
      <c r="K58" s="32"/>
      <c r="L58" s="10" t="s">
        <v>17</v>
      </c>
    </row>
    <row r="59">
      <c r="A59" s="16"/>
      <c r="B59" s="16"/>
      <c r="C59" s="16"/>
      <c r="D59" s="16"/>
      <c r="E59" s="27">
        <v>6.0</v>
      </c>
      <c r="F59" s="20" t="s">
        <v>26</v>
      </c>
      <c r="G59" s="27"/>
      <c r="H59" s="22" t="s">
        <v>27</v>
      </c>
      <c r="I59" s="29" t="s">
        <v>16</v>
      </c>
      <c r="J59" s="10" t="s">
        <v>9</v>
      </c>
      <c r="K59" s="32"/>
      <c r="L59" s="10" t="s">
        <v>17</v>
      </c>
    </row>
    <row r="60">
      <c r="A60" s="16"/>
      <c r="B60" s="16"/>
      <c r="C60" s="16"/>
      <c r="D60" s="16"/>
      <c r="E60" s="27">
        <v>7.0</v>
      </c>
      <c r="F60" s="20" t="s">
        <v>28</v>
      </c>
      <c r="G60" s="23" t="str">
        <f>IFERROR(__xludf.DUMMYFUNCTION("IMPORTRANGE(""https://docs.google.com/spreadsheets/d/1msXmY3JMrtV0sapmub13JTOYehqip3e4NKt615XbIqY"",CONCATENATE(""B"",K8))"),"Visitadora")</f>
        <v>Visitadora</v>
      </c>
      <c r="H60" s="28"/>
      <c r="I60" s="29" t="s">
        <v>16</v>
      </c>
      <c r="J60" s="10" t="s">
        <v>9</v>
      </c>
      <c r="K60" s="24">
        <v>16.0</v>
      </c>
      <c r="L60" s="10" t="s">
        <v>17</v>
      </c>
    </row>
    <row r="61">
      <c r="A61" s="16"/>
      <c r="B61" s="16"/>
      <c r="C61" s="16"/>
      <c r="D61" s="16"/>
      <c r="E61" s="10">
        <v>8.0</v>
      </c>
      <c r="F61" s="20" t="s">
        <v>29</v>
      </c>
      <c r="G61" s="23" t="str">
        <f>IFERROR(__xludf.DUMMYFUNCTION("IMPORTRANGE(""https://docs.google.com/spreadsheets/d/1msXmY3JMrtV0sapmub13JTOYehqip3e4NKt615XbIqY"",CONCATENATE(""C"",K62))"),"María")</f>
        <v>María</v>
      </c>
      <c r="H61" s="18"/>
      <c r="I61" s="14" t="s">
        <v>16</v>
      </c>
      <c r="J61" s="10" t="s">
        <v>9</v>
      </c>
      <c r="K61" s="19">
        <f t="shared" ref="K61:K65" si="5">K60</f>
        <v>16</v>
      </c>
      <c r="L61" s="10" t="s">
        <v>17</v>
      </c>
    </row>
    <row r="62">
      <c r="A62" s="16"/>
      <c r="B62" s="16"/>
      <c r="C62" s="16"/>
      <c r="D62" s="16"/>
      <c r="E62" s="10">
        <v>9.0</v>
      </c>
      <c r="F62" s="20" t="s">
        <v>30</v>
      </c>
      <c r="G62" s="10" t="str">
        <f>IFERROR(__xludf.DUMMYFUNCTION("IMPORTRANGE(""https://docs.google.com/spreadsheets/d/1msXmY3JMrtV0sapmub13JTOYehqip3e4NKt615XbIqY"",CONCATENATE(""D"",K62))"),"""""")</f>
        <v>""</v>
      </c>
      <c r="H62" s="18"/>
      <c r="I62" s="14" t="s">
        <v>16</v>
      </c>
      <c r="J62" s="10" t="s">
        <v>9</v>
      </c>
      <c r="K62" s="19">
        <f t="shared" si="5"/>
        <v>16</v>
      </c>
      <c r="L62" s="10" t="s">
        <v>17</v>
      </c>
    </row>
    <row r="63">
      <c r="A63" s="16"/>
      <c r="B63" s="16"/>
      <c r="C63" s="16"/>
      <c r="D63" s="16"/>
      <c r="E63" s="10">
        <v>10.0</v>
      </c>
      <c r="F63" s="20" t="s">
        <v>31</v>
      </c>
      <c r="G63" s="17" t="str">
        <f>IFERROR(__xludf.DUMMYFUNCTION("IMPORTRANGE(""https://docs.google.com/spreadsheets/d/1msXmY3JMrtV0sapmub13JTOYehqip3e4NKt615XbIqY"",CONCATENATE(""E"",K63))"),"maria.gomez@MotorheadLab.com")</f>
        <v>maria.gomez@MotorheadLab.com</v>
      </c>
      <c r="H63" s="18"/>
      <c r="I63" s="14" t="s">
        <v>16</v>
      </c>
      <c r="J63" s="10" t="s">
        <v>9</v>
      </c>
      <c r="K63" s="19">
        <f t="shared" si="5"/>
        <v>16</v>
      </c>
      <c r="L63" s="10" t="s">
        <v>17</v>
      </c>
    </row>
    <row r="64">
      <c r="A64" s="16"/>
      <c r="B64" s="16"/>
      <c r="C64" s="16"/>
      <c r="D64" s="16"/>
      <c r="E64" s="10">
        <v>11.0</v>
      </c>
      <c r="F64" s="20" t="s">
        <v>20</v>
      </c>
      <c r="G64" s="10" t="str">
        <f>IFERROR(__xludf.DUMMYFUNCTION("IMPORTRANGE(""https://docs.google.com/spreadsheets/d/1msXmY3JMrtV0sapmub13JTOYehqip3e4NKt615XbIqY"",CONCATENATE(""F"",K64))"),"UserPass496?")</f>
        <v>UserPass496?</v>
      </c>
      <c r="H64" s="18"/>
      <c r="I64" s="14" t="s">
        <v>16</v>
      </c>
      <c r="J64" s="10" t="s">
        <v>9</v>
      </c>
      <c r="K64" s="19">
        <f t="shared" si="5"/>
        <v>16</v>
      </c>
      <c r="L64" s="10" t="s">
        <v>17</v>
      </c>
    </row>
    <row r="65">
      <c r="A65" s="16"/>
      <c r="B65" s="16"/>
      <c r="C65" s="16"/>
      <c r="D65" s="16"/>
      <c r="E65" s="10">
        <v>12.0</v>
      </c>
      <c r="F65" s="20" t="s">
        <v>32</v>
      </c>
      <c r="G65" s="10" t="str">
        <f>IFERROR(__xludf.DUMMYFUNCTION("IMPORTRANGE(""https://docs.google.com/spreadsheets/d/1msXmY3JMrtV0sapmub13JTOYehqip3e4NKt615XbIqY"",CONCATENATE(""G"",K65))"),"12345/24")</f>
        <v>12345/24</v>
      </c>
      <c r="H65" s="18"/>
      <c r="I65" s="14" t="s">
        <v>16</v>
      </c>
      <c r="J65" s="10" t="s">
        <v>9</v>
      </c>
      <c r="K65" s="19">
        <f t="shared" si="5"/>
        <v>16</v>
      </c>
      <c r="L65" s="10" t="s">
        <v>17</v>
      </c>
    </row>
    <row r="66">
      <c r="A66" s="25"/>
      <c r="B66" s="25"/>
      <c r="C66" s="25"/>
      <c r="D66" s="25"/>
      <c r="E66" s="10">
        <v>13.0</v>
      </c>
      <c r="F66" s="20" t="s">
        <v>33</v>
      </c>
      <c r="G66" s="21"/>
      <c r="H66" s="34" t="s">
        <v>37</v>
      </c>
      <c r="I66" s="35"/>
      <c r="J66" s="10" t="s">
        <v>9</v>
      </c>
      <c r="K66" s="32"/>
      <c r="L66" s="10" t="s">
        <v>17</v>
      </c>
    </row>
    <row r="67">
      <c r="A67" s="6">
        <v>6.0</v>
      </c>
      <c r="B67" s="7" t="s">
        <v>12</v>
      </c>
      <c r="C67" s="8" t="s">
        <v>35</v>
      </c>
      <c r="D67" s="33" t="s">
        <v>36</v>
      </c>
      <c r="E67" s="26">
        <v>1.0</v>
      </c>
      <c r="F67" s="11" t="s">
        <v>15</v>
      </c>
      <c r="G67" s="27"/>
      <c r="H67" s="28"/>
      <c r="I67" s="29" t="s">
        <v>16</v>
      </c>
      <c r="J67" s="10" t="s">
        <v>9</v>
      </c>
      <c r="K67" s="30"/>
      <c r="L67" s="10" t="s">
        <v>17</v>
      </c>
    </row>
    <row r="68">
      <c r="A68" s="16"/>
      <c r="B68" s="16"/>
      <c r="C68" s="16"/>
      <c r="D68" s="16"/>
      <c r="E68" s="27">
        <v>2.0</v>
      </c>
      <c r="F68" s="11" t="s">
        <v>18</v>
      </c>
      <c r="G68" s="31" t="s">
        <v>19</v>
      </c>
      <c r="H68" s="28"/>
      <c r="I68" s="29" t="s">
        <v>16</v>
      </c>
      <c r="J68" s="10" t="s">
        <v>9</v>
      </c>
      <c r="K68" s="32"/>
      <c r="L68" s="10" t="s">
        <v>17</v>
      </c>
    </row>
    <row r="69">
      <c r="A69" s="16"/>
      <c r="B69" s="16"/>
      <c r="C69" s="16"/>
      <c r="D69" s="16"/>
      <c r="E69" s="27">
        <v>3.0</v>
      </c>
      <c r="F69" s="20" t="s">
        <v>20</v>
      </c>
      <c r="G69" s="27" t="s">
        <v>21</v>
      </c>
      <c r="H69" s="28"/>
      <c r="I69" s="29" t="s">
        <v>16</v>
      </c>
      <c r="J69" s="10" t="s">
        <v>9</v>
      </c>
      <c r="K69" s="32"/>
      <c r="L69" s="10" t="s">
        <v>17</v>
      </c>
    </row>
    <row r="70">
      <c r="A70" s="16"/>
      <c r="B70" s="16"/>
      <c r="C70" s="16"/>
      <c r="D70" s="16"/>
      <c r="E70" s="27">
        <v>4.0</v>
      </c>
      <c r="F70" s="20" t="s">
        <v>22</v>
      </c>
      <c r="G70" s="27"/>
      <c r="H70" s="22" t="s">
        <v>23</v>
      </c>
      <c r="I70" s="29" t="s">
        <v>16</v>
      </c>
      <c r="J70" s="10" t="s">
        <v>9</v>
      </c>
      <c r="K70" s="32"/>
      <c r="L70" s="10" t="s">
        <v>17</v>
      </c>
    </row>
    <row r="71">
      <c r="A71" s="16"/>
      <c r="B71" s="16"/>
      <c r="C71" s="16"/>
      <c r="D71" s="16"/>
      <c r="E71" s="27">
        <v>5.0</v>
      </c>
      <c r="F71" s="20" t="s">
        <v>24</v>
      </c>
      <c r="G71" s="27"/>
      <c r="H71" s="22" t="s">
        <v>25</v>
      </c>
      <c r="I71" s="29" t="s">
        <v>16</v>
      </c>
      <c r="J71" s="10" t="s">
        <v>9</v>
      </c>
      <c r="K71" s="32"/>
      <c r="L71" s="10" t="s">
        <v>17</v>
      </c>
    </row>
    <row r="72">
      <c r="A72" s="16"/>
      <c r="B72" s="16"/>
      <c r="C72" s="16"/>
      <c r="D72" s="16"/>
      <c r="E72" s="27">
        <v>6.0</v>
      </c>
      <c r="F72" s="20" t="s">
        <v>26</v>
      </c>
      <c r="G72" s="27"/>
      <c r="H72" s="22" t="s">
        <v>27</v>
      </c>
      <c r="I72" s="29" t="s">
        <v>16</v>
      </c>
      <c r="J72" s="10" t="s">
        <v>9</v>
      </c>
      <c r="K72" s="32"/>
      <c r="L72" s="10" t="s">
        <v>17</v>
      </c>
    </row>
    <row r="73">
      <c r="A73" s="16"/>
      <c r="B73" s="16"/>
      <c r="C73" s="16"/>
      <c r="D73" s="16"/>
      <c r="E73" s="27">
        <v>7.0</v>
      </c>
      <c r="F73" s="20" t="s">
        <v>28</v>
      </c>
      <c r="G73" s="23" t="str">
        <f>IFERROR(__xludf.DUMMYFUNCTION("IMPORTRANGE(""https://docs.google.com/spreadsheets/d/1msXmY3JMrtV0sapmub13JTOYehqip3e4NKt615XbIqY"",CONCATENATE(""B"",K8))"),"Visitadora")</f>
        <v>Visitadora</v>
      </c>
      <c r="H73" s="28"/>
      <c r="I73" s="29" t="s">
        <v>16</v>
      </c>
      <c r="J73" s="10" t="s">
        <v>9</v>
      </c>
      <c r="K73" s="24">
        <f>K60+1</f>
        <v>17</v>
      </c>
      <c r="L73" s="10" t="s">
        <v>17</v>
      </c>
    </row>
    <row r="74">
      <c r="A74" s="16"/>
      <c r="B74" s="16"/>
      <c r="C74" s="16"/>
      <c r="D74" s="16"/>
      <c r="E74" s="10">
        <v>8.0</v>
      </c>
      <c r="F74" s="20" t="s">
        <v>29</v>
      </c>
      <c r="G74" s="23" t="str">
        <f>IFERROR(__xludf.DUMMYFUNCTION("IMPORTRANGE(""https://docs.google.com/spreadsheets/d/1msXmY3JMrtV0sapmub13JTOYehqip3e4NKt615XbIqY"",CONCATENATE(""C"",K75))"),"María")</f>
        <v>María</v>
      </c>
      <c r="H74" s="18"/>
      <c r="I74" s="14" t="s">
        <v>16</v>
      </c>
      <c r="J74" s="10" t="s">
        <v>9</v>
      </c>
      <c r="K74" s="19">
        <f t="shared" ref="K74:K78" si="6">K73</f>
        <v>17</v>
      </c>
      <c r="L74" s="10" t="s">
        <v>17</v>
      </c>
    </row>
    <row r="75">
      <c r="A75" s="16"/>
      <c r="B75" s="16"/>
      <c r="C75" s="16"/>
      <c r="D75" s="16"/>
      <c r="E75" s="10">
        <v>9.0</v>
      </c>
      <c r="F75" s="20" t="s">
        <v>30</v>
      </c>
      <c r="G75" s="10" t="str">
        <f>IFERROR(__xludf.DUMMYFUNCTION("IMPORTRANGE(""https://docs.google.com/spreadsheets/d/1msXmY3JMrtV0sapmub13JTOYehqip3e4NKt615XbIqY"",CONCATENATE(""D"",K75))"),"Gómez")</f>
        <v>Gómez</v>
      </c>
      <c r="H75" s="18"/>
      <c r="I75" s="14" t="s">
        <v>16</v>
      </c>
      <c r="J75" s="10" t="s">
        <v>9</v>
      </c>
      <c r="K75" s="19">
        <f t="shared" si="6"/>
        <v>17</v>
      </c>
      <c r="L75" s="10" t="s">
        <v>17</v>
      </c>
    </row>
    <row r="76">
      <c r="A76" s="16"/>
      <c r="B76" s="16"/>
      <c r="C76" s="16"/>
      <c r="D76" s="16"/>
      <c r="E76" s="10">
        <v>10.0</v>
      </c>
      <c r="F76" s="20" t="s">
        <v>31</v>
      </c>
      <c r="G76" s="17" t="str">
        <f>IFERROR(__xludf.DUMMYFUNCTION("IMPORTRANGE(""https://docs.google.com/spreadsheets/d/1msXmY3JMrtV0sapmub13JTOYehqip3e4NKt615XbIqY"",CONCATENATE(""E"",K76))"),"""""")</f>
        <v>""</v>
      </c>
      <c r="H76" s="18"/>
      <c r="I76" s="14" t="s">
        <v>16</v>
      </c>
      <c r="J76" s="10" t="s">
        <v>9</v>
      </c>
      <c r="K76" s="19">
        <f t="shared" si="6"/>
        <v>17</v>
      </c>
      <c r="L76" s="10" t="s">
        <v>17</v>
      </c>
    </row>
    <row r="77">
      <c r="A77" s="16"/>
      <c r="B77" s="16"/>
      <c r="C77" s="16"/>
      <c r="D77" s="16"/>
      <c r="E77" s="10">
        <v>11.0</v>
      </c>
      <c r="F77" s="20" t="s">
        <v>20</v>
      </c>
      <c r="G77" s="10" t="str">
        <f>IFERROR(__xludf.DUMMYFUNCTION("IMPORTRANGE(""https://docs.google.com/spreadsheets/d/1msXmY3JMrtV0sapmub13JTOYehqip3e4NKt615XbIqY"",CONCATENATE(""F"",K77))"),"UserPass496?")</f>
        <v>UserPass496?</v>
      </c>
      <c r="H77" s="18"/>
      <c r="I77" s="14" t="s">
        <v>16</v>
      </c>
      <c r="J77" s="10" t="s">
        <v>9</v>
      </c>
      <c r="K77" s="19">
        <f t="shared" si="6"/>
        <v>17</v>
      </c>
      <c r="L77" s="10" t="s">
        <v>17</v>
      </c>
    </row>
    <row r="78">
      <c r="A78" s="16"/>
      <c r="B78" s="16"/>
      <c r="C78" s="16"/>
      <c r="D78" s="16"/>
      <c r="E78" s="10">
        <v>12.0</v>
      </c>
      <c r="F78" s="20" t="s">
        <v>32</v>
      </c>
      <c r="G78" s="10" t="str">
        <f>IFERROR(__xludf.DUMMYFUNCTION("IMPORTRANGE(""https://docs.google.com/spreadsheets/d/1msXmY3JMrtV0sapmub13JTOYehqip3e4NKt615XbIqY"",CONCATENATE(""G"",K78))"),"12345/24")</f>
        <v>12345/24</v>
      </c>
      <c r="H78" s="18"/>
      <c r="I78" s="14" t="s">
        <v>16</v>
      </c>
      <c r="J78" s="10" t="s">
        <v>9</v>
      </c>
      <c r="K78" s="19">
        <f t="shared" si="6"/>
        <v>17</v>
      </c>
      <c r="L78" s="10" t="s">
        <v>17</v>
      </c>
    </row>
    <row r="79">
      <c r="A79" s="25"/>
      <c r="B79" s="25"/>
      <c r="C79" s="25"/>
      <c r="D79" s="25"/>
      <c r="E79" s="10">
        <v>13.0</v>
      </c>
      <c r="F79" s="20" t="s">
        <v>33</v>
      </c>
      <c r="G79" s="21"/>
      <c r="H79" s="34" t="s">
        <v>37</v>
      </c>
      <c r="I79" s="35"/>
      <c r="J79" s="10" t="s">
        <v>9</v>
      </c>
      <c r="K79" s="32"/>
      <c r="L79" s="10" t="s">
        <v>17</v>
      </c>
    </row>
    <row r="80">
      <c r="A80" s="6">
        <v>7.0</v>
      </c>
      <c r="B80" s="7" t="s">
        <v>12</v>
      </c>
      <c r="C80" s="8" t="s">
        <v>35</v>
      </c>
      <c r="D80" s="33" t="s">
        <v>36</v>
      </c>
      <c r="E80" s="26">
        <v>1.0</v>
      </c>
      <c r="F80" s="11" t="s">
        <v>15</v>
      </c>
      <c r="G80" s="27"/>
      <c r="H80" s="28"/>
      <c r="I80" s="29" t="s">
        <v>16</v>
      </c>
      <c r="J80" s="10" t="s">
        <v>9</v>
      </c>
      <c r="K80" s="30"/>
      <c r="L80" s="10" t="s">
        <v>17</v>
      </c>
    </row>
    <row r="81">
      <c r="A81" s="16"/>
      <c r="B81" s="16"/>
      <c r="C81" s="16"/>
      <c r="D81" s="16"/>
      <c r="E81" s="27">
        <v>2.0</v>
      </c>
      <c r="F81" s="11" t="s">
        <v>18</v>
      </c>
      <c r="G81" s="31" t="s">
        <v>19</v>
      </c>
      <c r="H81" s="28"/>
      <c r="I81" s="29" t="s">
        <v>16</v>
      </c>
      <c r="J81" s="10" t="s">
        <v>9</v>
      </c>
      <c r="K81" s="32"/>
      <c r="L81" s="10" t="s">
        <v>17</v>
      </c>
    </row>
    <row r="82">
      <c r="A82" s="16"/>
      <c r="B82" s="16"/>
      <c r="C82" s="16"/>
      <c r="D82" s="16"/>
      <c r="E82" s="27">
        <v>3.0</v>
      </c>
      <c r="F82" s="20" t="s">
        <v>20</v>
      </c>
      <c r="G82" s="27" t="s">
        <v>21</v>
      </c>
      <c r="H82" s="28"/>
      <c r="I82" s="29" t="s">
        <v>16</v>
      </c>
      <c r="J82" s="10" t="s">
        <v>9</v>
      </c>
      <c r="K82" s="32"/>
      <c r="L82" s="10" t="s">
        <v>17</v>
      </c>
    </row>
    <row r="83">
      <c r="A83" s="16"/>
      <c r="B83" s="16"/>
      <c r="C83" s="16"/>
      <c r="D83" s="16"/>
      <c r="E83" s="27">
        <v>4.0</v>
      </c>
      <c r="F83" s="20" t="s">
        <v>22</v>
      </c>
      <c r="G83" s="27"/>
      <c r="H83" s="22" t="s">
        <v>23</v>
      </c>
      <c r="I83" s="29" t="s">
        <v>16</v>
      </c>
      <c r="J83" s="10" t="s">
        <v>9</v>
      </c>
      <c r="K83" s="32"/>
      <c r="L83" s="10" t="s">
        <v>17</v>
      </c>
    </row>
    <row r="84">
      <c r="A84" s="16"/>
      <c r="B84" s="16"/>
      <c r="C84" s="16"/>
      <c r="D84" s="16"/>
      <c r="E84" s="27">
        <v>5.0</v>
      </c>
      <c r="F84" s="20" t="s">
        <v>24</v>
      </c>
      <c r="G84" s="27"/>
      <c r="H84" s="22" t="s">
        <v>25</v>
      </c>
      <c r="I84" s="29" t="s">
        <v>16</v>
      </c>
      <c r="J84" s="10" t="s">
        <v>9</v>
      </c>
      <c r="K84" s="32"/>
      <c r="L84" s="10" t="s">
        <v>17</v>
      </c>
    </row>
    <row r="85">
      <c r="A85" s="16"/>
      <c r="B85" s="16"/>
      <c r="C85" s="16"/>
      <c r="D85" s="16"/>
      <c r="E85" s="27">
        <v>6.0</v>
      </c>
      <c r="F85" s="20" t="s">
        <v>26</v>
      </c>
      <c r="G85" s="27"/>
      <c r="H85" s="22" t="s">
        <v>27</v>
      </c>
      <c r="I85" s="29" t="s">
        <v>16</v>
      </c>
      <c r="J85" s="10" t="s">
        <v>9</v>
      </c>
      <c r="K85" s="32"/>
      <c r="L85" s="10" t="s">
        <v>17</v>
      </c>
    </row>
    <row r="86">
      <c r="A86" s="16"/>
      <c r="B86" s="16"/>
      <c r="C86" s="16"/>
      <c r="D86" s="16"/>
      <c r="E86" s="27">
        <v>7.0</v>
      </c>
      <c r="F86" s="20" t="s">
        <v>28</v>
      </c>
      <c r="G86" s="23" t="str">
        <f>IFERROR(__xludf.DUMMYFUNCTION("IMPORTRANGE(""https://docs.google.com/spreadsheets/d/1msXmY3JMrtV0sapmub13JTOYehqip3e4NKt615XbIqY"",CONCATENATE(""B"",K21))"),"Visitadora")</f>
        <v>Visitadora</v>
      </c>
      <c r="H86" s="28"/>
      <c r="I86" s="29" t="s">
        <v>16</v>
      </c>
      <c r="J86" s="10" t="s">
        <v>9</v>
      </c>
      <c r="K86" s="24">
        <f>K73+1</f>
        <v>18</v>
      </c>
      <c r="L86" s="10" t="s">
        <v>17</v>
      </c>
    </row>
    <row r="87">
      <c r="A87" s="16"/>
      <c r="B87" s="16"/>
      <c r="C87" s="16"/>
      <c r="D87" s="16"/>
      <c r="E87" s="10">
        <v>8.0</v>
      </c>
      <c r="F87" s="20" t="s">
        <v>29</v>
      </c>
      <c r="G87" s="23" t="str">
        <f>IFERROR(__xludf.DUMMYFUNCTION("IMPORTRANGE(""https://docs.google.com/spreadsheets/d/1msXmY3JMrtV0sapmub13JTOYehqip3e4NKt615XbIqY"",CONCATENATE(""C"",K88))"),"María")</f>
        <v>María</v>
      </c>
      <c r="H87" s="18"/>
      <c r="I87" s="14" t="s">
        <v>16</v>
      </c>
      <c r="J87" s="10" t="s">
        <v>9</v>
      </c>
      <c r="K87" s="19">
        <f t="shared" ref="K87:K91" si="7">K86</f>
        <v>18</v>
      </c>
      <c r="L87" s="10" t="s">
        <v>17</v>
      </c>
    </row>
    <row r="88">
      <c r="A88" s="16"/>
      <c r="B88" s="16"/>
      <c r="C88" s="16"/>
      <c r="D88" s="16"/>
      <c r="E88" s="10">
        <v>9.0</v>
      </c>
      <c r="F88" s="20" t="s">
        <v>30</v>
      </c>
      <c r="G88" s="10" t="str">
        <f>IFERROR(__xludf.DUMMYFUNCTION("IMPORTRANGE(""https://docs.google.com/spreadsheets/d/1msXmY3JMrtV0sapmub13JTOYehqip3e4NKt615XbIqY"",CONCATENATE(""D"",K88))"),"Gómez")</f>
        <v>Gómez</v>
      </c>
      <c r="H88" s="18"/>
      <c r="I88" s="14" t="s">
        <v>16</v>
      </c>
      <c r="J88" s="10" t="s">
        <v>9</v>
      </c>
      <c r="K88" s="19">
        <f t="shared" si="7"/>
        <v>18</v>
      </c>
      <c r="L88" s="10" t="s">
        <v>17</v>
      </c>
    </row>
    <row r="89">
      <c r="A89" s="16"/>
      <c r="B89" s="16"/>
      <c r="C89" s="16"/>
      <c r="D89" s="16"/>
      <c r="E89" s="10">
        <v>10.0</v>
      </c>
      <c r="F89" s="20" t="s">
        <v>31</v>
      </c>
      <c r="G89" s="17" t="str">
        <f>IFERROR(__xludf.DUMMYFUNCTION("IMPORTRANGE(""https://docs.google.com/spreadsheets/d/1msXmY3JMrtV0sapmub13JTOYehqip3e4NKt615XbIqY"",CONCATENATE(""E"",K89))"),"maria.gomez@MotorheadLab.com")</f>
        <v>maria.gomez@MotorheadLab.com</v>
      </c>
      <c r="H89" s="18"/>
      <c r="I89" s="14" t="s">
        <v>16</v>
      </c>
      <c r="J89" s="10" t="s">
        <v>9</v>
      </c>
      <c r="K89" s="19">
        <f t="shared" si="7"/>
        <v>18</v>
      </c>
      <c r="L89" s="10" t="s">
        <v>17</v>
      </c>
    </row>
    <row r="90">
      <c r="A90" s="16"/>
      <c r="B90" s="16"/>
      <c r="C90" s="16"/>
      <c r="D90" s="16"/>
      <c r="E90" s="10">
        <v>11.0</v>
      </c>
      <c r="F90" s="20" t="s">
        <v>20</v>
      </c>
      <c r="G90" s="10" t="str">
        <f>IFERROR(__xludf.DUMMYFUNCTION("IMPORTRANGE(""https://docs.google.com/spreadsheets/d/1msXmY3JMrtV0sapmub13JTOYehqip3e4NKt615XbIqY"",CONCATENATE(""F"",K90))"),"""""")</f>
        <v>""</v>
      </c>
      <c r="H90" s="18"/>
      <c r="I90" s="14" t="s">
        <v>16</v>
      </c>
      <c r="J90" s="10" t="s">
        <v>9</v>
      </c>
      <c r="K90" s="19">
        <f t="shared" si="7"/>
        <v>18</v>
      </c>
      <c r="L90" s="10" t="s">
        <v>17</v>
      </c>
    </row>
    <row r="91">
      <c r="A91" s="16"/>
      <c r="B91" s="16"/>
      <c r="C91" s="16"/>
      <c r="D91" s="16"/>
      <c r="E91" s="10">
        <v>12.0</v>
      </c>
      <c r="F91" s="20" t="s">
        <v>32</v>
      </c>
      <c r="G91" s="10" t="str">
        <f>IFERROR(__xludf.DUMMYFUNCTION("IMPORTRANGE(""https://docs.google.com/spreadsheets/d/1msXmY3JMrtV0sapmub13JTOYehqip3e4NKt615XbIqY"",CONCATENATE(""G"",K91))"),"12345/24")</f>
        <v>12345/24</v>
      </c>
      <c r="H91" s="18"/>
      <c r="I91" s="14" t="s">
        <v>16</v>
      </c>
      <c r="J91" s="10" t="s">
        <v>9</v>
      </c>
      <c r="K91" s="19">
        <f t="shared" si="7"/>
        <v>18</v>
      </c>
      <c r="L91" s="10" t="s">
        <v>17</v>
      </c>
    </row>
    <row r="92">
      <c r="A92" s="25"/>
      <c r="B92" s="25"/>
      <c r="C92" s="25"/>
      <c r="D92" s="25"/>
      <c r="E92" s="10">
        <v>13.0</v>
      </c>
      <c r="F92" s="20" t="s">
        <v>33</v>
      </c>
      <c r="G92" s="21"/>
      <c r="H92" s="34" t="s">
        <v>37</v>
      </c>
      <c r="I92" s="35"/>
      <c r="J92" s="10" t="s">
        <v>9</v>
      </c>
      <c r="K92" s="32"/>
      <c r="L92" s="10" t="s">
        <v>17</v>
      </c>
    </row>
    <row r="93">
      <c r="A93" s="6">
        <v>8.0</v>
      </c>
      <c r="B93" s="7" t="s">
        <v>12</v>
      </c>
      <c r="C93" s="8" t="s">
        <v>35</v>
      </c>
      <c r="D93" s="33" t="s">
        <v>36</v>
      </c>
      <c r="E93" s="26">
        <v>1.0</v>
      </c>
      <c r="F93" s="11" t="s">
        <v>15</v>
      </c>
      <c r="G93" s="27"/>
      <c r="H93" s="28"/>
      <c r="I93" s="29" t="s">
        <v>16</v>
      </c>
      <c r="J93" s="10" t="s">
        <v>9</v>
      </c>
      <c r="K93" s="30"/>
      <c r="L93" s="10" t="s">
        <v>17</v>
      </c>
    </row>
    <row r="94">
      <c r="A94" s="16"/>
      <c r="B94" s="16"/>
      <c r="C94" s="16"/>
      <c r="D94" s="16"/>
      <c r="E94" s="27">
        <v>2.0</v>
      </c>
      <c r="F94" s="11" t="s">
        <v>18</v>
      </c>
      <c r="G94" s="31" t="s">
        <v>19</v>
      </c>
      <c r="H94" s="28"/>
      <c r="I94" s="29" t="s">
        <v>16</v>
      </c>
      <c r="J94" s="10" t="s">
        <v>9</v>
      </c>
      <c r="K94" s="32"/>
      <c r="L94" s="10" t="s">
        <v>17</v>
      </c>
    </row>
    <row r="95">
      <c r="A95" s="16"/>
      <c r="B95" s="16"/>
      <c r="C95" s="16"/>
      <c r="D95" s="16"/>
      <c r="E95" s="27">
        <v>3.0</v>
      </c>
      <c r="F95" s="20" t="s">
        <v>20</v>
      </c>
      <c r="G95" s="27" t="s">
        <v>21</v>
      </c>
      <c r="H95" s="28"/>
      <c r="I95" s="29" t="s">
        <v>16</v>
      </c>
      <c r="J95" s="10" t="s">
        <v>9</v>
      </c>
      <c r="K95" s="32"/>
      <c r="L95" s="10" t="s">
        <v>17</v>
      </c>
    </row>
    <row r="96">
      <c r="A96" s="16"/>
      <c r="B96" s="16"/>
      <c r="C96" s="16"/>
      <c r="D96" s="16"/>
      <c r="E96" s="27">
        <v>4.0</v>
      </c>
      <c r="F96" s="20" t="s">
        <v>22</v>
      </c>
      <c r="G96" s="27"/>
      <c r="H96" s="22" t="s">
        <v>23</v>
      </c>
      <c r="I96" s="29" t="s">
        <v>16</v>
      </c>
      <c r="J96" s="10" t="s">
        <v>9</v>
      </c>
      <c r="K96" s="32"/>
      <c r="L96" s="10" t="s">
        <v>17</v>
      </c>
    </row>
    <row r="97">
      <c r="A97" s="16"/>
      <c r="B97" s="16"/>
      <c r="C97" s="16"/>
      <c r="D97" s="16"/>
      <c r="E97" s="27">
        <v>5.0</v>
      </c>
      <c r="F97" s="20" t="s">
        <v>24</v>
      </c>
      <c r="G97" s="27"/>
      <c r="H97" s="22" t="s">
        <v>25</v>
      </c>
      <c r="I97" s="29" t="s">
        <v>16</v>
      </c>
      <c r="J97" s="10" t="s">
        <v>9</v>
      </c>
      <c r="K97" s="32"/>
      <c r="L97" s="10" t="s">
        <v>17</v>
      </c>
    </row>
    <row r="98">
      <c r="A98" s="16"/>
      <c r="B98" s="16"/>
      <c r="C98" s="16"/>
      <c r="D98" s="16"/>
      <c r="E98" s="27">
        <v>6.0</v>
      </c>
      <c r="F98" s="20" t="s">
        <v>26</v>
      </c>
      <c r="G98" s="27"/>
      <c r="H98" s="22" t="s">
        <v>27</v>
      </c>
      <c r="I98" s="29" t="s">
        <v>16</v>
      </c>
      <c r="J98" s="10" t="s">
        <v>9</v>
      </c>
      <c r="K98" s="32"/>
      <c r="L98" s="10" t="s">
        <v>17</v>
      </c>
    </row>
    <row r="99">
      <c r="A99" s="16"/>
      <c r="B99" s="16"/>
      <c r="C99" s="16"/>
      <c r="D99" s="16"/>
      <c r="E99" s="27">
        <v>7.0</v>
      </c>
      <c r="F99" s="20" t="s">
        <v>28</v>
      </c>
      <c r="G99" s="23" t="str">
        <f>IFERROR(__xludf.DUMMYFUNCTION("IMPORTRANGE(""https://docs.google.com/spreadsheets/d/1msXmY3JMrtV0sapmub13JTOYehqip3e4NKt615XbIqY"",CONCATENATE(""B"",K34))"),"""""")</f>
        <v>""</v>
      </c>
      <c r="H99" s="28"/>
      <c r="I99" s="29" t="s">
        <v>16</v>
      </c>
      <c r="J99" s="10" t="s">
        <v>9</v>
      </c>
      <c r="K99" s="24">
        <f>K86+1</f>
        <v>19</v>
      </c>
      <c r="L99" s="10" t="s">
        <v>17</v>
      </c>
    </row>
    <row r="100">
      <c r="A100" s="16"/>
      <c r="B100" s="16"/>
      <c r="C100" s="16"/>
      <c r="D100" s="16"/>
      <c r="E100" s="10">
        <v>8.0</v>
      </c>
      <c r="F100" s="20" t="s">
        <v>29</v>
      </c>
      <c r="G100" s="23" t="str">
        <f>IFERROR(__xludf.DUMMYFUNCTION("IMPORTRANGE(""https://docs.google.com/spreadsheets/d/1msXmY3JMrtV0sapmub13JTOYehqip3e4NKt615XbIqY"",CONCATENATE(""C"",K101))"),"María")</f>
        <v>María</v>
      </c>
      <c r="H100" s="18"/>
      <c r="I100" s="14" t="s">
        <v>16</v>
      </c>
      <c r="J100" s="10" t="s">
        <v>9</v>
      </c>
      <c r="K100" s="19">
        <f t="shared" ref="K100:K104" si="8">K99</f>
        <v>19</v>
      </c>
      <c r="L100" s="10" t="s">
        <v>17</v>
      </c>
    </row>
    <row r="101">
      <c r="A101" s="16"/>
      <c r="B101" s="16"/>
      <c r="C101" s="16"/>
      <c r="D101" s="16"/>
      <c r="E101" s="10">
        <v>9.0</v>
      </c>
      <c r="F101" s="20" t="s">
        <v>30</v>
      </c>
      <c r="G101" s="10" t="str">
        <f>IFERROR(__xludf.DUMMYFUNCTION("IMPORTRANGE(""https://docs.google.com/spreadsheets/d/1msXmY3JMrtV0sapmub13JTOYehqip3e4NKt615XbIqY"",CONCATENATE(""D"",K101))"),"Gómez")</f>
        <v>Gómez</v>
      </c>
      <c r="H101" s="18"/>
      <c r="I101" s="14" t="s">
        <v>16</v>
      </c>
      <c r="J101" s="10" t="s">
        <v>9</v>
      </c>
      <c r="K101" s="19">
        <f t="shared" si="8"/>
        <v>19</v>
      </c>
      <c r="L101" s="10" t="s">
        <v>17</v>
      </c>
    </row>
    <row r="102">
      <c r="A102" s="16"/>
      <c r="B102" s="16"/>
      <c r="C102" s="16"/>
      <c r="D102" s="16"/>
      <c r="E102" s="10">
        <v>10.0</v>
      </c>
      <c r="F102" s="20" t="s">
        <v>31</v>
      </c>
      <c r="G102" s="17" t="str">
        <f>IFERROR(__xludf.DUMMYFUNCTION("IMPORTRANGE(""https://docs.google.com/spreadsheets/d/1msXmY3JMrtV0sapmub13JTOYehqip3e4NKt615XbIqY"",CONCATENATE(""E"",K102))"),"maria.gomez@MotorheadLab.com")</f>
        <v>maria.gomez@MotorheadLab.com</v>
      </c>
      <c r="H102" s="18"/>
      <c r="I102" s="14" t="s">
        <v>16</v>
      </c>
      <c r="J102" s="10" t="s">
        <v>9</v>
      </c>
      <c r="K102" s="19">
        <f t="shared" si="8"/>
        <v>19</v>
      </c>
      <c r="L102" s="10" t="s">
        <v>17</v>
      </c>
    </row>
    <row r="103">
      <c r="A103" s="16"/>
      <c r="B103" s="16"/>
      <c r="C103" s="16"/>
      <c r="D103" s="16"/>
      <c r="E103" s="10">
        <v>11.0</v>
      </c>
      <c r="F103" s="20" t="s">
        <v>20</v>
      </c>
      <c r="G103" s="10" t="str">
        <f>IFERROR(__xludf.DUMMYFUNCTION("IMPORTRANGE(""https://docs.google.com/spreadsheets/d/1msXmY3JMrtV0sapmub13JTOYehqip3e4NKt615XbIqY"",CONCATENATE(""F"",K103))"),"UserPass496?")</f>
        <v>UserPass496?</v>
      </c>
      <c r="H103" s="18"/>
      <c r="I103" s="14" t="s">
        <v>16</v>
      </c>
      <c r="J103" s="10" t="s">
        <v>9</v>
      </c>
      <c r="K103" s="19">
        <f t="shared" si="8"/>
        <v>19</v>
      </c>
      <c r="L103" s="10" t="s">
        <v>17</v>
      </c>
    </row>
    <row r="104">
      <c r="A104" s="16"/>
      <c r="B104" s="16"/>
      <c r="C104" s="16"/>
      <c r="D104" s="16"/>
      <c r="E104" s="10">
        <v>12.0</v>
      </c>
      <c r="F104" s="20" t="s">
        <v>32</v>
      </c>
      <c r="G104" s="10" t="str">
        <f>IFERROR(__xludf.DUMMYFUNCTION("IMPORTRANGE(""https://docs.google.com/spreadsheets/d/1msXmY3JMrtV0sapmub13JTOYehqip3e4NKt615XbIqY"",CONCATENATE(""G"",K104))"),"""""")</f>
        <v>""</v>
      </c>
      <c r="H104" s="18"/>
      <c r="I104" s="14" t="s">
        <v>16</v>
      </c>
      <c r="J104" s="10" t="s">
        <v>9</v>
      </c>
      <c r="K104" s="19">
        <f t="shared" si="8"/>
        <v>19</v>
      </c>
      <c r="L104" s="10" t="s">
        <v>17</v>
      </c>
    </row>
    <row r="105">
      <c r="A105" s="25"/>
      <c r="B105" s="25"/>
      <c r="C105" s="25"/>
      <c r="D105" s="25"/>
      <c r="E105" s="10">
        <v>13.0</v>
      </c>
      <c r="F105" s="20" t="s">
        <v>33</v>
      </c>
      <c r="G105" s="21"/>
      <c r="H105" s="34" t="s">
        <v>37</v>
      </c>
      <c r="I105" s="35"/>
      <c r="J105" s="10" t="s">
        <v>9</v>
      </c>
      <c r="K105" s="32"/>
      <c r="L105" s="10" t="s">
        <v>17</v>
      </c>
    </row>
    <row r="106">
      <c r="A106" s="6">
        <v>9.0</v>
      </c>
      <c r="B106" s="7" t="s">
        <v>12</v>
      </c>
      <c r="C106" s="8" t="s">
        <v>35</v>
      </c>
      <c r="D106" s="33" t="s">
        <v>36</v>
      </c>
      <c r="E106" s="26">
        <v>1.0</v>
      </c>
      <c r="F106" s="11" t="s">
        <v>15</v>
      </c>
      <c r="G106" s="27"/>
      <c r="H106" s="28"/>
      <c r="I106" s="29" t="s">
        <v>16</v>
      </c>
      <c r="J106" s="10" t="s">
        <v>9</v>
      </c>
      <c r="K106" s="30"/>
      <c r="L106" s="10" t="s">
        <v>17</v>
      </c>
    </row>
    <row r="107">
      <c r="A107" s="16"/>
      <c r="B107" s="16"/>
      <c r="C107" s="16"/>
      <c r="D107" s="16"/>
      <c r="E107" s="27">
        <v>2.0</v>
      </c>
      <c r="F107" s="11" t="s">
        <v>18</v>
      </c>
      <c r="G107" s="31" t="s">
        <v>19</v>
      </c>
      <c r="H107" s="28"/>
      <c r="I107" s="29" t="s">
        <v>16</v>
      </c>
      <c r="J107" s="10" t="s">
        <v>9</v>
      </c>
      <c r="K107" s="32"/>
      <c r="L107" s="10" t="s">
        <v>17</v>
      </c>
    </row>
    <row r="108">
      <c r="A108" s="16"/>
      <c r="B108" s="16"/>
      <c r="C108" s="16"/>
      <c r="D108" s="16"/>
      <c r="E108" s="27">
        <v>3.0</v>
      </c>
      <c r="F108" s="20" t="s">
        <v>20</v>
      </c>
      <c r="G108" s="27" t="s">
        <v>21</v>
      </c>
      <c r="H108" s="28"/>
      <c r="I108" s="29" t="s">
        <v>16</v>
      </c>
      <c r="J108" s="10" t="s">
        <v>9</v>
      </c>
      <c r="K108" s="32"/>
      <c r="L108" s="10" t="s">
        <v>17</v>
      </c>
    </row>
    <row r="109">
      <c r="A109" s="16"/>
      <c r="B109" s="16"/>
      <c r="C109" s="16"/>
      <c r="D109" s="16"/>
      <c r="E109" s="27">
        <v>4.0</v>
      </c>
      <c r="F109" s="20" t="s">
        <v>22</v>
      </c>
      <c r="G109" s="27"/>
      <c r="H109" s="22" t="s">
        <v>23</v>
      </c>
      <c r="I109" s="29" t="s">
        <v>16</v>
      </c>
      <c r="J109" s="10" t="s">
        <v>9</v>
      </c>
      <c r="K109" s="32"/>
      <c r="L109" s="10" t="s">
        <v>17</v>
      </c>
    </row>
    <row r="110">
      <c r="A110" s="16"/>
      <c r="B110" s="16"/>
      <c r="C110" s="16"/>
      <c r="D110" s="16"/>
      <c r="E110" s="27">
        <v>5.0</v>
      </c>
      <c r="F110" s="20" t="s">
        <v>24</v>
      </c>
      <c r="G110" s="27"/>
      <c r="H110" s="22" t="s">
        <v>25</v>
      </c>
      <c r="I110" s="29" t="s">
        <v>16</v>
      </c>
      <c r="J110" s="10" t="s">
        <v>9</v>
      </c>
      <c r="K110" s="32"/>
      <c r="L110" s="10" t="s">
        <v>17</v>
      </c>
    </row>
    <row r="111">
      <c r="A111" s="16"/>
      <c r="B111" s="16"/>
      <c r="C111" s="16"/>
      <c r="D111" s="16"/>
      <c r="E111" s="27">
        <v>6.0</v>
      </c>
      <c r="F111" s="20" t="s">
        <v>26</v>
      </c>
      <c r="G111" s="27"/>
      <c r="H111" s="22" t="s">
        <v>27</v>
      </c>
      <c r="I111" s="29" t="s">
        <v>16</v>
      </c>
      <c r="J111" s="10" t="s">
        <v>9</v>
      </c>
      <c r="K111" s="32"/>
      <c r="L111" s="10" t="s">
        <v>17</v>
      </c>
    </row>
    <row r="112">
      <c r="A112" s="16"/>
      <c r="B112" s="16"/>
      <c r="C112" s="16"/>
      <c r="D112" s="16"/>
      <c r="E112" s="27">
        <v>7.0</v>
      </c>
      <c r="F112" s="20" t="s">
        <v>28</v>
      </c>
      <c r="G112" s="23" t="str">
        <f>IFERROR(__xludf.DUMMYFUNCTION("IMPORTRANGE(""https://docs.google.com/spreadsheets/d/1msXmY3JMrtV0sapmub13JTOYehqip3e4NKt615XbIqY"",CONCATENATE(""B"",K47))"),"Visitadora")</f>
        <v>Visitadora</v>
      </c>
      <c r="H112" s="28"/>
      <c r="I112" s="29" t="s">
        <v>16</v>
      </c>
      <c r="J112" s="10" t="s">
        <v>9</v>
      </c>
      <c r="K112" s="24">
        <f>K99+1</f>
        <v>20</v>
      </c>
      <c r="L112" s="10" t="s">
        <v>17</v>
      </c>
    </row>
    <row r="113">
      <c r="A113" s="16"/>
      <c r="B113" s="16"/>
      <c r="C113" s="16"/>
      <c r="D113" s="16"/>
      <c r="E113" s="10">
        <v>8.0</v>
      </c>
      <c r="F113" s="20" t="s">
        <v>29</v>
      </c>
      <c r="G113" s="23" t="str">
        <f>IFERROR(__xludf.DUMMYFUNCTION("IMPORTRANGE(""https://docs.google.com/spreadsheets/d/1msXmY3JMrtV0sapmub13JTOYehqip3e4NKt615XbIqY"",CONCATENATE(""C"",K114))"),"María!")</f>
        <v>María!</v>
      </c>
      <c r="H113" s="18"/>
      <c r="I113" s="14" t="s">
        <v>16</v>
      </c>
      <c r="J113" s="10" t="s">
        <v>9</v>
      </c>
      <c r="K113" s="19">
        <f t="shared" ref="K113:K117" si="9">K112</f>
        <v>20</v>
      </c>
      <c r="L113" s="10" t="s">
        <v>17</v>
      </c>
    </row>
    <row r="114">
      <c r="A114" s="16"/>
      <c r="B114" s="16"/>
      <c r="C114" s="16"/>
      <c r="D114" s="16"/>
      <c r="E114" s="10">
        <v>9.0</v>
      </c>
      <c r="F114" s="20" t="s">
        <v>30</v>
      </c>
      <c r="G114" s="10" t="str">
        <f>IFERROR(__xludf.DUMMYFUNCTION("IMPORTRANGE(""https://docs.google.com/spreadsheets/d/1msXmY3JMrtV0sapmub13JTOYehqip3e4NKt615XbIqY"",CONCATENATE(""D"",K114))"),"Gómez")</f>
        <v>Gómez</v>
      </c>
      <c r="H114" s="18"/>
      <c r="I114" s="14" t="s">
        <v>16</v>
      </c>
      <c r="J114" s="10" t="s">
        <v>9</v>
      </c>
      <c r="K114" s="19">
        <f t="shared" si="9"/>
        <v>20</v>
      </c>
      <c r="L114" s="10" t="s">
        <v>17</v>
      </c>
    </row>
    <row r="115">
      <c r="A115" s="16"/>
      <c r="B115" s="16"/>
      <c r="C115" s="16"/>
      <c r="D115" s="16"/>
      <c r="E115" s="10">
        <v>10.0</v>
      </c>
      <c r="F115" s="20" t="s">
        <v>31</v>
      </c>
      <c r="G115" s="17" t="str">
        <f>IFERROR(__xludf.DUMMYFUNCTION("IMPORTRANGE(""https://docs.google.com/spreadsheets/d/1msXmY3JMrtV0sapmub13JTOYehqip3e4NKt615XbIqY"",CONCATENATE(""E"",K115))"),"maria.gomez@MotorheadLab.com")</f>
        <v>maria.gomez@MotorheadLab.com</v>
      </c>
      <c r="H115" s="18"/>
      <c r="I115" s="14" t="s">
        <v>16</v>
      </c>
      <c r="J115" s="10" t="s">
        <v>9</v>
      </c>
      <c r="K115" s="19">
        <f t="shared" si="9"/>
        <v>20</v>
      </c>
      <c r="L115" s="10" t="s">
        <v>17</v>
      </c>
    </row>
    <row r="116">
      <c r="A116" s="16"/>
      <c r="B116" s="16"/>
      <c r="C116" s="16"/>
      <c r="D116" s="16"/>
      <c r="E116" s="10">
        <v>11.0</v>
      </c>
      <c r="F116" s="20" t="s">
        <v>20</v>
      </c>
      <c r="G116" s="10" t="str">
        <f>IFERROR(__xludf.DUMMYFUNCTION("IMPORTRANGE(""https://docs.google.com/spreadsheets/d/1msXmY3JMrtV0sapmub13JTOYehqip3e4NKt615XbIqY"",CONCATENATE(""F"",K116))"),"UserPass496?")</f>
        <v>UserPass496?</v>
      </c>
      <c r="H116" s="18"/>
      <c r="I116" s="14" t="s">
        <v>16</v>
      </c>
      <c r="J116" s="10" t="s">
        <v>9</v>
      </c>
      <c r="K116" s="19">
        <f t="shared" si="9"/>
        <v>20</v>
      </c>
      <c r="L116" s="10" t="s">
        <v>17</v>
      </c>
    </row>
    <row r="117">
      <c r="A117" s="16"/>
      <c r="B117" s="16"/>
      <c r="C117" s="16"/>
      <c r="D117" s="16"/>
      <c r="E117" s="10">
        <v>12.0</v>
      </c>
      <c r="F117" s="20" t="s">
        <v>32</v>
      </c>
      <c r="G117" s="10" t="str">
        <f>IFERROR(__xludf.DUMMYFUNCTION("IMPORTRANGE(""https://docs.google.com/spreadsheets/d/1msXmY3JMrtV0sapmub13JTOYehqip3e4NKt615XbIqY"",CONCATENATE(""G"",K117))"),"12345/24")</f>
        <v>12345/24</v>
      </c>
      <c r="H117" s="18"/>
      <c r="I117" s="14" t="s">
        <v>16</v>
      </c>
      <c r="J117" s="10" t="s">
        <v>9</v>
      </c>
      <c r="K117" s="19">
        <f t="shared" si="9"/>
        <v>20</v>
      </c>
      <c r="L117" s="10" t="s">
        <v>17</v>
      </c>
    </row>
    <row r="118">
      <c r="A118" s="25"/>
      <c r="B118" s="25"/>
      <c r="C118" s="25"/>
      <c r="D118" s="25"/>
      <c r="E118" s="10">
        <v>13.0</v>
      </c>
      <c r="F118" s="20" t="s">
        <v>33</v>
      </c>
      <c r="G118" s="21"/>
      <c r="H118" s="34" t="s">
        <v>37</v>
      </c>
      <c r="I118" s="35"/>
      <c r="J118" s="10" t="s">
        <v>9</v>
      </c>
      <c r="K118" s="32"/>
      <c r="L118" s="10" t="s">
        <v>17</v>
      </c>
    </row>
    <row r="119">
      <c r="A119" s="6">
        <v>10.0</v>
      </c>
      <c r="B119" s="7" t="s">
        <v>12</v>
      </c>
      <c r="C119" s="8" t="s">
        <v>35</v>
      </c>
      <c r="D119" s="33" t="s">
        <v>36</v>
      </c>
      <c r="E119" s="26">
        <v>1.0</v>
      </c>
      <c r="F119" s="11" t="s">
        <v>15</v>
      </c>
      <c r="G119" s="27"/>
      <c r="H119" s="28"/>
      <c r="I119" s="29" t="s">
        <v>16</v>
      </c>
      <c r="J119" s="10" t="s">
        <v>9</v>
      </c>
      <c r="K119" s="30"/>
      <c r="L119" s="10" t="s">
        <v>17</v>
      </c>
    </row>
    <row r="120">
      <c r="A120" s="16"/>
      <c r="B120" s="16"/>
      <c r="C120" s="16"/>
      <c r="D120" s="16"/>
      <c r="E120" s="27">
        <v>2.0</v>
      </c>
      <c r="F120" s="11" t="s">
        <v>18</v>
      </c>
      <c r="G120" s="31" t="s">
        <v>19</v>
      </c>
      <c r="H120" s="28"/>
      <c r="I120" s="29" t="s">
        <v>16</v>
      </c>
      <c r="J120" s="10" t="s">
        <v>9</v>
      </c>
      <c r="K120" s="32"/>
      <c r="L120" s="10" t="s">
        <v>17</v>
      </c>
    </row>
    <row r="121">
      <c r="A121" s="16"/>
      <c r="B121" s="16"/>
      <c r="C121" s="16"/>
      <c r="D121" s="16"/>
      <c r="E121" s="27">
        <v>3.0</v>
      </c>
      <c r="F121" s="20" t="s">
        <v>20</v>
      </c>
      <c r="G121" s="27" t="s">
        <v>21</v>
      </c>
      <c r="H121" s="28"/>
      <c r="I121" s="29" t="s">
        <v>16</v>
      </c>
      <c r="J121" s="10" t="s">
        <v>9</v>
      </c>
      <c r="K121" s="32"/>
      <c r="L121" s="10" t="s">
        <v>17</v>
      </c>
    </row>
    <row r="122">
      <c r="A122" s="16"/>
      <c r="B122" s="16"/>
      <c r="C122" s="16"/>
      <c r="D122" s="16"/>
      <c r="E122" s="27">
        <v>4.0</v>
      </c>
      <c r="F122" s="20" t="s">
        <v>22</v>
      </c>
      <c r="G122" s="27"/>
      <c r="H122" s="22" t="s">
        <v>23</v>
      </c>
      <c r="I122" s="29" t="s">
        <v>16</v>
      </c>
      <c r="J122" s="10" t="s">
        <v>9</v>
      </c>
      <c r="K122" s="32"/>
      <c r="L122" s="10" t="s">
        <v>17</v>
      </c>
    </row>
    <row r="123">
      <c r="A123" s="16"/>
      <c r="B123" s="16"/>
      <c r="C123" s="16"/>
      <c r="D123" s="16"/>
      <c r="E123" s="27">
        <v>5.0</v>
      </c>
      <c r="F123" s="20" t="s">
        <v>24</v>
      </c>
      <c r="G123" s="27"/>
      <c r="H123" s="22" t="s">
        <v>25</v>
      </c>
      <c r="I123" s="29" t="s">
        <v>16</v>
      </c>
      <c r="J123" s="10" t="s">
        <v>9</v>
      </c>
      <c r="K123" s="32"/>
      <c r="L123" s="10" t="s">
        <v>17</v>
      </c>
    </row>
    <row r="124">
      <c r="A124" s="16"/>
      <c r="B124" s="16"/>
      <c r="C124" s="16"/>
      <c r="D124" s="16"/>
      <c r="E124" s="27">
        <v>6.0</v>
      </c>
      <c r="F124" s="20" t="s">
        <v>26</v>
      </c>
      <c r="G124" s="27"/>
      <c r="H124" s="22" t="s">
        <v>27</v>
      </c>
      <c r="I124" s="29" t="s">
        <v>16</v>
      </c>
      <c r="J124" s="10" t="s">
        <v>9</v>
      </c>
      <c r="K124" s="32"/>
      <c r="L124" s="10" t="s">
        <v>17</v>
      </c>
    </row>
    <row r="125">
      <c r="A125" s="16"/>
      <c r="B125" s="16"/>
      <c r="C125" s="16"/>
      <c r="D125" s="16"/>
      <c r="E125" s="27">
        <v>7.0</v>
      </c>
      <c r="F125" s="20" t="s">
        <v>28</v>
      </c>
      <c r="G125" s="23" t="str">
        <f>IFERROR(__xludf.DUMMYFUNCTION("IMPORTRANGE(""https://docs.google.com/spreadsheets/d/1msXmY3JMrtV0sapmub13JTOYehqip3e4NKt615XbIqY"",CONCATENATE(""B"",K60))"),"Visitadora")</f>
        <v>Visitadora</v>
      </c>
      <c r="H125" s="28"/>
      <c r="I125" s="29" t="s">
        <v>16</v>
      </c>
      <c r="J125" s="10" t="s">
        <v>9</v>
      </c>
      <c r="K125" s="24">
        <f>K112+1</f>
        <v>21</v>
      </c>
      <c r="L125" s="10" t="s">
        <v>17</v>
      </c>
    </row>
    <row r="126">
      <c r="A126" s="16"/>
      <c r="B126" s="16"/>
      <c r="C126" s="16"/>
      <c r="D126" s="16"/>
      <c r="E126" s="10">
        <v>8.0</v>
      </c>
      <c r="F126" s="20" t="s">
        <v>29</v>
      </c>
      <c r="G126" s="23" t="str">
        <f>IFERROR(__xludf.DUMMYFUNCTION("IMPORTRANGE(""https://docs.google.com/spreadsheets/d/1msXmY3JMrtV0sapmub13JTOYehqip3e4NKt615XbIqY"",CONCATENATE(""C"",K127))"),"María Gomez")</f>
        <v>María Gomez</v>
      </c>
      <c r="H126" s="18"/>
      <c r="I126" s="14" t="s">
        <v>16</v>
      </c>
      <c r="J126" s="10" t="s">
        <v>9</v>
      </c>
      <c r="K126" s="19">
        <f t="shared" ref="K126:K130" si="10">K125</f>
        <v>21</v>
      </c>
      <c r="L126" s="10" t="s">
        <v>17</v>
      </c>
    </row>
    <row r="127">
      <c r="A127" s="16"/>
      <c r="B127" s="16"/>
      <c r="C127" s="16"/>
      <c r="D127" s="16"/>
      <c r="E127" s="10">
        <v>9.0</v>
      </c>
      <c r="F127" s="20" t="s">
        <v>30</v>
      </c>
      <c r="G127" s="10" t="str">
        <f>IFERROR(__xludf.DUMMYFUNCTION("IMPORTRANGE(""https://docs.google.com/spreadsheets/d/1msXmY3JMrtV0sapmub13JTOYehqip3e4NKt615XbIqY"",CONCATENATE(""D"",K127))"),"Gómez")</f>
        <v>Gómez</v>
      </c>
      <c r="H127" s="18"/>
      <c r="I127" s="14" t="s">
        <v>16</v>
      </c>
      <c r="J127" s="10" t="s">
        <v>9</v>
      </c>
      <c r="K127" s="19">
        <f t="shared" si="10"/>
        <v>21</v>
      </c>
      <c r="L127" s="10" t="s">
        <v>17</v>
      </c>
    </row>
    <row r="128">
      <c r="A128" s="16"/>
      <c r="B128" s="16"/>
      <c r="C128" s="16"/>
      <c r="D128" s="16"/>
      <c r="E128" s="10">
        <v>10.0</v>
      </c>
      <c r="F128" s="20" t="s">
        <v>31</v>
      </c>
      <c r="G128" s="17" t="str">
        <f>IFERROR(__xludf.DUMMYFUNCTION("IMPORTRANGE(""https://docs.google.com/spreadsheets/d/1msXmY3JMrtV0sapmub13JTOYehqip3e4NKt615XbIqY"",CONCATENATE(""E"",K128))"),"maria.gomez@MotorheadLab.com")</f>
        <v>maria.gomez@MotorheadLab.com</v>
      </c>
      <c r="H128" s="18"/>
      <c r="I128" s="14" t="s">
        <v>16</v>
      </c>
      <c r="J128" s="10" t="s">
        <v>9</v>
      </c>
      <c r="K128" s="19">
        <f t="shared" si="10"/>
        <v>21</v>
      </c>
      <c r="L128" s="10" t="s">
        <v>17</v>
      </c>
    </row>
    <row r="129">
      <c r="A129" s="16"/>
      <c r="B129" s="16"/>
      <c r="C129" s="16"/>
      <c r="D129" s="16"/>
      <c r="E129" s="10">
        <v>11.0</v>
      </c>
      <c r="F129" s="20" t="s">
        <v>20</v>
      </c>
      <c r="G129" s="10" t="str">
        <f>IFERROR(__xludf.DUMMYFUNCTION("IMPORTRANGE(""https://docs.google.com/spreadsheets/d/1msXmY3JMrtV0sapmub13JTOYehqip3e4NKt615XbIqY"",CONCATENATE(""F"",K129))"),"UserPass496?")</f>
        <v>UserPass496?</v>
      </c>
      <c r="H129" s="18"/>
      <c r="I129" s="14" t="s">
        <v>16</v>
      </c>
      <c r="J129" s="10" t="s">
        <v>9</v>
      </c>
      <c r="K129" s="19">
        <f t="shared" si="10"/>
        <v>21</v>
      </c>
      <c r="L129" s="10" t="s">
        <v>17</v>
      </c>
    </row>
    <row r="130">
      <c r="A130" s="16"/>
      <c r="B130" s="16"/>
      <c r="C130" s="16"/>
      <c r="D130" s="16"/>
      <c r="E130" s="10">
        <v>12.0</v>
      </c>
      <c r="F130" s="20" t="s">
        <v>32</v>
      </c>
      <c r="G130" s="10" t="str">
        <f>IFERROR(__xludf.DUMMYFUNCTION("IMPORTRANGE(""https://docs.google.com/spreadsheets/d/1msXmY3JMrtV0sapmub13JTOYehqip3e4NKt615XbIqY"",CONCATENATE(""G"",K130))"),"12345/24")</f>
        <v>12345/24</v>
      </c>
      <c r="H130" s="18"/>
      <c r="I130" s="14" t="s">
        <v>16</v>
      </c>
      <c r="J130" s="10" t="s">
        <v>9</v>
      </c>
      <c r="K130" s="19">
        <f t="shared" si="10"/>
        <v>21</v>
      </c>
      <c r="L130" s="10" t="s">
        <v>17</v>
      </c>
    </row>
    <row r="131">
      <c r="A131" s="25"/>
      <c r="B131" s="25"/>
      <c r="C131" s="25"/>
      <c r="D131" s="25"/>
      <c r="E131" s="10">
        <v>13.0</v>
      </c>
      <c r="F131" s="20" t="s">
        <v>33</v>
      </c>
      <c r="G131" s="21"/>
      <c r="H131" s="34" t="s">
        <v>37</v>
      </c>
      <c r="I131" s="35"/>
      <c r="J131" s="10" t="s">
        <v>9</v>
      </c>
      <c r="K131" s="32"/>
      <c r="L131" s="10" t="s">
        <v>17</v>
      </c>
    </row>
    <row r="132">
      <c r="A132" s="6">
        <v>11.0</v>
      </c>
      <c r="B132" s="7" t="s">
        <v>12</v>
      </c>
      <c r="C132" s="8" t="s">
        <v>35</v>
      </c>
      <c r="D132" s="33" t="s">
        <v>36</v>
      </c>
      <c r="E132" s="26">
        <v>1.0</v>
      </c>
      <c r="F132" s="11" t="s">
        <v>15</v>
      </c>
      <c r="G132" s="27"/>
      <c r="H132" s="28"/>
      <c r="I132" s="29" t="s">
        <v>16</v>
      </c>
      <c r="J132" s="10" t="s">
        <v>9</v>
      </c>
      <c r="K132" s="30"/>
      <c r="L132" s="10" t="s">
        <v>17</v>
      </c>
    </row>
    <row r="133">
      <c r="A133" s="16"/>
      <c r="B133" s="16"/>
      <c r="C133" s="16"/>
      <c r="D133" s="16"/>
      <c r="E133" s="27">
        <v>2.0</v>
      </c>
      <c r="F133" s="11" t="s">
        <v>18</v>
      </c>
      <c r="G133" s="31" t="s">
        <v>19</v>
      </c>
      <c r="H133" s="28"/>
      <c r="I133" s="29" t="s">
        <v>16</v>
      </c>
      <c r="J133" s="10" t="s">
        <v>9</v>
      </c>
      <c r="K133" s="32"/>
      <c r="L133" s="10" t="s">
        <v>17</v>
      </c>
    </row>
    <row r="134">
      <c r="A134" s="16"/>
      <c r="B134" s="16"/>
      <c r="C134" s="16"/>
      <c r="D134" s="16"/>
      <c r="E134" s="27">
        <v>3.0</v>
      </c>
      <c r="F134" s="20" t="s">
        <v>20</v>
      </c>
      <c r="G134" s="27" t="s">
        <v>21</v>
      </c>
      <c r="H134" s="28"/>
      <c r="I134" s="29" t="s">
        <v>16</v>
      </c>
      <c r="J134" s="10" t="s">
        <v>9</v>
      </c>
      <c r="K134" s="32"/>
      <c r="L134" s="10" t="s">
        <v>17</v>
      </c>
    </row>
    <row r="135">
      <c r="A135" s="16"/>
      <c r="B135" s="16"/>
      <c r="C135" s="16"/>
      <c r="D135" s="16"/>
      <c r="E135" s="27">
        <v>4.0</v>
      </c>
      <c r="F135" s="20" t="s">
        <v>22</v>
      </c>
      <c r="G135" s="27"/>
      <c r="H135" s="22" t="s">
        <v>23</v>
      </c>
      <c r="I135" s="29" t="s">
        <v>16</v>
      </c>
      <c r="J135" s="10" t="s">
        <v>9</v>
      </c>
      <c r="K135" s="32"/>
      <c r="L135" s="10" t="s">
        <v>17</v>
      </c>
    </row>
    <row r="136">
      <c r="A136" s="16"/>
      <c r="B136" s="16"/>
      <c r="C136" s="16"/>
      <c r="D136" s="16"/>
      <c r="E136" s="27">
        <v>5.0</v>
      </c>
      <c r="F136" s="20" t="s">
        <v>24</v>
      </c>
      <c r="G136" s="27"/>
      <c r="H136" s="22" t="s">
        <v>25</v>
      </c>
      <c r="I136" s="29" t="s">
        <v>16</v>
      </c>
      <c r="J136" s="10" t="s">
        <v>9</v>
      </c>
      <c r="K136" s="32"/>
      <c r="L136" s="10" t="s">
        <v>17</v>
      </c>
    </row>
    <row r="137">
      <c r="A137" s="16"/>
      <c r="B137" s="16"/>
      <c r="C137" s="16"/>
      <c r="D137" s="16"/>
      <c r="E137" s="27">
        <v>6.0</v>
      </c>
      <c r="F137" s="20" t="s">
        <v>26</v>
      </c>
      <c r="G137" s="27"/>
      <c r="H137" s="22" t="s">
        <v>27</v>
      </c>
      <c r="I137" s="29" t="s">
        <v>16</v>
      </c>
      <c r="J137" s="10" t="s">
        <v>9</v>
      </c>
      <c r="K137" s="32"/>
      <c r="L137" s="10" t="s">
        <v>17</v>
      </c>
    </row>
    <row r="138">
      <c r="A138" s="16"/>
      <c r="B138" s="16"/>
      <c r="C138" s="16"/>
      <c r="D138" s="16"/>
      <c r="E138" s="27">
        <v>7.0</v>
      </c>
      <c r="F138" s="20" t="s">
        <v>28</v>
      </c>
      <c r="G138" s="23" t="str">
        <f>IFERROR(__xludf.DUMMYFUNCTION("IMPORTRANGE(""https://docs.google.com/spreadsheets/d/1msXmY3JMrtV0sapmub13JTOYehqip3e4NKt615XbIqY"",CONCATENATE(""B"",K73))"),"Visitadora")</f>
        <v>Visitadora</v>
      </c>
      <c r="H138" s="28"/>
      <c r="I138" s="29" t="s">
        <v>16</v>
      </c>
      <c r="J138" s="10" t="s">
        <v>9</v>
      </c>
      <c r="K138" s="24">
        <f>K125+1</f>
        <v>22</v>
      </c>
      <c r="L138" s="10" t="s">
        <v>17</v>
      </c>
    </row>
    <row r="139">
      <c r="A139" s="16"/>
      <c r="B139" s="16"/>
      <c r="C139" s="16"/>
      <c r="D139" s="16"/>
      <c r="E139" s="10">
        <v>8.0</v>
      </c>
      <c r="F139" s="20" t="s">
        <v>29</v>
      </c>
      <c r="G139" s="23" t="str">
        <f>IFERROR(__xludf.DUMMYFUNCTION("IMPORTRANGE(""https://docs.google.com/spreadsheets/d/1msXmY3JMrtV0sapmub13JTOYehqip3e4NKt615XbIqY"",CONCATENATE(""C"",K140))"),"María")</f>
        <v>María</v>
      </c>
      <c r="H139" s="18"/>
      <c r="I139" s="14" t="s">
        <v>16</v>
      </c>
      <c r="J139" s="10" t="s">
        <v>9</v>
      </c>
      <c r="K139" s="19">
        <f t="shared" ref="K139:K143" si="11">K138</f>
        <v>22</v>
      </c>
      <c r="L139" s="10" t="s">
        <v>17</v>
      </c>
    </row>
    <row r="140">
      <c r="A140" s="16"/>
      <c r="B140" s="16"/>
      <c r="C140" s="16"/>
      <c r="D140" s="16"/>
      <c r="E140" s="10">
        <v>9.0</v>
      </c>
      <c r="F140" s="20" t="s">
        <v>30</v>
      </c>
      <c r="G140" s="10" t="str">
        <f>IFERROR(__xludf.DUMMYFUNCTION("IMPORTRANGE(""https://docs.google.com/spreadsheets/d/1msXmY3JMrtV0sapmub13JTOYehqip3e4NKt615XbIqY"",CONCATENATE(""D"",K140))"),"Gómez")</f>
        <v>Gómez</v>
      </c>
      <c r="H140" s="18"/>
      <c r="I140" s="14" t="s">
        <v>16</v>
      </c>
      <c r="J140" s="10" t="s">
        <v>9</v>
      </c>
      <c r="K140" s="19">
        <f t="shared" si="11"/>
        <v>22</v>
      </c>
      <c r="L140" s="10" t="s">
        <v>17</v>
      </c>
    </row>
    <row r="141">
      <c r="A141" s="16"/>
      <c r="B141" s="16"/>
      <c r="C141" s="16"/>
      <c r="D141" s="16"/>
      <c r="E141" s="10">
        <v>10.0</v>
      </c>
      <c r="F141" s="20" t="s">
        <v>31</v>
      </c>
      <c r="G141" s="17" t="str">
        <f>IFERROR(__xludf.DUMMYFUNCTION("IMPORTRANGE(""https://docs.google.com/spreadsheets/d/1msXmY3JMrtV0sapmub13JTOYehqip3e4NKt615XbIqY"",CONCATENATE(""E"",K141))"),"maria@gomez@MotorheadLab.com")</f>
        <v>maria@gomez@MotorheadLab.com</v>
      </c>
      <c r="H141" s="18"/>
      <c r="I141" s="14" t="s">
        <v>16</v>
      </c>
      <c r="J141" s="10" t="s">
        <v>9</v>
      </c>
      <c r="K141" s="19">
        <f t="shared" si="11"/>
        <v>22</v>
      </c>
      <c r="L141" s="10" t="s">
        <v>17</v>
      </c>
    </row>
    <row r="142">
      <c r="A142" s="16"/>
      <c r="B142" s="16"/>
      <c r="C142" s="16"/>
      <c r="D142" s="16"/>
      <c r="E142" s="10">
        <v>11.0</v>
      </c>
      <c r="F142" s="20" t="s">
        <v>20</v>
      </c>
      <c r="G142" s="10" t="str">
        <f>IFERROR(__xludf.DUMMYFUNCTION("IMPORTRANGE(""https://docs.google.com/spreadsheets/d/1msXmY3JMrtV0sapmub13JTOYehqip3e4NKt615XbIqY"",CONCATENATE(""F"",K142))"),"UserPass496?")</f>
        <v>UserPass496?</v>
      </c>
      <c r="H142" s="18"/>
      <c r="I142" s="14" t="s">
        <v>16</v>
      </c>
      <c r="J142" s="10" t="s">
        <v>9</v>
      </c>
      <c r="K142" s="19">
        <f t="shared" si="11"/>
        <v>22</v>
      </c>
      <c r="L142" s="10" t="s">
        <v>17</v>
      </c>
    </row>
    <row r="143">
      <c r="A143" s="16"/>
      <c r="B143" s="16"/>
      <c r="C143" s="16"/>
      <c r="D143" s="16"/>
      <c r="E143" s="10">
        <v>12.0</v>
      </c>
      <c r="F143" s="20" t="s">
        <v>32</v>
      </c>
      <c r="G143" s="10" t="str">
        <f>IFERROR(__xludf.DUMMYFUNCTION("IMPORTRANGE(""https://docs.google.com/spreadsheets/d/1msXmY3JMrtV0sapmub13JTOYehqip3e4NKt615XbIqY"",CONCATENATE(""G"",K143))"),"12345/24")</f>
        <v>12345/24</v>
      </c>
      <c r="H143" s="18"/>
      <c r="I143" s="14" t="s">
        <v>16</v>
      </c>
      <c r="J143" s="10" t="s">
        <v>9</v>
      </c>
      <c r="K143" s="19">
        <f t="shared" si="11"/>
        <v>22</v>
      </c>
      <c r="L143" s="10" t="s">
        <v>17</v>
      </c>
    </row>
    <row r="144">
      <c r="A144" s="25"/>
      <c r="B144" s="25"/>
      <c r="C144" s="25"/>
      <c r="D144" s="25"/>
      <c r="E144" s="10">
        <v>13.0</v>
      </c>
      <c r="F144" s="20" t="s">
        <v>33</v>
      </c>
      <c r="G144" s="21"/>
      <c r="H144" s="34" t="s">
        <v>37</v>
      </c>
      <c r="I144" s="35"/>
      <c r="J144" s="10" t="s">
        <v>9</v>
      </c>
      <c r="K144" s="32"/>
      <c r="L144" s="10" t="s">
        <v>17</v>
      </c>
    </row>
    <row r="145">
      <c r="A145" s="6">
        <v>12.0</v>
      </c>
      <c r="B145" s="7" t="s">
        <v>12</v>
      </c>
      <c r="C145" s="8" t="s">
        <v>35</v>
      </c>
      <c r="D145" s="33" t="s">
        <v>36</v>
      </c>
      <c r="E145" s="26">
        <v>1.0</v>
      </c>
      <c r="F145" s="11" t="s">
        <v>15</v>
      </c>
      <c r="G145" s="27"/>
      <c r="H145" s="28"/>
      <c r="I145" s="29" t="s">
        <v>16</v>
      </c>
      <c r="J145" s="10" t="s">
        <v>9</v>
      </c>
      <c r="K145" s="30"/>
      <c r="L145" s="10" t="s">
        <v>17</v>
      </c>
    </row>
    <row r="146">
      <c r="A146" s="16"/>
      <c r="B146" s="16"/>
      <c r="C146" s="16"/>
      <c r="D146" s="16"/>
      <c r="E146" s="27">
        <v>2.0</v>
      </c>
      <c r="F146" s="11" t="s">
        <v>18</v>
      </c>
      <c r="G146" s="31" t="s">
        <v>19</v>
      </c>
      <c r="H146" s="28"/>
      <c r="I146" s="29" t="s">
        <v>16</v>
      </c>
      <c r="J146" s="10" t="s">
        <v>9</v>
      </c>
      <c r="K146" s="32"/>
      <c r="L146" s="10" t="s">
        <v>17</v>
      </c>
    </row>
    <row r="147">
      <c r="A147" s="16"/>
      <c r="B147" s="16"/>
      <c r="C147" s="16"/>
      <c r="D147" s="16"/>
      <c r="E147" s="27">
        <v>3.0</v>
      </c>
      <c r="F147" s="20" t="s">
        <v>20</v>
      </c>
      <c r="G147" s="27" t="s">
        <v>21</v>
      </c>
      <c r="H147" s="28"/>
      <c r="I147" s="29" t="s">
        <v>16</v>
      </c>
      <c r="J147" s="10" t="s">
        <v>9</v>
      </c>
      <c r="K147" s="32"/>
      <c r="L147" s="10" t="s">
        <v>17</v>
      </c>
    </row>
    <row r="148">
      <c r="A148" s="16"/>
      <c r="B148" s="16"/>
      <c r="C148" s="16"/>
      <c r="D148" s="16"/>
      <c r="E148" s="27">
        <v>4.0</v>
      </c>
      <c r="F148" s="20" t="s">
        <v>22</v>
      </c>
      <c r="G148" s="27"/>
      <c r="H148" s="22" t="s">
        <v>23</v>
      </c>
      <c r="I148" s="29" t="s">
        <v>16</v>
      </c>
      <c r="J148" s="10" t="s">
        <v>9</v>
      </c>
      <c r="K148" s="32"/>
      <c r="L148" s="10" t="s">
        <v>17</v>
      </c>
    </row>
    <row r="149">
      <c r="A149" s="16"/>
      <c r="B149" s="16"/>
      <c r="C149" s="16"/>
      <c r="D149" s="16"/>
      <c r="E149" s="27">
        <v>5.0</v>
      </c>
      <c r="F149" s="20" t="s">
        <v>24</v>
      </c>
      <c r="G149" s="27"/>
      <c r="H149" s="22" t="s">
        <v>25</v>
      </c>
      <c r="I149" s="29" t="s">
        <v>16</v>
      </c>
      <c r="J149" s="10" t="s">
        <v>9</v>
      </c>
      <c r="K149" s="32"/>
      <c r="L149" s="10" t="s">
        <v>17</v>
      </c>
    </row>
    <row r="150">
      <c r="A150" s="16"/>
      <c r="B150" s="16"/>
      <c r="C150" s="16"/>
      <c r="D150" s="16"/>
      <c r="E150" s="27">
        <v>6.0</v>
      </c>
      <c r="F150" s="20" t="s">
        <v>26</v>
      </c>
      <c r="G150" s="27"/>
      <c r="H150" s="22" t="s">
        <v>27</v>
      </c>
      <c r="I150" s="29" t="s">
        <v>16</v>
      </c>
      <c r="J150" s="10" t="s">
        <v>9</v>
      </c>
      <c r="K150" s="32"/>
      <c r="L150" s="10" t="s">
        <v>17</v>
      </c>
    </row>
    <row r="151">
      <c r="A151" s="16"/>
      <c r="B151" s="16"/>
      <c r="C151" s="16"/>
      <c r="D151" s="16"/>
      <c r="E151" s="27">
        <v>7.0</v>
      </c>
      <c r="F151" s="20" t="s">
        <v>28</v>
      </c>
      <c r="G151" s="23" t="str">
        <f>IFERROR(__xludf.DUMMYFUNCTION("IMPORTRANGE(""https://docs.google.com/spreadsheets/d/1msXmY3JMrtV0sapmub13JTOYehqip3e4NKt615XbIqY"",CONCATENATE(""B"",K86))"),"Visitadora")</f>
        <v>Visitadora</v>
      </c>
      <c r="H151" s="28"/>
      <c r="I151" s="29" t="s">
        <v>16</v>
      </c>
      <c r="J151" s="10" t="s">
        <v>9</v>
      </c>
      <c r="K151" s="24">
        <f>K138+1</f>
        <v>23</v>
      </c>
      <c r="L151" s="10" t="s">
        <v>17</v>
      </c>
    </row>
    <row r="152">
      <c r="A152" s="16"/>
      <c r="B152" s="16"/>
      <c r="C152" s="16"/>
      <c r="D152" s="16"/>
      <c r="E152" s="10">
        <v>8.0</v>
      </c>
      <c r="F152" s="20" t="s">
        <v>29</v>
      </c>
      <c r="G152" s="23" t="str">
        <f>IFERROR(__xludf.DUMMYFUNCTION("IMPORTRANGE(""https://docs.google.com/spreadsheets/d/1msXmY3JMrtV0sapmub13JTOYehqip3e4NKt615XbIqY"",CONCATENATE(""C"",K153))"),"María")</f>
        <v>María</v>
      </c>
      <c r="H152" s="18"/>
      <c r="I152" s="14" t="s">
        <v>16</v>
      </c>
      <c r="J152" s="10" t="s">
        <v>9</v>
      </c>
      <c r="K152" s="19">
        <f t="shared" ref="K152:K156" si="12">K151</f>
        <v>23</v>
      </c>
      <c r="L152" s="10" t="s">
        <v>17</v>
      </c>
    </row>
    <row r="153">
      <c r="A153" s="16"/>
      <c r="B153" s="16"/>
      <c r="C153" s="16"/>
      <c r="D153" s="16"/>
      <c r="E153" s="10">
        <v>9.0</v>
      </c>
      <c r="F153" s="20" t="s">
        <v>30</v>
      </c>
      <c r="G153" s="10" t="str">
        <f>IFERROR(__xludf.DUMMYFUNCTION("IMPORTRANGE(""https://docs.google.com/spreadsheets/d/1msXmY3JMrtV0sapmub13JTOYehqip3e4NKt615XbIqY"",CONCATENATE(""D"",K153))"),"Gómez")</f>
        <v>Gómez</v>
      </c>
      <c r="H153" s="18"/>
      <c r="I153" s="14" t="s">
        <v>16</v>
      </c>
      <c r="J153" s="10" t="s">
        <v>9</v>
      </c>
      <c r="K153" s="19">
        <f t="shared" si="12"/>
        <v>23</v>
      </c>
      <c r="L153" s="10" t="s">
        <v>17</v>
      </c>
    </row>
    <row r="154">
      <c r="A154" s="16"/>
      <c r="B154" s="16"/>
      <c r="C154" s="16"/>
      <c r="D154" s="16"/>
      <c r="E154" s="10">
        <v>10.0</v>
      </c>
      <c r="F154" s="20" t="s">
        <v>31</v>
      </c>
      <c r="G154" s="17" t="str">
        <f>IFERROR(__xludf.DUMMYFUNCTION("IMPORTRANGE(""https://docs.google.com/spreadsheets/d/1msXmY3JMrtV0sapmub13JTOYehqip3e4NKt615XbIqY"",CONCATENATE(""E"",K154))"),".maria.gomez@MotorheadLab.com")</f>
        <v>.maria.gomez@MotorheadLab.com</v>
      </c>
      <c r="H154" s="18"/>
      <c r="I154" s="14" t="s">
        <v>16</v>
      </c>
      <c r="J154" s="10" t="s">
        <v>9</v>
      </c>
      <c r="K154" s="19">
        <f t="shared" si="12"/>
        <v>23</v>
      </c>
      <c r="L154" s="10" t="s">
        <v>17</v>
      </c>
    </row>
    <row r="155">
      <c r="A155" s="16"/>
      <c r="B155" s="16"/>
      <c r="C155" s="16"/>
      <c r="D155" s="16"/>
      <c r="E155" s="10">
        <v>11.0</v>
      </c>
      <c r="F155" s="20" t="s">
        <v>20</v>
      </c>
      <c r="G155" s="10" t="str">
        <f>IFERROR(__xludf.DUMMYFUNCTION("IMPORTRANGE(""https://docs.google.com/spreadsheets/d/1msXmY3JMrtV0sapmub13JTOYehqip3e4NKt615XbIqY"",CONCATENATE(""F"",K155))"),"UserPass496?")</f>
        <v>UserPass496?</v>
      </c>
      <c r="H155" s="18"/>
      <c r="I155" s="14" t="s">
        <v>16</v>
      </c>
      <c r="J155" s="10" t="s">
        <v>9</v>
      </c>
      <c r="K155" s="19">
        <f t="shared" si="12"/>
        <v>23</v>
      </c>
      <c r="L155" s="10" t="s">
        <v>17</v>
      </c>
    </row>
    <row r="156">
      <c r="A156" s="16"/>
      <c r="B156" s="16"/>
      <c r="C156" s="16"/>
      <c r="D156" s="16"/>
      <c r="E156" s="10">
        <v>12.0</v>
      </c>
      <c r="F156" s="20" t="s">
        <v>32</v>
      </c>
      <c r="G156" s="10" t="str">
        <f>IFERROR(__xludf.DUMMYFUNCTION("IMPORTRANGE(""https://docs.google.com/spreadsheets/d/1msXmY3JMrtV0sapmub13JTOYehqip3e4NKt615XbIqY"",CONCATENATE(""G"",K156))"),"12345/24")</f>
        <v>12345/24</v>
      </c>
      <c r="H156" s="18"/>
      <c r="I156" s="14" t="s">
        <v>16</v>
      </c>
      <c r="J156" s="10" t="s">
        <v>9</v>
      </c>
      <c r="K156" s="19">
        <f t="shared" si="12"/>
        <v>23</v>
      </c>
      <c r="L156" s="10" t="s">
        <v>17</v>
      </c>
    </row>
    <row r="157">
      <c r="A157" s="25"/>
      <c r="B157" s="25"/>
      <c r="C157" s="25"/>
      <c r="D157" s="25"/>
      <c r="E157" s="10">
        <v>13.0</v>
      </c>
      <c r="F157" s="20" t="s">
        <v>33</v>
      </c>
      <c r="G157" s="21"/>
      <c r="H157" s="34" t="s">
        <v>37</v>
      </c>
      <c r="I157" s="35"/>
      <c r="J157" s="10" t="s">
        <v>9</v>
      </c>
      <c r="K157" s="32"/>
      <c r="L157" s="10" t="s">
        <v>17</v>
      </c>
    </row>
    <row r="158">
      <c r="A158" s="6">
        <v>13.0</v>
      </c>
      <c r="B158" s="7" t="s">
        <v>12</v>
      </c>
      <c r="C158" s="8" t="s">
        <v>35</v>
      </c>
      <c r="D158" s="33" t="s">
        <v>36</v>
      </c>
      <c r="E158" s="26">
        <v>1.0</v>
      </c>
      <c r="F158" s="11" t="s">
        <v>15</v>
      </c>
      <c r="G158" s="27"/>
      <c r="H158" s="28"/>
      <c r="I158" s="29" t="s">
        <v>16</v>
      </c>
      <c r="J158" s="10" t="s">
        <v>9</v>
      </c>
      <c r="K158" s="30"/>
      <c r="L158" s="10" t="s">
        <v>17</v>
      </c>
    </row>
    <row r="159">
      <c r="A159" s="16"/>
      <c r="B159" s="16"/>
      <c r="C159" s="16"/>
      <c r="D159" s="16"/>
      <c r="E159" s="27">
        <v>2.0</v>
      </c>
      <c r="F159" s="11" t="s">
        <v>18</v>
      </c>
      <c r="G159" s="31" t="s">
        <v>19</v>
      </c>
      <c r="H159" s="28"/>
      <c r="I159" s="29" t="s">
        <v>16</v>
      </c>
      <c r="J159" s="10" t="s">
        <v>9</v>
      </c>
      <c r="K159" s="32"/>
      <c r="L159" s="10" t="s">
        <v>17</v>
      </c>
    </row>
    <row r="160">
      <c r="A160" s="16"/>
      <c r="B160" s="16"/>
      <c r="C160" s="16"/>
      <c r="D160" s="16"/>
      <c r="E160" s="27">
        <v>3.0</v>
      </c>
      <c r="F160" s="20" t="s">
        <v>20</v>
      </c>
      <c r="G160" s="27" t="s">
        <v>21</v>
      </c>
      <c r="H160" s="28"/>
      <c r="I160" s="29" t="s">
        <v>16</v>
      </c>
      <c r="J160" s="10" t="s">
        <v>9</v>
      </c>
      <c r="K160" s="32"/>
      <c r="L160" s="10" t="s">
        <v>17</v>
      </c>
    </row>
    <row r="161">
      <c r="A161" s="16"/>
      <c r="B161" s="16"/>
      <c r="C161" s="16"/>
      <c r="D161" s="16"/>
      <c r="E161" s="27">
        <v>4.0</v>
      </c>
      <c r="F161" s="20" t="s">
        <v>22</v>
      </c>
      <c r="G161" s="27"/>
      <c r="H161" s="22" t="s">
        <v>23</v>
      </c>
      <c r="I161" s="29" t="s">
        <v>16</v>
      </c>
      <c r="J161" s="10" t="s">
        <v>9</v>
      </c>
      <c r="K161" s="32"/>
      <c r="L161" s="10" t="s">
        <v>17</v>
      </c>
    </row>
    <row r="162">
      <c r="A162" s="16"/>
      <c r="B162" s="16"/>
      <c r="C162" s="16"/>
      <c r="D162" s="16"/>
      <c r="E162" s="27">
        <v>5.0</v>
      </c>
      <c r="F162" s="20" t="s">
        <v>24</v>
      </c>
      <c r="G162" s="27"/>
      <c r="H162" s="22" t="s">
        <v>25</v>
      </c>
      <c r="I162" s="29" t="s">
        <v>16</v>
      </c>
      <c r="J162" s="10" t="s">
        <v>9</v>
      </c>
      <c r="K162" s="32"/>
      <c r="L162" s="10" t="s">
        <v>17</v>
      </c>
    </row>
    <row r="163">
      <c r="A163" s="16"/>
      <c r="B163" s="16"/>
      <c r="C163" s="16"/>
      <c r="D163" s="16"/>
      <c r="E163" s="27">
        <v>6.0</v>
      </c>
      <c r="F163" s="20" t="s">
        <v>26</v>
      </c>
      <c r="G163" s="27"/>
      <c r="H163" s="22" t="s">
        <v>27</v>
      </c>
      <c r="I163" s="29" t="s">
        <v>16</v>
      </c>
      <c r="J163" s="10" t="s">
        <v>9</v>
      </c>
      <c r="K163" s="32"/>
      <c r="L163" s="10" t="s">
        <v>17</v>
      </c>
    </row>
    <row r="164">
      <c r="A164" s="16"/>
      <c r="B164" s="16"/>
      <c r="C164" s="16"/>
      <c r="D164" s="16"/>
      <c r="E164" s="27">
        <v>7.0</v>
      </c>
      <c r="F164" s="20" t="s">
        <v>28</v>
      </c>
      <c r="G164" s="23" t="str">
        <f>IFERROR(__xludf.DUMMYFUNCTION("IMPORTRANGE(""https://docs.google.com/spreadsheets/d/1msXmY3JMrtV0sapmub13JTOYehqip3e4NKt615XbIqY"",CONCATENATE(""B"",K99))"),"Visitadora")</f>
        <v>Visitadora</v>
      </c>
      <c r="H164" s="28"/>
      <c r="I164" s="29" t="s">
        <v>16</v>
      </c>
      <c r="J164" s="10" t="s">
        <v>9</v>
      </c>
      <c r="K164" s="24">
        <f>K151+1</f>
        <v>24</v>
      </c>
      <c r="L164" s="10" t="s">
        <v>17</v>
      </c>
    </row>
    <row r="165">
      <c r="A165" s="16"/>
      <c r="B165" s="16"/>
      <c r="C165" s="16"/>
      <c r="D165" s="16"/>
      <c r="E165" s="10">
        <v>8.0</v>
      </c>
      <c r="F165" s="20" t="s">
        <v>29</v>
      </c>
      <c r="G165" s="23" t="str">
        <f>IFERROR(__xludf.DUMMYFUNCTION("IMPORTRANGE(""https://docs.google.com/spreadsheets/d/1msXmY3JMrtV0sapmub13JTOYehqip3e4NKt615XbIqY"",CONCATENATE(""C"",K166))"),"María")</f>
        <v>María</v>
      </c>
      <c r="H165" s="18"/>
      <c r="I165" s="14" t="s">
        <v>16</v>
      </c>
      <c r="J165" s="10" t="s">
        <v>9</v>
      </c>
      <c r="K165" s="19">
        <f t="shared" ref="K165:K169" si="13">K164</f>
        <v>24</v>
      </c>
      <c r="L165" s="10" t="s">
        <v>17</v>
      </c>
    </row>
    <row r="166">
      <c r="A166" s="16"/>
      <c r="B166" s="16"/>
      <c r="C166" s="16"/>
      <c r="D166" s="16"/>
      <c r="E166" s="10">
        <v>9.0</v>
      </c>
      <c r="F166" s="20" t="s">
        <v>30</v>
      </c>
      <c r="G166" s="10" t="str">
        <f>IFERROR(__xludf.DUMMYFUNCTION("IMPORTRANGE(""https://docs.google.com/spreadsheets/d/1msXmY3JMrtV0sapmub13JTOYehqip3e4NKt615XbIqY"",CONCATENATE(""D"",K166))"),"Gómez")</f>
        <v>Gómez</v>
      </c>
      <c r="H166" s="18"/>
      <c r="I166" s="14" t="s">
        <v>16</v>
      </c>
      <c r="J166" s="10" t="s">
        <v>9</v>
      </c>
      <c r="K166" s="19">
        <f t="shared" si="13"/>
        <v>24</v>
      </c>
      <c r="L166" s="10" t="s">
        <v>17</v>
      </c>
    </row>
    <row r="167">
      <c r="A167" s="16"/>
      <c r="B167" s="16"/>
      <c r="C167" s="16"/>
      <c r="D167" s="16"/>
      <c r="E167" s="10">
        <v>10.0</v>
      </c>
      <c r="F167" s="20" t="s">
        <v>31</v>
      </c>
      <c r="G167" s="17" t="str">
        <f>IFERROR(__xludf.DUMMYFUNCTION("IMPORTRANGE(""https://docs.google.com/spreadsheets/d/1msXmY3JMrtV0sapmub13JTOYehqip3e4NKt615XbIqY"",CONCATENATE(""E"",K167))"),"maria.gomez@MotorheadLab.com.")</f>
        <v>maria.gomez@MotorheadLab.com.</v>
      </c>
      <c r="H167" s="18"/>
      <c r="I167" s="14" t="s">
        <v>16</v>
      </c>
      <c r="J167" s="10" t="s">
        <v>9</v>
      </c>
      <c r="K167" s="19">
        <f t="shared" si="13"/>
        <v>24</v>
      </c>
      <c r="L167" s="10" t="s">
        <v>17</v>
      </c>
    </row>
    <row r="168">
      <c r="A168" s="16"/>
      <c r="B168" s="16"/>
      <c r="C168" s="16"/>
      <c r="D168" s="16"/>
      <c r="E168" s="10">
        <v>11.0</v>
      </c>
      <c r="F168" s="20" t="s">
        <v>20</v>
      </c>
      <c r="G168" s="10" t="str">
        <f>IFERROR(__xludf.DUMMYFUNCTION("IMPORTRANGE(""https://docs.google.com/spreadsheets/d/1msXmY3JMrtV0sapmub13JTOYehqip3e4NKt615XbIqY"",CONCATENATE(""F"",K168))"),"UserPass496?")</f>
        <v>UserPass496?</v>
      </c>
      <c r="H168" s="18"/>
      <c r="I168" s="14" t="s">
        <v>16</v>
      </c>
      <c r="J168" s="10" t="s">
        <v>9</v>
      </c>
      <c r="K168" s="19">
        <f t="shared" si="13"/>
        <v>24</v>
      </c>
      <c r="L168" s="10" t="s">
        <v>17</v>
      </c>
    </row>
    <row r="169">
      <c r="A169" s="16"/>
      <c r="B169" s="16"/>
      <c r="C169" s="16"/>
      <c r="D169" s="16"/>
      <c r="E169" s="10">
        <v>12.0</v>
      </c>
      <c r="F169" s="20" t="s">
        <v>32</v>
      </c>
      <c r="G169" s="10" t="str">
        <f>IFERROR(__xludf.DUMMYFUNCTION("IMPORTRANGE(""https://docs.google.com/spreadsheets/d/1msXmY3JMrtV0sapmub13JTOYehqip3e4NKt615XbIqY"",CONCATENATE(""G"",K169))"),"12345/24")</f>
        <v>12345/24</v>
      </c>
      <c r="H169" s="18"/>
      <c r="I169" s="14" t="s">
        <v>16</v>
      </c>
      <c r="J169" s="10" t="s">
        <v>9</v>
      </c>
      <c r="K169" s="19">
        <f t="shared" si="13"/>
        <v>24</v>
      </c>
      <c r="L169" s="10" t="s">
        <v>17</v>
      </c>
    </row>
    <row r="170">
      <c r="A170" s="25"/>
      <c r="B170" s="25"/>
      <c r="C170" s="25"/>
      <c r="D170" s="25"/>
      <c r="E170" s="10">
        <v>13.0</v>
      </c>
      <c r="F170" s="20" t="s">
        <v>33</v>
      </c>
      <c r="G170" s="21"/>
      <c r="H170" s="34" t="s">
        <v>37</v>
      </c>
      <c r="I170" s="35"/>
      <c r="J170" s="10" t="s">
        <v>9</v>
      </c>
      <c r="K170" s="32"/>
      <c r="L170" s="10" t="s">
        <v>17</v>
      </c>
    </row>
    <row r="171">
      <c r="A171" s="6">
        <v>14.0</v>
      </c>
      <c r="B171" s="7" t="s">
        <v>12</v>
      </c>
      <c r="C171" s="8" t="s">
        <v>35</v>
      </c>
      <c r="D171" s="33" t="s">
        <v>36</v>
      </c>
      <c r="E171" s="26">
        <v>1.0</v>
      </c>
      <c r="F171" s="11" t="s">
        <v>15</v>
      </c>
      <c r="G171" s="27"/>
      <c r="H171" s="28"/>
      <c r="I171" s="29" t="s">
        <v>16</v>
      </c>
      <c r="J171" s="10" t="s">
        <v>9</v>
      </c>
      <c r="K171" s="30"/>
      <c r="L171" s="10" t="s">
        <v>17</v>
      </c>
    </row>
    <row r="172">
      <c r="A172" s="16"/>
      <c r="B172" s="16"/>
      <c r="C172" s="16"/>
      <c r="D172" s="16"/>
      <c r="E172" s="27">
        <v>2.0</v>
      </c>
      <c r="F172" s="11" t="s">
        <v>18</v>
      </c>
      <c r="G172" s="31" t="s">
        <v>19</v>
      </c>
      <c r="H172" s="28"/>
      <c r="I172" s="29" t="s">
        <v>16</v>
      </c>
      <c r="J172" s="10" t="s">
        <v>9</v>
      </c>
      <c r="K172" s="32"/>
      <c r="L172" s="10" t="s">
        <v>17</v>
      </c>
    </row>
    <row r="173">
      <c r="A173" s="16"/>
      <c r="B173" s="16"/>
      <c r="C173" s="16"/>
      <c r="D173" s="16"/>
      <c r="E173" s="27">
        <v>3.0</v>
      </c>
      <c r="F173" s="20" t="s">
        <v>20</v>
      </c>
      <c r="G173" s="27" t="s">
        <v>21</v>
      </c>
      <c r="H173" s="28"/>
      <c r="I173" s="29" t="s">
        <v>16</v>
      </c>
      <c r="J173" s="10" t="s">
        <v>9</v>
      </c>
      <c r="K173" s="32"/>
      <c r="L173" s="10" t="s">
        <v>17</v>
      </c>
    </row>
    <row r="174">
      <c r="A174" s="16"/>
      <c r="B174" s="16"/>
      <c r="C174" s="16"/>
      <c r="D174" s="16"/>
      <c r="E174" s="27">
        <v>4.0</v>
      </c>
      <c r="F174" s="20" t="s">
        <v>22</v>
      </c>
      <c r="G174" s="27"/>
      <c r="H174" s="22" t="s">
        <v>23</v>
      </c>
      <c r="I174" s="29" t="s">
        <v>16</v>
      </c>
      <c r="J174" s="10" t="s">
        <v>9</v>
      </c>
      <c r="K174" s="32"/>
      <c r="L174" s="10" t="s">
        <v>17</v>
      </c>
    </row>
    <row r="175">
      <c r="A175" s="16"/>
      <c r="B175" s="16"/>
      <c r="C175" s="16"/>
      <c r="D175" s="16"/>
      <c r="E175" s="27">
        <v>5.0</v>
      </c>
      <c r="F175" s="20" t="s">
        <v>24</v>
      </c>
      <c r="G175" s="27"/>
      <c r="H175" s="22" t="s">
        <v>25</v>
      </c>
      <c r="I175" s="29" t="s">
        <v>16</v>
      </c>
      <c r="J175" s="10" t="s">
        <v>9</v>
      </c>
      <c r="K175" s="32"/>
      <c r="L175" s="10" t="s">
        <v>17</v>
      </c>
    </row>
    <row r="176">
      <c r="A176" s="16"/>
      <c r="B176" s="16"/>
      <c r="C176" s="16"/>
      <c r="D176" s="16"/>
      <c r="E176" s="27">
        <v>6.0</v>
      </c>
      <c r="F176" s="20" t="s">
        <v>26</v>
      </c>
      <c r="G176" s="27"/>
      <c r="H176" s="22" t="s">
        <v>27</v>
      </c>
      <c r="I176" s="29" t="s">
        <v>16</v>
      </c>
      <c r="J176" s="10" t="s">
        <v>9</v>
      </c>
      <c r="K176" s="32"/>
      <c r="L176" s="10" t="s">
        <v>17</v>
      </c>
    </row>
    <row r="177">
      <c r="A177" s="16"/>
      <c r="B177" s="16"/>
      <c r="C177" s="16"/>
      <c r="D177" s="16"/>
      <c r="E177" s="27">
        <v>7.0</v>
      </c>
      <c r="F177" s="20" t="s">
        <v>28</v>
      </c>
      <c r="G177" s="23" t="str">
        <f>IFERROR(__xludf.DUMMYFUNCTION("IMPORTRANGE(""https://docs.google.com/spreadsheets/d/1msXmY3JMrtV0sapmub13JTOYehqip3e4NKt615XbIqY"",CONCATENATE(""B"",K112))"),"Visitadora")</f>
        <v>Visitadora</v>
      </c>
      <c r="H177" s="28"/>
      <c r="I177" s="29" t="s">
        <v>16</v>
      </c>
      <c r="J177" s="10" t="s">
        <v>9</v>
      </c>
      <c r="K177" s="24">
        <f>K164+1</f>
        <v>25</v>
      </c>
      <c r="L177" s="10" t="s">
        <v>17</v>
      </c>
    </row>
    <row r="178">
      <c r="A178" s="16"/>
      <c r="B178" s="16"/>
      <c r="C178" s="16"/>
      <c r="D178" s="16"/>
      <c r="E178" s="10">
        <v>8.0</v>
      </c>
      <c r="F178" s="20" t="s">
        <v>29</v>
      </c>
      <c r="G178" s="23" t="str">
        <f>IFERROR(__xludf.DUMMYFUNCTION("IMPORTRANGE(""https://docs.google.com/spreadsheets/d/1msXmY3JMrtV0sapmub13JTOYehqip3e4NKt615XbIqY"",CONCATENATE(""C"",K179))"),"María")</f>
        <v>María</v>
      </c>
      <c r="H178" s="18"/>
      <c r="I178" s="14" t="s">
        <v>16</v>
      </c>
      <c r="J178" s="10" t="s">
        <v>9</v>
      </c>
      <c r="K178" s="19">
        <f t="shared" ref="K178:K182" si="14">K177</f>
        <v>25</v>
      </c>
      <c r="L178" s="10" t="s">
        <v>17</v>
      </c>
    </row>
    <row r="179">
      <c r="A179" s="16"/>
      <c r="B179" s="16"/>
      <c r="C179" s="16"/>
      <c r="D179" s="16"/>
      <c r="E179" s="10">
        <v>9.0</v>
      </c>
      <c r="F179" s="20" t="s">
        <v>30</v>
      </c>
      <c r="G179" s="10" t="str">
        <f>IFERROR(__xludf.DUMMYFUNCTION("IMPORTRANGE(""https://docs.google.com/spreadsheets/d/1msXmY3JMrtV0sapmub13JTOYehqip3e4NKt615XbIqY"",CONCATENATE(""D"",K179))"),"Gómez")</f>
        <v>Gómez</v>
      </c>
      <c r="H179" s="18"/>
      <c r="I179" s="14" t="s">
        <v>16</v>
      </c>
      <c r="J179" s="10" t="s">
        <v>9</v>
      </c>
      <c r="K179" s="19">
        <f t="shared" si="14"/>
        <v>25</v>
      </c>
      <c r="L179" s="10" t="s">
        <v>17</v>
      </c>
    </row>
    <row r="180">
      <c r="A180" s="16"/>
      <c r="B180" s="16"/>
      <c r="C180" s="16"/>
      <c r="D180" s="16"/>
      <c r="E180" s="10">
        <v>10.0</v>
      </c>
      <c r="F180" s="20" t="s">
        <v>31</v>
      </c>
      <c r="G180" s="17" t="str">
        <f>IFERROR(__xludf.DUMMYFUNCTION("IMPORTRANGE(""https://docs.google.com/spreadsheets/d/1msXmY3JMrtV0sapmub13JTOYehqip3e4NKt615XbIqY"",CONCATENATE(""E"",K180))"),"maria@gomez@MotorheadLab..com")</f>
        <v>maria@gomez@MotorheadLab..com</v>
      </c>
      <c r="H180" s="18"/>
      <c r="I180" s="14" t="s">
        <v>16</v>
      </c>
      <c r="J180" s="10" t="s">
        <v>9</v>
      </c>
      <c r="K180" s="19">
        <f t="shared" si="14"/>
        <v>25</v>
      </c>
      <c r="L180" s="10" t="s">
        <v>17</v>
      </c>
    </row>
    <row r="181">
      <c r="A181" s="16"/>
      <c r="B181" s="16"/>
      <c r="C181" s="16"/>
      <c r="D181" s="16"/>
      <c r="E181" s="10">
        <v>11.0</v>
      </c>
      <c r="F181" s="20" t="s">
        <v>20</v>
      </c>
      <c r="G181" s="10" t="str">
        <f>IFERROR(__xludf.DUMMYFUNCTION("IMPORTRANGE(""https://docs.google.com/spreadsheets/d/1msXmY3JMrtV0sapmub13JTOYehqip3e4NKt615XbIqY"",CONCATENATE(""F"",K181))"),"UserPass496?")</f>
        <v>UserPass496?</v>
      </c>
      <c r="H181" s="18"/>
      <c r="I181" s="14" t="s">
        <v>16</v>
      </c>
      <c r="J181" s="10" t="s">
        <v>9</v>
      </c>
      <c r="K181" s="19">
        <f t="shared" si="14"/>
        <v>25</v>
      </c>
      <c r="L181" s="10" t="s">
        <v>17</v>
      </c>
    </row>
    <row r="182">
      <c r="A182" s="16"/>
      <c r="B182" s="16"/>
      <c r="C182" s="16"/>
      <c r="D182" s="16"/>
      <c r="E182" s="10">
        <v>12.0</v>
      </c>
      <c r="F182" s="20" t="s">
        <v>32</v>
      </c>
      <c r="G182" s="10" t="str">
        <f>IFERROR(__xludf.DUMMYFUNCTION("IMPORTRANGE(""https://docs.google.com/spreadsheets/d/1msXmY3JMrtV0sapmub13JTOYehqip3e4NKt615XbIqY"",CONCATENATE(""G"",K182))"),"12345/24")</f>
        <v>12345/24</v>
      </c>
      <c r="H182" s="18"/>
      <c r="I182" s="14" t="s">
        <v>16</v>
      </c>
      <c r="J182" s="10" t="s">
        <v>9</v>
      </c>
      <c r="K182" s="19">
        <f t="shared" si="14"/>
        <v>25</v>
      </c>
      <c r="L182" s="10" t="s">
        <v>17</v>
      </c>
    </row>
    <row r="183">
      <c r="A183" s="25"/>
      <c r="B183" s="25"/>
      <c r="C183" s="25"/>
      <c r="D183" s="25"/>
      <c r="E183" s="10">
        <v>13.0</v>
      </c>
      <c r="F183" s="20" t="s">
        <v>33</v>
      </c>
      <c r="G183" s="21"/>
      <c r="H183" s="34" t="s">
        <v>37</v>
      </c>
      <c r="I183" s="35"/>
      <c r="J183" s="10" t="s">
        <v>9</v>
      </c>
      <c r="K183" s="32"/>
      <c r="L183" s="10" t="s">
        <v>17</v>
      </c>
    </row>
    <row r="184">
      <c r="A184" s="6">
        <v>15.0</v>
      </c>
      <c r="B184" s="7" t="s">
        <v>12</v>
      </c>
      <c r="C184" s="8" t="s">
        <v>35</v>
      </c>
      <c r="D184" s="33" t="s">
        <v>36</v>
      </c>
      <c r="E184" s="26">
        <v>1.0</v>
      </c>
      <c r="F184" s="11" t="s">
        <v>15</v>
      </c>
      <c r="G184" s="27"/>
      <c r="H184" s="28"/>
      <c r="I184" s="29" t="s">
        <v>16</v>
      </c>
      <c r="J184" s="10" t="s">
        <v>9</v>
      </c>
      <c r="K184" s="30"/>
      <c r="L184" s="10" t="s">
        <v>17</v>
      </c>
    </row>
    <row r="185">
      <c r="A185" s="16"/>
      <c r="B185" s="16"/>
      <c r="C185" s="16"/>
      <c r="D185" s="16"/>
      <c r="E185" s="27">
        <v>2.0</v>
      </c>
      <c r="F185" s="11" t="s">
        <v>18</v>
      </c>
      <c r="G185" s="31" t="s">
        <v>19</v>
      </c>
      <c r="H185" s="28"/>
      <c r="I185" s="29" t="s">
        <v>16</v>
      </c>
      <c r="J185" s="10" t="s">
        <v>9</v>
      </c>
      <c r="K185" s="32"/>
      <c r="L185" s="10" t="s">
        <v>17</v>
      </c>
    </row>
    <row r="186">
      <c r="A186" s="16"/>
      <c r="B186" s="16"/>
      <c r="C186" s="16"/>
      <c r="D186" s="16"/>
      <c r="E186" s="27">
        <v>3.0</v>
      </c>
      <c r="F186" s="20" t="s">
        <v>20</v>
      </c>
      <c r="G186" s="27" t="s">
        <v>21</v>
      </c>
      <c r="H186" s="28"/>
      <c r="I186" s="29" t="s">
        <v>16</v>
      </c>
      <c r="J186" s="10" t="s">
        <v>9</v>
      </c>
      <c r="K186" s="32"/>
      <c r="L186" s="10" t="s">
        <v>17</v>
      </c>
    </row>
    <row r="187">
      <c r="A187" s="16"/>
      <c r="B187" s="16"/>
      <c r="C187" s="16"/>
      <c r="D187" s="16"/>
      <c r="E187" s="27">
        <v>4.0</v>
      </c>
      <c r="F187" s="20" t="s">
        <v>22</v>
      </c>
      <c r="G187" s="27"/>
      <c r="H187" s="22" t="s">
        <v>23</v>
      </c>
      <c r="I187" s="29" t="s">
        <v>16</v>
      </c>
      <c r="J187" s="10" t="s">
        <v>9</v>
      </c>
      <c r="K187" s="32"/>
      <c r="L187" s="10" t="s">
        <v>17</v>
      </c>
    </row>
    <row r="188">
      <c r="A188" s="16"/>
      <c r="B188" s="16"/>
      <c r="C188" s="16"/>
      <c r="D188" s="16"/>
      <c r="E188" s="27">
        <v>5.0</v>
      </c>
      <c r="F188" s="20" t="s">
        <v>24</v>
      </c>
      <c r="G188" s="27"/>
      <c r="H188" s="22" t="s">
        <v>25</v>
      </c>
      <c r="I188" s="29" t="s">
        <v>16</v>
      </c>
      <c r="J188" s="10" t="s">
        <v>9</v>
      </c>
      <c r="K188" s="32"/>
      <c r="L188" s="10" t="s">
        <v>17</v>
      </c>
    </row>
    <row r="189">
      <c r="A189" s="16"/>
      <c r="B189" s="16"/>
      <c r="C189" s="16"/>
      <c r="D189" s="16"/>
      <c r="E189" s="27">
        <v>6.0</v>
      </c>
      <c r="F189" s="20" t="s">
        <v>26</v>
      </c>
      <c r="G189" s="27"/>
      <c r="H189" s="22" t="s">
        <v>27</v>
      </c>
      <c r="I189" s="29" t="s">
        <v>16</v>
      </c>
      <c r="J189" s="10" t="s">
        <v>9</v>
      </c>
      <c r="K189" s="32"/>
      <c r="L189" s="10" t="s">
        <v>17</v>
      </c>
    </row>
    <row r="190">
      <c r="A190" s="16"/>
      <c r="B190" s="16"/>
      <c r="C190" s="16"/>
      <c r="D190" s="16"/>
      <c r="E190" s="27">
        <v>7.0</v>
      </c>
      <c r="F190" s="20" t="s">
        <v>28</v>
      </c>
      <c r="G190" s="23" t="str">
        <f>IFERROR(__xludf.DUMMYFUNCTION("IMPORTRANGE(""https://docs.google.com/spreadsheets/d/1msXmY3JMrtV0sapmub13JTOYehqip3e4NKt615XbIqY"",CONCATENATE(""B"",K125))"),"Visitadora")</f>
        <v>Visitadora</v>
      </c>
      <c r="H190" s="28"/>
      <c r="I190" s="29" t="s">
        <v>16</v>
      </c>
      <c r="J190" s="10" t="s">
        <v>9</v>
      </c>
      <c r="K190" s="24">
        <f>K177+1</f>
        <v>26</v>
      </c>
      <c r="L190" s="10" t="s">
        <v>17</v>
      </c>
    </row>
    <row r="191">
      <c r="A191" s="16"/>
      <c r="B191" s="16"/>
      <c r="C191" s="16"/>
      <c r="D191" s="16"/>
      <c r="E191" s="10">
        <v>8.0</v>
      </c>
      <c r="F191" s="20" t="s">
        <v>29</v>
      </c>
      <c r="G191" s="23" t="str">
        <f>IFERROR(__xludf.DUMMYFUNCTION("IMPORTRANGE(""https://docs.google.com/spreadsheets/d/1msXmY3JMrtV0sapmub13JTOYehqip3e4NKt615XbIqY"",CONCATENATE(""C"",K192))"),"María")</f>
        <v>María</v>
      </c>
      <c r="H191" s="18"/>
      <c r="I191" s="14" t="s">
        <v>16</v>
      </c>
      <c r="J191" s="10" t="s">
        <v>9</v>
      </c>
      <c r="K191" s="19">
        <f t="shared" ref="K191:K195" si="15">K190</f>
        <v>26</v>
      </c>
      <c r="L191" s="10" t="s">
        <v>17</v>
      </c>
    </row>
    <row r="192">
      <c r="A192" s="16"/>
      <c r="B192" s="16"/>
      <c r="C192" s="16"/>
      <c r="D192" s="16"/>
      <c r="E192" s="10">
        <v>9.0</v>
      </c>
      <c r="F192" s="20" t="s">
        <v>30</v>
      </c>
      <c r="G192" s="10" t="str">
        <f>IFERROR(__xludf.DUMMYFUNCTION("IMPORTRANGE(""https://docs.google.com/spreadsheets/d/1msXmY3JMrtV0sapmub13JTOYehqip3e4NKt615XbIqY"",CONCATENATE(""D"",K192))"),"Gómez")</f>
        <v>Gómez</v>
      </c>
      <c r="H192" s="18"/>
      <c r="I192" s="14" t="s">
        <v>16</v>
      </c>
      <c r="J192" s="10" t="s">
        <v>9</v>
      </c>
      <c r="K192" s="19">
        <f t="shared" si="15"/>
        <v>26</v>
      </c>
      <c r="L192" s="10" t="s">
        <v>17</v>
      </c>
    </row>
    <row r="193">
      <c r="A193" s="16"/>
      <c r="B193" s="16"/>
      <c r="C193" s="16"/>
      <c r="D193" s="16"/>
      <c r="E193" s="10">
        <v>10.0</v>
      </c>
      <c r="F193" s="20" t="s">
        <v>31</v>
      </c>
      <c r="G193" s="17" t="str">
        <f>IFERROR(__xludf.DUMMYFUNCTION("IMPORTRANGE(""https://docs.google.com/spreadsheets/d/1msXmY3JMrtV0sapmub13JTOYehqip3e4NKt615XbIqY"",CONCATENATE(""E"",K193))"),"maria.gomez@ MotorheadLab.com")</f>
        <v>maria.gomez@ MotorheadLab.com</v>
      </c>
      <c r="H193" s="18"/>
      <c r="I193" s="14" t="s">
        <v>16</v>
      </c>
      <c r="J193" s="10" t="s">
        <v>9</v>
      </c>
      <c r="K193" s="19">
        <f t="shared" si="15"/>
        <v>26</v>
      </c>
      <c r="L193" s="10" t="s">
        <v>17</v>
      </c>
    </row>
    <row r="194">
      <c r="A194" s="16"/>
      <c r="B194" s="16"/>
      <c r="C194" s="16"/>
      <c r="D194" s="16"/>
      <c r="E194" s="10">
        <v>11.0</v>
      </c>
      <c r="F194" s="20" t="s">
        <v>20</v>
      </c>
      <c r="G194" s="10" t="str">
        <f>IFERROR(__xludf.DUMMYFUNCTION("IMPORTRANGE(""https://docs.google.com/spreadsheets/d/1msXmY3JMrtV0sapmub13JTOYehqip3e4NKt615XbIqY"",CONCATENATE(""F"",K194))"),"UserPass496?")</f>
        <v>UserPass496?</v>
      </c>
      <c r="H194" s="18"/>
      <c r="I194" s="14" t="s">
        <v>16</v>
      </c>
      <c r="J194" s="10" t="s">
        <v>9</v>
      </c>
      <c r="K194" s="19">
        <f t="shared" si="15"/>
        <v>26</v>
      </c>
      <c r="L194" s="10" t="s">
        <v>17</v>
      </c>
    </row>
    <row r="195">
      <c r="A195" s="16"/>
      <c r="B195" s="16"/>
      <c r="C195" s="16"/>
      <c r="D195" s="16"/>
      <c r="E195" s="10">
        <v>12.0</v>
      </c>
      <c r="F195" s="20" t="s">
        <v>32</v>
      </c>
      <c r="G195" s="10" t="str">
        <f>IFERROR(__xludf.DUMMYFUNCTION("IMPORTRANGE(""https://docs.google.com/spreadsheets/d/1msXmY3JMrtV0sapmub13JTOYehqip3e4NKt615XbIqY"",CONCATENATE(""G"",K195))"),"12345/24")</f>
        <v>12345/24</v>
      </c>
      <c r="H195" s="18"/>
      <c r="I195" s="14" t="s">
        <v>16</v>
      </c>
      <c r="J195" s="10" t="s">
        <v>9</v>
      </c>
      <c r="K195" s="19">
        <f t="shared" si="15"/>
        <v>26</v>
      </c>
      <c r="L195" s="10" t="s">
        <v>17</v>
      </c>
    </row>
    <row r="196">
      <c r="A196" s="25"/>
      <c r="B196" s="25"/>
      <c r="C196" s="25"/>
      <c r="D196" s="25"/>
      <c r="E196" s="10">
        <v>13.0</v>
      </c>
      <c r="F196" s="20" t="s">
        <v>33</v>
      </c>
      <c r="G196" s="21"/>
      <c r="H196" s="34" t="s">
        <v>37</v>
      </c>
      <c r="I196" s="35"/>
      <c r="J196" s="10" t="s">
        <v>9</v>
      </c>
      <c r="K196" s="32"/>
      <c r="L196" s="10" t="s">
        <v>17</v>
      </c>
    </row>
    <row r="197">
      <c r="A197" s="6">
        <v>16.0</v>
      </c>
      <c r="B197" s="7" t="s">
        <v>12</v>
      </c>
      <c r="C197" s="8" t="s">
        <v>35</v>
      </c>
      <c r="D197" s="33" t="s">
        <v>36</v>
      </c>
      <c r="E197" s="26">
        <v>1.0</v>
      </c>
      <c r="F197" s="11" t="s">
        <v>15</v>
      </c>
      <c r="G197" s="27"/>
      <c r="H197" s="28"/>
      <c r="I197" s="29" t="s">
        <v>16</v>
      </c>
      <c r="J197" s="10" t="s">
        <v>9</v>
      </c>
      <c r="K197" s="30"/>
      <c r="L197" s="10" t="s">
        <v>17</v>
      </c>
    </row>
    <row r="198">
      <c r="A198" s="16"/>
      <c r="B198" s="16"/>
      <c r="C198" s="16"/>
      <c r="D198" s="16"/>
      <c r="E198" s="27">
        <v>2.0</v>
      </c>
      <c r="F198" s="11" t="s">
        <v>18</v>
      </c>
      <c r="G198" s="31" t="s">
        <v>19</v>
      </c>
      <c r="H198" s="28"/>
      <c r="I198" s="29" t="s">
        <v>16</v>
      </c>
      <c r="J198" s="10" t="s">
        <v>9</v>
      </c>
      <c r="K198" s="32"/>
      <c r="L198" s="10" t="s">
        <v>17</v>
      </c>
    </row>
    <row r="199">
      <c r="A199" s="16"/>
      <c r="B199" s="16"/>
      <c r="C199" s="16"/>
      <c r="D199" s="16"/>
      <c r="E199" s="27">
        <v>3.0</v>
      </c>
      <c r="F199" s="20" t="s">
        <v>20</v>
      </c>
      <c r="G199" s="27" t="s">
        <v>21</v>
      </c>
      <c r="H199" s="28"/>
      <c r="I199" s="29" t="s">
        <v>16</v>
      </c>
      <c r="J199" s="10" t="s">
        <v>9</v>
      </c>
      <c r="K199" s="32"/>
      <c r="L199" s="10" t="s">
        <v>17</v>
      </c>
    </row>
    <row r="200">
      <c r="A200" s="16"/>
      <c r="B200" s="16"/>
      <c r="C200" s="16"/>
      <c r="D200" s="16"/>
      <c r="E200" s="27">
        <v>4.0</v>
      </c>
      <c r="F200" s="20" t="s">
        <v>22</v>
      </c>
      <c r="G200" s="27"/>
      <c r="H200" s="22" t="s">
        <v>23</v>
      </c>
      <c r="I200" s="29" t="s">
        <v>16</v>
      </c>
      <c r="J200" s="10" t="s">
        <v>9</v>
      </c>
      <c r="K200" s="32"/>
      <c r="L200" s="10" t="s">
        <v>17</v>
      </c>
    </row>
    <row r="201">
      <c r="A201" s="16"/>
      <c r="B201" s="16"/>
      <c r="C201" s="16"/>
      <c r="D201" s="16"/>
      <c r="E201" s="27">
        <v>5.0</v>
      </c>
      <c r="F201" s="20" t="s">
        <v>24</v>
      </c>
      <c r="G201" s="27"/>
      <c r="H201" s="22" t="s">
        <v>25</v>
      </c>
      <c r="I201" s="29" t="s">
        <v>16</v>
      </c>
      <c r="J201" s="10" t="s">
        <v>9</v>
      </c>
      <c r="K201" s="32"/>
      <c r="L201" s="10" t="s">
        <v>17</v>
      </c>
    </row>
    <row r="202">
      <c r="A202" s="16"/>
      <c r="B202" s="16"/>
      <c r="C202" s="16"/>
      <c r="D202" s="16"/>
      <c r="E202" s="27">
        <v>6.0</v>
      </c>
      <c r="F202" s="20" t="s">
        <v>26</v>
      </c>
      <c r="G202" s="27"/>
      <c r="H202" s="22" t="s">
        <v>27</v>
      </c>
      <c r="I202" s="29" t="s">
        <v>16</v>
      </c>
      <c r="J202" s="10" t="s">
        <v>9</v>
      </c>
      <c r="K202" s="32"/>
      <c r="L202" s="10" t="s">
        <v>17</v>
      </c>
    </row>
    <row r="203">
      <c r="A203" s="16"/>
      <c r="B203" s="16"/>
      <c r="C203" s="16"/>
      <c r="D203" s="16"/>
      <c r="E203" s="27">
        <v>7.0</v>
      </c>
      <c r="F203" s="20" t="s">
        <v>28</v>
      </c>
      <c r="G203" s="23" t="str">
        <f>IFERROR(__xludf.DUMMYFUNCTION("IMPORTRANGE(""https://docs.google.com/spreadsheets/d/1msXmY3JMrtV0sapmub13JTOYehqip3e4NKt615XbIqY"",CONCATENATE(""B"",K138))"),"Visitadora")</f>
        <v>Visitadora</v>
      </c>
      <c r="H203" s="28"/>
      <c r="I203" s="29" t="s">
        <v>16</v>
      </c>
      <c r="J203" s="10" t="s">
        <v>9</v>
      </c>
      <c r="K203" s="24">
        <f>K190+1</f>
        <v>27</v>
      </c>
      <c r="L203" s="10" t="s">
        <v>17</v>
      </c>
    </row>
    <row r="204">
      <c r="A204" s="16"/>
      <c r="B204" s="16"/>
      <c r="C204" s="16"/>
      <c r="D204" s="16"/>
      <c r="E204" s="10">
        <v>8.0</v>
      </c>
      <c r="F204" s="20" t="s">
        <v>29</v>
      </c>
      <c r="G204" s="23" t="str">
        <f>IFERROR(__xludf.DUMMYFUNCTION("IMPORTRANGE(""https://docs.google.com/spreadsheets/d/1msXmY3JMrtV0sapmub13JTOYehqip3e4NKt615XbIqY"",CONCATENATE(""C"",K205))"),"María")</f>
        <v>María</v>
      </c>
      <c r="H204" s="18"/>
      <c r="I204" s="14" t="s">
        <v>16</v>
      </c>
      <c r="J204" s="10" t="s">
        <v>9</v>
      </c>
      <c r="K204" s="19">
        <f t="shared" ref="K204:K208" si="16">K203</f>
        <v>27</v>
      </c>
      <c r="L204" s="10" t="s">
        <v>17</v>
      </c>
    </row>
    <row r="205">
      <c r="A205" s="16"/>
      <c r="B205" s="16"/>
      <c r="C205" s="16"/>
      <c r="D205" s="16"/>
      <c r="E205" s="10">
        <v>9.0</v>
      </c>
      <c r="F205" s="20" t="s">
        <v>30</v>
      </c>
      <c r="G205" s="10" t="str">
        <f>IFERROR(__xludf.DUMMYFUNCTION("IMPORTRANGE(""https://docs.google.com/spreadsheets/d/1msXmY3JMrtV0sapmub13JTOYehqip3e4NKt615XbIqY"",CONCATENATE(""D"",K205))"),"Gómez")</f>
        <v>Gómez</v>
      </c>
      <c r="H205" s="18"/>
      <c r="I205" s="14" t="s">
        <v>16</v>
      </c>
      <c r="J205" s="10" t="s">
        <v>9</v>
      </c>
      <c r="K205" s="19">
        <f t="shared" si="16"/>
        <v>27</v>
      </c>
      <c r="L205" s="10" t="s">
        <v>17</v>
      </c>
    </row>
    <row r="206">
      <c r="A206" s="16"/>
      <c r="B206" s="16"/>
      <c r="C206" s="16"/>
      <c r="D206" s="16"/>
      <c r="E206" s="10">
        <v>10.0</v>
      </c>
      <c r="F206" s="20" t="s">
        <v>31</v>
      </c>
      <c r="G206" s="17" t="str">
        <f>IFERROR(__xludf.DUMMYFUNCTION("IMPORTRANGE(""https://docs.google.com/spreadsheets/d/1msXmY3JMrtV0sapmub13JTOYehqip3e4NKt615XbIqY"",CONCATENATE(""E"",K206))"),"maria.gomez@MotorheadLab.com")</f>
        <v>maria.gomez@MotorheadLab.com</v>
      </c>
      <c r="H206" s="18"/>
      <c r="I206" s="14" t="s">
        <v>16</v>
      </c>
      <c r="J206" s="10" t="s">
        <v>9</v>
      </c>
      <c r="K206" s="19">
        <f t="shared" si="16"/>
        <v>27</v>
      </c>
      <c r="L206" s="10" t="s">
        <v>17</v>
      </c>
    </row>
    <row r="207">
      <c r="A207" s="16"/>
      <c r="B207" s="16"/>
      <c r="C207" s="16"/>
      <c r="D207" s="16"/>
      <c r="E207" s="10">
        <v>11.0</v>
      </c>
      <c r="F207" s="20" t="s">
        <v>20</v>
      </c>
      <c r="G207" s="10" t="str">
        <f>IFERROR(__xludf.DUMMYFUNCTION("IMPORTRANGE(""https://docs.google.com/spreadsheets/d/1msXmY3JMrtV0sapmub13JTOYehqip3e4NKt615XbIqY"",CONCATENATE(""F"",K207))"),"UserPass496?")</f>
        <v>UserPass496?</v>
      </c>
      <c r="H207" s="18"/>
      <c r="I207" s="14" t="s">
        <v>16</v>
      </c>
      <c r="J207" s="10" t="s">
        <v>9</v>
      </c>
      <c r="K207" s="19">
        <f t="shared" si="16"/>
        <v>27</v>
      </c>
      <c r="L207" s="10" t="s">
        <v>17</v>
      </c>
    </row>
    <row r="208">
      <c r="A208" s="16"/>
      <c r="B208" s="16"/>
      <c r="C208" s="16"/>
      <c r="D208" s="16"/>
      <c r="E208" s="10">
        <v>12.0</v>
      </c>
      <c r="F208" s="20" t="s">
        <v>32</v>
      </c>
      <c r="G208" s="10" t="str">
        <f>IFERROR(__xludf.DUMMYFUNCTION("IMPORTRANGE(""https://docs.google.com/spreadsheets/d/1msXmY3JMrtV0sapmub13JTOYehqip3e4NKt615XbIqY"",CONCATENATE(""G"",K208))"),"gomez/24")</f>
        <v>gomez/24</v>
      </c>
      <c r="H208" s="18"/>
      <c r="I208" s="14" t="s">
        <v>16</v>
      </c>
      <c r="J208" s="10" t="s">
        <v>9</v>
      </c>
      <c r="K208" s="19">
        <f t="shared" si="16"/>
        <v>27</v>
      </c>
      <c r="L208" s="10" t="s">
        <v>17</v>
      </c>
    </row>
    <row r="209">
      <c r="A209" s="25"/>
      <c r="B209" s="25"/>
      <c r="C209" s="25"/>
      <c r="D209" s="25"/>
      <c r="E209" s="10">
        <v>13.0</v>
      </c>
      <c r="F209" s="20" t="s">
        <v>33</v>
      </c>
      <c r="G209" s="21"/>
      <c r="H209" s="34" t="s">
        <v>37</v>
      </c>
      <c r="I209" s="35"/>
      <c r="J209" s="10" t="s">
        <v>9</v>
      </c>
      <c r="K209" s="32"/>
      <c r="L209" s="10" t="s">
        <v>17</v>
      </c>
    </row>
    <row r="210">
      <c r="A210" s="6">
        <v>17.0</v>
      </c>
      <c r="B210" s="7" t="s">
        <v>12</v>
      </c>
      <c r="C210" s="8" t="s">
        <v>35</v>
      </c>
      <c r="D210" s="33" t="s">
        <v>36</v>
      </c>
      <c r="E210" s="26">
        <v>1.0</v>
      </c>
      <c r="F210" s="11" t="s">
        <v>15</v>
      </c>
      <c r="G210" s="27"/>
      <c r="H210" s="28"/>
      <c r="I210" s="29" t="s">
        <v>16</v>
      </c>
      <c r="J210" s="10" t="s">
        <v>9</v>
      </c>
      <c r="K210" s="30"/>
      <c r="L210" s="10" t="s">
        <v>17</v>
      </c>
    </row>
    <row r="211">
      <c r="A211" s="16"/>
      <c r="B211" s="16"/>
      <c r="C211" s="16"/>
      <c r="D211" s="16"/>
      <c r="E211" s="27">
        <v>2.0</v>
      </c>
      <c r="F211" s="11" t="s">
        <v>18</v>
      </c>
      <c r="G211" s="31" t="s">
        <v>19</v>
      </c>
      <c r="H211" s="28"/>
      <c r="I211" s="29" t="s">
        <v>16</v>
      </c>
      <c r="J211" s="10" t="s">
        <v>9</v>
      </c>
      <c r="K211" s="32"/>
      <c r="L211" s="10" t="s">
        <v>17</v>
      </c>
    </row>
    <row r="212">
      <c r="A212" s="16"/>
      <c r="B212" s="16"/>
      <c r="C212" s="16"/>
      <c r="D212" s="16"/>
      <c r="E212" s="27">
        <v>3.0</v>
      </c>
      <c r="F212" s="20" t="s">
        <v>20</v>
      </c>
      <c r="G212" s="27" t="s">
        <v>21</v>
      </c>
      <c r="H212" s="28"/>
      <c r="I212" s="29" t="s">
        <v>16</v>
      </c>
      <c r="J212" s="10" t="s">
        <v>9</v>
      </c>
      <c r="K212" s="32"/>
      <c r="L212" s="10" t="s">
        <v>17</v>
      </c>
    </row>
    <row r="213">
      <c r="A213" s="16"/>
      <c r="B213" s="16"/>
      <c r="C213" s="16"/>
      <c r="D213" s="16"/>
      <c r="E213" s="27">
        <v>4.0</v>
      </c>
      <c r="F213" s="20" t="s">
        <v>22</v>
      </c>
      <c r="G213" s="27"/>
      <c r="H213" s="22" t="s">
        <v>23</v>
      </c>
      <c r="I213" s="29" t="s">
        <v>16</v>
      </c>
      <c r="J213" s="10" t="s">
        <v>9</v>
      </c>
      <c r="K213" s="32"/>
      <c r="L213" s="10" t="s">
        <v>17</v>
      </c>
    </row>
    <row r="214">
      <c r="A214" s="16"/>
      <c r="B214" s="16"/>
      <c r="C214" s="16"/>
      <c r="D214" s="16"/>
      <c r="E214" s="27">
        <v>5.0</v>
      </c>
      <c r="F214" s="20" t="s">
        <v>24</v>
      </c>
      <c r="G214" s="27"/>
      <c r="H214" s="22" t="s">
        <v>25</v>
      </c>
      <c r="I214" s="29" t="s">
        <v>16</v>
      </c>
      <c r="J214" s="10" t="s">
        <v>9</v>
      </c>
      <c r="K214" s="32"/>
      <c r="L214" s="10" t="s">
        <v>17</v>
      </c>
    </row>
    <row r="215">
      <c r="A215" s="16"/>
      <c r="B215" s="16"/>
      <c r="C215" s="16"/>
      <c r="D215" s="16"/>
      <c r="E215" s="27">
        <v>6.0</v>
      </c>
      <c r="F215" s="20" t="s">
        <v>26</v>
      </c>
      <c r="G215" s="27"/>
      <c r="H215" s="22" t="s">
        <v>27</v>
      </c>
      <c r="I215" s="29" t="s">
        <v>16</v>
      </c>
      <c r="J215" s="10" t="s">
        <v>9</v>
      </c>
      <c r="K215" s="32"/>
      <c r="L215" s="10" t="s">
        <v>17</v>
      </c>
    </row>
    <row r="216">
      <c r="A216" s="16"/>
      <c r="B216" s="16"/>
      <c r="C216" s="16"/>
      <c r="D216" s="16"/>
      <c r="E216" s="27">
        <v>7.0</v>
      </c>
      <c r="F216" s="20" t="s">
        <v>28</v>
      </c>
      <c r="G216" s="23" t="str">
        <f>IFERROR(__xludf.DUMMYFUNCTION("IMPORTRANGE(""https://docs.google.com/spreadsheets/d/1msXmY3JMrtV0sapmub13JTOYehqip3e4NKt615XbIqY"",CONCATENATE(""B"",K151))"),"Visitadora")</f>
        <v>Visitadora</v>
      </c>
      <c r="H216" s="28"/>
      <c r="I216" s="29" t="s">
        <v>16</v>
      </c>
      <c r="J216" s="10" t="s">
        <v>9</v>
      </c>
      <c r="K216" s="24">
        <f>K203+1</f>
        <v>28</v>
      </c>
      <c r="L216" s="10" t="s">
        <v>17</v>
      </c>
    </row>
    <row r="217">
      <c r="A217" s="16"/>
      <c r="B217" s="16"/>
      <c r="C217" s="16"/>
      <c r="D217" s="16"/>
      <c r="E217" s="10">
        <v>8.0</v>
      </c>
      <c r="F217" s="20" t="s">
        <v>29</v>
      </c>
      <c r="G217" s="23" t="str">
        <f>IFERROR(__xludf.DUMMYFUNCTION("IMPORTRANGE(""https://docs.google.com/spreadsheets/d/1msXmY3JMrtV0sapmub13JTOYehqip3e4NKt615XbIqY"",CONCATENATE(""C"",K218))"),"María")</f>
        <v>María</v>
      </c>
      <c r="H217" s="18"/>
      <c r="I217" s="14" t="s">
        <v>16</v>
      </c>
      <c r="J217" s="10" t="s">
        <v>9</v>
      </c>
      <c r="K217" s="19">
        <f t="shared" ref="K217:K221" si="17">K216</f>
        <v>28</v>
      </c>
      <c r="L217" s="10" t="s">
        <v>17</v>
      </c>
    </row>
    <row r="218">
      <c r="A218" s="16"/>
      <c r="B218" s="16"/>
      <c r="C218" s="16"/>
      <c r="D218" s="16"/>
      <c r="E218" s="10">
        <v>9.0</v>
      </c>
      <c r="F218" s="20" t="s">
        <v>30</v>
      </c>
      <c r="G218" s="10" t="str">
        <f>IFERROR(__xludf.DUMMYFUNCTION("IMPORTRANGE(""https://docs.google.com/spreadsheets/d/1msXmY3JMrtV0sapmub13JTOYehqip3e4NKt615XbIqY"",CONCATENATE(""D"",K218))"),"Gómez")</f>
        <v>Gómez</v>
      </c>
      <c r="H218" s="18"/>
      <c r="I218" s="14" t="s">
        <v>16</v>
      </c>
      <c r="J218" s="10" t="s">
        <v>9</v>
      </c>
      <c r="K218" s="19">
        <f t="shared" si="17"/>
        <v>28</v>
      </c>
      <c r="L218" s="10" t="s">
        <v>17</v>
      </c>
    </row>
    <row r="219">
      <c r="A219" s="16"/>
      <c r="B219" s="16"/>
      <c r="C219" s="16"/>
      <c r="D219" s="16"/>
      <c r="E219" s="10">
        <v>10.0</v>
      </c>
      <c r="F219" s="20" t="s">
        <v>31</v>
      </c>
      <c r="G219" s="17" t="str">
        <f>IFERROR(__xludf.DUMMYFUNCTION("IMPORTRANGE(""https://docs.google.com/spreadsheets/d/1msXmY3JMrtV0sapmub13JTOYehqip3e4NKt615XbIqY"",CONCATENATE(""E"",K219))"),"maria.gomez@MotorheadLab.com")</f>
        <v>maria.gomez@MotorheadLab.com</v>
      </c>
      <c r="H219" s="18"/>
      <c r="I219" s="14" t="s">
        <v>16</v>
      </c>
      <c r="J219" s="10" t="s">
        <v>9</v>
      </c>
      <c r="K219" s="19">
        <f t="shared" si="17"/>
        <v>28</v>
      </c>
      <c r="L219" s="10" t="s">
        <v>17</v>
      </c>
    </row>
    <row r="220">
      <c r="A220" s="16"/>
      <c r="B220" s="16"/>
      <c r="C220" s="16"/>
      <c r="D220" s="16"/>
      <c r="E220" s="10">
        <v>11.0</v>
      </c>
      <c r="F220" s="20" t="s">
        <v>20</v>
      </c>
      <c r="G220" s="10" t="str">
        <f>IFERROR(__xludf.DUMMYFUNCTION("IMPORTRANGE(""https://docs.google.com/spreadsheets/d/1msXmY3JMrtV0sapmub13JTOYehqip3e4NKt615XbIqY"",CONCATENATE(""F"",K220))"),"UserPass496?")</f>
        <v>UserPass496?</v>
      </c>
      <c r="H220" s="18"/>
      <c r="I220" s="14" t="s">
        <v>16</v>
      </c>
      <c r="J220" s="10" t="s">
        <v>9</v>
      </c>
      <c r="K220" s="19">
        <f t="shared" si="17"/>
        <v>28</v>
      </c>
      <c r="L220" s="10" t="s">
        <v>17</v>
      </c>
    </row>
    <row r="221">
      <c r="A221" s="16"/>
      <c r="B221" s="16"/>
      <c r="C221" s="16"/>
      <c r="D221" s="16"/>
      <c r="E221" s="10">
        <v>12.0</v>
      </c>
      <c r="F221" s="20" t="s">
        <v>32</v>
      </c>
      <c r="G221" s="10">
        <f>IFERROR(__xludf.DUMMYFUNCTION("IMPORTRANGE(""https://docs.google.com/spreadsheets/d/1msXmY3JMrtV0sapmub13JTOYehqip3e4NKt615XbIqY"",CONCATENATE(""G"",K221))"),12345.0)</f>
        <v>12345</v>
      </c>
      <c r="H221" s="18"/>
      <c r="I221" s="14" t="s">
        <v>16</v>
      </c>
      <c r="J221" s="10" t="s">
        <v>9</v>
      </c>
      <c r="K221" s="19">
        <f t="shared" si="17"/>
        <v>28</v>
      </c>
      <c r="L221" s="10" t="s">
        <v>17</v>
      </c>
    </row>
    <row r="222">
      <c r="A222" s="25"/>
      <c r="B222" s="25"/>
      <c r="C222" s="25"/>
      <c r="D222" s="25"/>
      <c r="E222" s="10">
        <v>13.0</v>
      </c>
      <c r="F222" s="20" t="s">
        <v>33</v>
      </c>
      <c r="G222" s="21"/>
      <c r="H222" s="34" t="s">
        <v>37</v>
      </c>
      <c r="I222" s="35"/>
      <c r="J222" s="10" t="s">
        <v>9</v>
      </c>
      <c r="K222" s="32"/>
      <c r="L222" s="10" t="s">
        <v>17</v>
      </c>
    </row>
    <row r="223">
      <c r="A223" s="6">
        <v>18.0</v>
      </c>
      <c r="B223" s="7" t="s">
        <v>12</v>
      </c>
      <c r="C223" s="8" t="s">
        <v>35</v>
      </c>
      <c r="D223" s="33" t="s">
        <v>36</v>
      </c>
      <c r="E223" s="26">
        <v>1.0</v>
      </c>
      <c r="F223" s="11" t="s">
        <v>15</v>
      </c>
      <c r="G223" s="27"/>
      <c r="H223" s="28"/>
      <c r="I223" s="29" t="s">
        <v>16</v>
      </c>
      <c r="J223" s="10" t="s">
        <v>9</v>
      </c>
      <c r="K223" s="30"/>
      <c r="L223" s="10" t="s">
        <v>17</v>
      </c>
    </row>
    <row r="224">
      <c r="A224" s="16"/>
      <c r="B224" s="16"/>
      <c r="C224" s="16"/>
      <c r="D224" s="16"/>
      <c r="E224" s="27">
        <v>2.0</v>
      </c>
      <c r="F224" s="11" t="s">
        <v>18</v>
      </c>
      <c r="G224" s="31" t="s">
        <v>19</v>
      </c>
      <c r="H224" s="28"/>
      <c r="I224" s="29" t="s">
        <v>16</v>
      </c>
      <c r="J224" s="10" t="s">
        <v>9</v>
      </c>
      <c r="K224" s="32"/>
      <c r="L224" s="10" t="s">
        <v>17</v>
      </c>
    </row>
    <row r="225">
      <c r="A225" s="16"/>
      <c r="B225" s="16"/>
      <c r="C225" s="16"/>
      <c r="D225" s="16"/>
      <c r="E225" s="27">
        <v>3.0</v>
      </c>
      <c r="F225" s="20" t="s">
        <v>20</v>
      </c>
      <c r="G225" s="27" t="s">
        <v>21</v>
      </c>
      <c r="H225" s="28"/>
      <c r="I225" s="29" t="s">
        <v>16</v>
      </c>
      <c r="J225" s="10" t="s">
        <v>9</v>
      </c>
      <c r="K225" s="32"/>
      <c r="L225" s="10" t="s">
        <v>17</v>
      </c>
    </row>
    <row r="226">
      <c r="A226" s="16"/>
      <c r="B226" s="16"/>
      <c r="C226" s="16"/>
      <c r="D226" s="16"/>
      <c r="E226" s="27">
        <v>4.0</v>
      </c>
      <c r="F226" s="20" t="s">
        <v>22</v>
      </c>
      <c r="G226" s="27"/>
      <c r="H226" s="22" t="s">
        <v>23</v>
      </c>
      <c r="I226" s="29" t="s">
        <v>16</v>
      </c>
      <c r="J226" s="10" t="s">
        <v>9</v>
      </c>
      <c r="K226" s="32"/>
      <c r="L226" s="10" t="s">
        <v>17</v>
      </c>
    </row>
    <row r="227">
      <c r="A227" s="16"/>
      <c r="B227" s="16"/>
      <c r="C227" s="16"/>
      <c r="D227" s="16"/>
      <c r="E227" s="27">
        <v>5.0</v>
      </c>
      <c r="F227" s="20" t="s">
        <v>24</v>
      </c>
      <c r="G227" s="27"/>
      <c r="H227" s="22" t="s">
        <v>25</v>
      </c>
      <c r="I227" s="29" t="s">
        <v>16</v>
      </c>
      <c r="J227" s="10" t="s">
        <v>9</v>
      </c>
      <c r="K227" s="32"/>
      <c r="L227" s="10" t="s">
        <v>17</v>
      </c>
    </row>
    <row r="228">
      <c r="A228" s="16"/>
      <c r="B228" s="16"/>
      <c r="C228" s="16"/>
      <c r="D228" s="16"/>
      <c r="E228" s="27">
        <v>6.0</v>
      </c>
      <c r="F228" s="20" t="s">
        <v>26</v>
      </c>
      <c r="G228" s="27"/>
      <c r="H228" s="22" t="s">
        <v>27</v>
      </c>
      <c r="I228" s="29" t="s">
        <v>16</v>
      </c>
      <c r="J228" s="10" t="s">
        <v>9</v>
      </c>
      <c r="K228" s="32"/>
      <c r="L228" s="10" t="s">
        <v>17</v>
      </c>
    </row>
    <row r="229">
      <c r="A229" s="16"/>
      <c r="B229" s="16"/>
      <c r="C229" s="16"/>
      <c r="D229" s="16"/>
      <c r="E229" s="27">
        <v>7.0</v>
      </c>
      <c r="F229" s="20" t="s">
        <v>28</v>
      </c>
      <c r="G229" s="23" t="str">
        <f>IFERROR(__xludf.DUMMYFUNCTION("IMPORTRANGE(""https://docs.google.com/spreadsheets/d/1msXmY3JMrtV0sapmub13JTOYehqip3e4NKt615XbIqY"",CONCATENATE(""B"",K164))"),"Visitadora")</f>
        <v>Visitadora</v>
      </c>
      <c r="H229" s="28"/>
      <c r="I229" s="29" t="s">
        <v>16</v>
      </c>
      <c r="J229" s="10" t="s">
        <v>9</v>
      </c>
      <c r="K229" s="24">
        <f>K216+1</f>
        <v>29</v>
      </c>
      <c r="L229" s="10" t="s">
        <v>17</v>
      </c>
    </row>
    <row r="230">
      <c r="A230" s="16"/>
      <c r="B230" s="16"/>
      <c r="C230" s="16"/>
      <c r="D230" s="16"/>
      <c r="E230" s="10">
        <v>8.0</v>
      </c>
      <c r="F230" s="20" t="s">
        <v>29</v>
      </c>
      <c r="G230" s="23" t="str">
        <f>IFERROR(__xludf.DUMMYFUNCTION("IMPORTRANGE(""https://docs.google.com/spreadsheets/d/1msXmY3JMrtV0sapmub13JTOYehqip3e4NKt615XbIqY"",CONCATENATE(""C"",K231))"),"María")</f>
        <v>María</v>
      </c>
      <c r="H230" s="18"/>
      <c r="I230" s="14" t="s">
        <v>16</v>
      </c>
      <c r="J230" s="10" t="s">
        <v>9</v>
      </c>
      <c r="K230" s="19">
        <f t="shared" ref="K230:K234" si="18">K229</f>
        <v>29</v>
      </c>
      <c r="L230" s="10" t="s">
        <v>17</v>
      </c>
    </row>
    <row r="231">
      <c r="A231" s="16"/>
      <c r="B231" s="16"/>
      <c r="C231" s="16"/>
      <c r="D231" s="16"/>
      <c r="E231" s="10">
        <v>9.0</v>
      </c>
      <c r="F231" s="20" t="s">
        <v>30</v>
      </c>
      <c r="G231" s="10" t="str">
        <f>IFERROR(__xludf.DUMMYFUNCTION("IMPORTRANGE(""https://docs.google.com/spreadsheets/d/1msXmY3JMrtV0sapmub13JTOYehqip3e4NKt615XbIqY"",CONCATENATE(""D"",K231))"),"Gómez")</f>
        <v>Gómez</v>
      </c>
      <c r="H231" s="18"/>
      <c r="I231" s="14" t="s">
        <v>16</v>
      </c>
      <c r="J231" s="10" t="s">
        <v>9</v>
      </c>
      <c r="K231" s="19">
        <f t="shared" si="18"/>
        <v>29</v>
      </c>
      <c r="L231" s="10" t="s">
        <v>17</v>
      </c>
    </row>
    <row r="232">
      <c r="A232" s="16"/>
      <c r="B232" s="16"/>
      <c r="C232" s="16"/>
      <c r="D232" s="16"/>
      <c r="E232" s="10">
        <v>10.0</v>
      </c>
      <c r="F232" s="20" t="s">
        <v>31</v>
      </c>
      <c r="G232" s="17" t="str">
        <f>IFERROR(__xludf.DUMMYFUNCTION("IMPORTRANGE(""https://docs.google.com/spreadsheets/d/1msXmY3JMrtV0sapmub13JTOYehqip3e4NKt615XbIqY"",CONCATENATE(""E"",K232))"),"maria.gomez@MotorheadLab.com")</f>
        <v>maria.gomez@MotorheadLab.com</v>
      </c>
      <c r="H232" s="18"/>
      <c r="I232" s="14" t="s">
        <v>16</v>
      </c>
      <c r="J232" s="10" t="s">
        <v>9</v>
      </c>
      <c r="K232" s="19">
        <f t="shared" si="18"/>
        <v>29</v>
      </c>
      <c r="L232" s="10" t="s">
        <v>17</v>
      </c>
    </row>
    <row r="233">
      <c r="A233" s="16"/>
      <c r="B233" s="16"/>
      <c r="C233" s="16"/>
      <c r="D233" s="16"/>
      <c r="E233" s="10">
        <v>11.0</v>
      </c>
      <c r="F233" s="20" t="s">
        <v>20</v>
      </c>
      <c r="G233" s="10" t="str">
        <f>IFERROR(__xludf.DUMMYFUNCTION("IMPORTRANGE(""https://docs.google.com/spreadsheets/d/1msXmY3JMrtV0sapmub13JTOYehqip3e4NKt615XbIqY"",CONCATENATE(""F"",K233))"),"UserPass496?")</f>
        <v>UserPass496?</v>
      </c>
      <c r="H233" s="18"/>
      <c r="I233" s="14" t="s">
        <v>16</v>
      </c>
      <c r="J233" s="10" t="s">
        <v>9</v>
      </c>
      <c r="K233" s="19">
        <f t="shared" si="18"/>
        <v>29</v>
      </c>
      <c r="L233" s="10" t="s">
        <v>17</v>
      </c>
    </row>
    <row r="234">
      <c r="A234" s="16"/>
      <c r="B234" s="16"/>
      <c r="C234" s="16"/>
      <c r="D234" s="16"/>
      <c r="E234" s="10">
        <v>12.0</v>
      </c>
      <c r="F234" s="20" t="s">
        <v>32</v>
      </c>
      <c r="G234" s="10">
        <f>IFERROR(__xludf.DUMMYFUNCTION("IMPORTRANGE(""https://docs.google.com/spreadsheets/d/1msXmY3JMrtV0sapmub13JTOYehqip3e4NKt615XbIqY"",CONCATENATE(""G"",K234))"),1234524.0)</f>
        <v>1234524</v>
      </c>
      <c r="H234" s="18"/>
      <c r="I234" s="14" t="s">
        <v>16</v>
      </c>
      <c r="J234" s="10" t="s">
        <v>9</v>
      </c>
      <c r="K234" s="19">
        <f t="shared" si="18"/>
        <v>29</v>
      </c>
      <c r="L234" s="10" t="s">
        <v>17</v>
      </c>
    </row>
    <row r="235">
      <c r="A235" s="25"/>
      <c r="B235" s="25"/>
      <c r="C235" s="25"/>
      <c r="D235" s="25"/>
      <c r="E235" s="10">
        <v>13.0</v>
      </c>
      <c r="F235" s="20" t="s">
        <v>33</v>
      </c>
      <c r="G235" s="21"/>
      <c r="H235" s="34" t="s">
        <v>37</v>
      </c>
      <c r="I235" s="35"/>
      <c r="J235" s="10" t="s">
        <v>9</v>
      </c>
      <c r="K235" s="32"/>
      <c r="L235" s="10" t="s">
        <v>17</v>
      </c>
    </row>
    <row r="236">
      <c r="A236" s="6">
        <v>19.0</v>
      </c>
      <c r="B236" s="7" t="s">
        <v>12</v>
      </c>
      <c r="C236" s="8" t="s">
        <v>35</v>
      </c>
      <c r="D236" s="33" t="s">
        <v>36</v>
      </c>
      <c r="E236" s="26">
        <v>1.0</v>
      </c>
      <c r="F236" s="11" t="s">
        <v>15</v>
      </c>
      <c r="G236" s="27"/>
      <c r="H236" s="28"/>
      <c r="I236" s="29" t="s">
        <v>16</v>
      </c>
      <c r="J236" s="10" t="s">
        <v>9</v>
      </c>
      <c r="K236" s="30"/>
      <c r="L236" s="10" t="s">
        <v>17</v>
      </c>
    </row>
    <row r="237">
      <c r="A237" s="16"/>
      <c r="B237" s="16"/>
      <c r="C237" s="16"/>
      <c r="D237" s="16"/>
      <c r="E237" s="27">
        <v>2.0</v>
      </c>
      <c r="F237" s="11" t="s">
        <v>18</v>
      </c>
      <c r="G237" s="31" t="s">
        <v>19</v>
      </c>
      <c r="H237" s="28"/>
      <c r="I237" s="29" t="s">
        <v>16</v>
      </c>
      <c r="J237" s="10" t="s">
        <v>9</v>
      </c>
      <c r="K237" s="32"/>
      <c r="L237" s="10" t="s">
        <v>17</v>
      </c>
    </row>
    <row r="238">
      <c r="A238" s="16"/>
      <c r="B238" s="16"/>
      <c r="C238" s="16"/>
      <c r="D238" s="16"/>
      <c r="E238" s="27">
        <v>3.0</v>
      </c>
      <c r="F238" s="20" t="s">
        <v>20</v>
      </c>
      <c r="G238" s="27" t="s">
        <v>21</v>
      </c>
      <c r="H238" s="28"/>
      <c r="I238" s="29" t="s">
        <v>16</v>
      </c>
      <c r="J238" s="10" t="s">
        <v>9</v>
      </c>
      <c r="K238" s="32"/>
      <c r="L238" s="10" t="s">
        <v>17</v>
      </c>
    </row>
    <row r="239">
      <c r="A239" s="16"/>
      <c r="B239" s="16"/>
      <c r="C239" s="16"/>
      <c r="D239" s="16"/>
      <c r="E239" s="27">
        <v>4.0</v>
      </c>
      <c r="F239" s="20" t="s">
        <v>22</v>
      </c>
      <c r="G239" s="27"/>
      <c r="H239" s="22" t="s">
        <v>23</v>
      </c>
      <c r="I239" s="29" t="s">
        <v>16</v>
      </c>
      <c r="J239" s="10" t="s">
        <v>9</v>
      </c>
      <c r="K239" s="32"/>
      <c r="L239" s="10" t="s">
        <v>17</v>
      </c>
    </row>
    <row r="240">
      <c r="A240" s="16"/>
      <c r="B240" s="16"/>
      <c r="C240" s="16"/>
      <c r="D240" s="16"/>
      <c r="E240" s="27">
        <v>5.0</v>
      </c>
      <c r="F240" s="20" t="s">
        <v>24</v>
      </c>
      <c r="G240" s="27"/>
      <c r="H240" s="22" t="s">
        <v>25</v>
      </c>
      <c r="I240" s="29" t="s">
        <v>16</v>
      </c>
      <c r="J240" s="10" t="s">
        <v>9</v>
      </c>
      <c r="K240" s="32"/>
      <c r="L240" s="10" t="s">
        <v>17</v>
      </c>
    </row>
    <row r="241">
      <c r="A241" s="16"/>
      <c r="B241" s="16"/>
      <c r="C241" s="16"/>
      <c r="D241" s="16"/>
      <c r="E241" s="27">
        <v>6.0</v>
      </c>
      <c r="F241" s="20" t="s">
        <v>26</v>
      </c>
      <c r="G241" s="27"/>
      <c r="H241" s="22" t="s">
        <v>27</v>
      </c>
      <c r="I241" s="29" t="s">
        <v>16</v>
      </c>
      <c r="J241" s="10" t="s">
        <v>9</v>
      </c>
      <c r="K241" s="32"/>
      <c r="L241" s="10" t="s">
        <v>17</v>
      </c>
    </row>
    <row r="242">
      <c r="A242" s="16"/>
      <c r="B242" s="16"/>
      <c r="C242" s="16"/>
      <c r="D242" s="16"/>
      <c r="E242" s="27">
        <v>7.0</v>
      </c>
      <c r="F242" s="20" t="s">
        <v>28</v>
      </c>
      <c r="G242" s="23" t="str">
        <f>IFERROR(__xludf.DUMMYFUNCTION("IMPORTRANGE(""https://docs.google.com/spreadsheets/d/1msXmY3JMrtV0sapmub13JTOYehqip3e4NKt615XbIqY"",CONCATENATE(""B"",K177))"),"Visitadora")</f>
        <v>Visitadora</v>
      </c>
      <c r="H242" s="28"/>
      <c r="I242" s="29" t="s">
        <v>16</v>
      </c>
      <c r="J242" s="10" t="s">
        <v>9</v>
      </c>
      <c r="K242" s="24">
        <f>K229+1</f>
        <v>30</v>
      </c>
      <c r="L242" s="10" t="s">
        <v>17</v>
      </c>
    </row>
    <row r="243">
      <c r="A243" s="16"/>
      <c r="B243" s="16"/>
      <c r="C243" s="16"/>
      <c r="D243" s="16"/>
      <c r="E243" s="10">
        <v>8.0</v>
      </c>
      <c r="F243" s="20" t="s">
        <v>29</v>
      </c>
      <c r="G243" s="23" t="str">
        <f>IFERROR(__xludf.DUMMYFUNCTION("IMPORTRANGE(""https://docs.google.com/spreadsheets/d/1msXmY3JMrtV0sapmub13JTOYehqip3e4NKt615XbIqY"",CONCATENATE(""C"",K244))"),"María")</f>
        <v>María</v>
      </c>
      <c r="H243" s="18"/>
      <c r="I243" s="14" t="s">
        <v>16</v>
      </c>
      <c r="J243" s="10" t="s">
        <v>9</v>
      </c>
      <c r="K243" s="19">
        <f t="shared" ref="K243:K247" si="19">K242</f>
        <v>30</v>
      </c>
      <c r="L243" s="10" t="s">
        <v>17</v>
      </c>
    </row>
    <row r="244">
      <c r="A244" s="16"/>
      <c r="B244" s="16"/>
      <c r="C244" s="16"/>
      <c r="D244" s="16"/>
      <c r="E244" s="10">
        <v>9.0</v>
      </c>
      <c r="F244" s="20" t="s">
        <v>30</v>
      </c>
      <c r="G244" s="10" t="str">
        <f>IFERROR(__xludf.DUMMYFUNCTION("IMPORTRANGE(""https://docs.google.com/spreadsheets/d/1msXmY3JMrtV0sapmub13JTOYehqip3e4NKt615XbIqY"",CONCATENATE(""D"",K244))"),"Gómez")</f>
        <v>Gómez</v>
      </c>
      <c r="H244" s="18"/>
      <c r="I244" s="14" t="s">
        <v>16</v>
      </c>
      <c r="J244" s="10" t="s">
        <v>9</v>
      </c>
      <c r="K244" s="19">
        <f t="shared" si="19"/>
        <v>30</v>
      </c>
      <c r="L244" s="10" t="s">
        <v>17</v>
      </c>
    </row>
    <row r="245">
      <c r="A245" s="16"/>
      <c r="B245" s="16"/>
      <c r="C245" s="16"/>
      <c r="D245" s="16"/>
      <c r="E245" s="10">
        <v>10.0</v>
      </c>
      <c r="F245" s="20" t="s">
        <v>31</v>
      </c>
      <c r="G245" s="17" t="str">
        <f>IFERROR(__xludf.DUMMYFUNCTION("IMPORTRANGE(""https://docs.google.com/spreadsheets/d/1msXmY3JMrtV0sapmub13JTOYehqip3e4NKt615XbIqY"",CONCATENATE(""E"",K245))"),"maria.gomez@MotorheadLab.com")</f>
        <v>maria.gomez@MotorheadLab.com</v>
      </c>
      <c r="H245" s="18"/>
      <c r="I245" s="14" t="s">
        <v>16</v>
      </c>
      <c r="J245" s="10" t="s">
        <v>9</v>
      </c>
      <c r="K245" s="19">
        <f t="shared" si="19"/>
        <v>30</v>
      </c>
      <c r="L245" s="10" t="s">
        <v>17</v>
      </c>
    </row>
    <row r="246">
      <c r="A246" s="16"/>
      <c r="B246" s="16"/>
      <c r="C246" s="16"/>
      <c r="D246" s="16"/>
      <c r="E246" s="10">
        <v>11.0</v>
      </c>
      <c r="F246" s="20" t="s">
        <v>20</v>
      </c>
      <c r="G246" s="10" t="str">
        <f>IFERROR(__xludf.DUMMYFUNCTION("IMPORTRANGE(""https://docs.google.com/spreadsheets/d/1msXmY3JMrtV0sapmub13JTOYehqip3e4NKt615XbIqY"",CONCATENATE(""F"",K246))"),"UserPas")</f>
        <v>UserPas</v>
      </c>
      <c r="H246" s="18"/>
      <c r="I246" s="14" t="s">
        <v>16</v>
      </c>
      <c r="J246" s="10" t="s">
        <v>9</v>
      </c>
      <c r="K246" s="19">
        <f t="shared" si="19"/>
        <v>30</v>
      </c>
      <c r="L246" s="10" t="s">
        <v>17</v>
      </c>
    </row>
    <row r="247">
      <c r="A247" s="16"/>
      <c r="B247" s="16"/>
      <c r="C247" s="16"/>
      <c r="D247" s="16"/>
      <c r="E247" s="10">
        <v>12.0</v>
      </c>
      <c r="F247" s="20" t="s">
        <v>32</v>
      </c>
      <c r="G247" s="10" t="str">
        <f>IFERROR(__xludf.DUMMYFUNCTION("IMPORTRANGE(""https://docs.google.com/spreadsheets/d/1msXmY3JMrtV0sapmub13JTOYehqip3e4NKt615XbIqY"",CONCATENATE(""G"",K247))"),"12345/24")</f>
        <v>12345/24</v>
      </c>
      <c r="H247" s="18"/>
      <c r="I247" s="14" t="s">
        <v>16</v>
      </c>
      <c r="J247" s="10" t="s">
        <v>9</v>
      </c>
      <c r="K247" s="19">
        <f t="shared" si="19"/>
        <v>30</v>
      </c>
      <c r="L247" s="10" t="s">
        <v>17</v>
      </c>
    </row>
    <row r="248">
      <c r="A248" s="25"/>
      <c r="B248" s="25"/>
      <c r="C248" s="25"/>
      <c r="D248" s="25"/>
      <c r="E248" s="10">
        <v>13.0</v>
      </c>
      <c r="F248" s="20" t="s">
        <v>33</v>
      </c>
      <c r="G248" s="21"/>
      <c r="H248" s="34" t="s">
        <v>37</v>
      </c>
      <c r="I248" s="35"/>
      <c r="J248" s="10" t="s">
        <v>9</v>
      </c>
      <c r="K248" s="32"/>
      <c r="L248" s="10" t="s">
        <v>17</v>
      </c>
    </row>
    <row r="249">
      <c r="A249" s="6">
        <v>20.0</v>
      </c>
      <c r="B249" s="7" t="s">
        <v>12</v>
      </c>
      <c r="C249" s="8" t="s">
        <v>35</v>
      </c>
      <c r="D249" s="33" t="s">
        <v>36</v>
      </c>
      <c r="E249" s="26">
        <v>1.0</v>
      </c>
      <c r="F249" s="11" t="s">
        <v>15</v>
      </c>
      <c r="G249" s="27"/>
      <c r="H249" s="28"/>
      <c r="I249" s="29" t="s">
        <v>16</v>
      </c>
      <c r="J249" s="10" t="s">
        <v>9</v>
      </c>
      <c r="K249" s="30"/>
      <c r="L249" s="10" t="s">
        <v>17</v>
      </c>
    </row>
    <row r="250">
      <c r="A250" s="16"/>
      <c r="B250" s="16"/>
      <c r="C250" s="16"/>
      <c r="D250" s="16"/>
      <c r="E250" s="27">
        <v>2.0</v>
      </c>
      <c r="F250" s="11" t="s">
        <v>18</v>
      </c>
      <c r="G250" s="31" t="s">
        <v>19</v>
      </c>
      <c r="H250" s="28"/>
      <c r="I250" s="29" t="s">
        <v>16</v>
      </c>
      <c r="J250" s="10" t="s">
        <v>9</v>
      </c>
      <c r="K250" s="32"/>
      <c r="L250" s="10" t="s">
        <v>17</v>
      </c>
    </row>
    <row r="251">
      <c r="A251" s="16"/>
      <c r="B251" s="16"/>
      <c r="C251" s="16"/>
      <c r="D251" s="16"/>
      <c r="E251" s="27">
        <v>3.0</v>
      </c>
      <c r="F251" s="20" t="s">
        <v>20</v>
      </c>
      <c r="G251" s="27" t="s">
        <v>21</v>
      </c>
      <c r="H251" s="28"/>
      <c r="I251" s="29" t="s">
        <v>16</v>
      </c>
      <c r="J251" s="10" t="s">
        <v>9</v>
      </c>
      <c r="K251" s="32"/>
      <c r="L251" s="10" t="s">
        <v>17</v>
      </c>
    </row>
    <row r="252">
      <c r="A252" s="16"/>
      <c r="B252" s="16"/>
      <c r="C252" s="16"/>
      <c r="D252" s="16"/>
      <c r="E252" s="27">
        <v>4.0</v>
      </c>
      <c r="F252" s="20" t="s">
        <v>22</v>
      </c>
      <c r="G252" s="27"/>
      <c r="H252" s="22" t="s">
        <v>23</v>
      </c>
      <c r="I252" s="29" t="s">
        <v>16</v>
      </c>
      <c r="J252" s="10" t="s">
        <v>9</v>
      </c>
      <c r="K252" s="32"/>
      <c r="L252" s="10" t="s">
        <v>17</v>
      </c>
    </row>
    <row r="253">
      <c r="A253" s="16"/>
      <c r="B253" s="16"/>
      <c r="C253" s="16"/>
      <c r="D253" s="16"/>
      <c r="E253" s="27">
        <v>5.0</v>
      </c>
      <c r="F253" s="20" t="s">
        <v>24</v>
      </c>
      <c r="G253" s="27"/>
      <c r="H253" s="22" t="s">
        <v>25</v>
      </c>
      <c r="I253" s="29" t="s">
        <v>16</v>
      </c>
      <c r="J253" s="10" t="s">
        <v>9</v>
      </c>
      <c r="K253" s="32"/>
      <c r="L253" s="10" t="s">
        <v>17</v>
      </c>
    </row>
    <row r="254">
      <c r="A254" s="16"/>
      <c r="B254" s="16"/>
      <c r="C254" s="16"/>
      <c r="D254" s="16"/>
      <c r="E254" s="27">
        <v>6.0</v>
      </c>
      <c r="F254" s="20" t="s">
        <v>26</v>
      </c>
      <c r="G254" s="27"/>
      <c r="H254" s="22" t="s">
        <v>27</v>
      </c>
      <c r="I254" s="29" t="s">
        <v>16</v>
      </c>
      <c r="J254" s="10" t="s">
        <v>9</v>
      </c>
      <c r="K254" s="32"/>
      <c r="L254" s="10" t="s">
        <v>17</v>
      </c>
    </row>
    <row r="255">
      <c r="A255" s="16"/>
      <c r="B255" s="16"/>
      <c r="C255" s="16"/>
      <c r="D255" s="16"/>
      <c r="E255" s="27">
        <v>7.0</v>
      </c>
      <c r="F255" s="20" t="s">
        <v>28</v>
      </c>
      <c r="G255" s="23" t="str">
        <f>IFERROR(__xludf.DUMMYFUNCTION("IMPORTRANGE(""https://docs.google.com/spreadsheets/d/1msXmY3JMrtV0sapmub13JTOYehqip3e4NKt615XbIqY"",CONCATENATE(""B"",K190))"),"Visitadora")</f>
        <v>Visitadora</v>
      </c>
      <c r="H255" s="28"/>
      <c r="I255" s="29" t="s">
        <v>16</v>
      </c>
      <c r="J255" s="10" t="s">
        <v>9</v>
      </c>
      <c r="K255" s="24">
        <f>K242+1</f>
        <v>31</v>
      </c>
      <c r="L255" s="10" t="s">
        <v>17</v>
      </c>
    </row>
    <row r="256">
      <c r="A256" s="16"/>
      <c r="B256" s="16"/>
      <c r="C256" s="16"/>
      <c r="D256" s="16"/>
      <c r="E256" s="10">
        <v>8.0</v>
      </c>
      <c r="F256" s="20" t="s">
        <v>29</v>
      </c>
      <c r="G256" s="23" t="str">
        <f>IFERROR(__xludf.DUMMYFUNCTION("IMPORTRANGE(""https://docs.google.com/spreadsheets/d/1msXmY3JMrtV0sapmub13JTOYehqip3e4NKt615XbIqY"",CONCATENATE(""C"",K257))"),"María")</f>
        <v>María</v>
      </c>
      <c r="H256" s="18"/>
      <c r="I256" s="14" t="s">
        <v>16</v>
      </c>
      <c r="J256" s="10" t="s">
        <v>9</v>
      </c>
      <c r="K256" s="19">
        <f t="shared" ref="K256:K260" si="20">K255</f>
        <v>31</v>
      </c>
      <c r="L256" s="10" t="s">
        <v>17</v>
      </c>
    </row>
    <row r="257">
      <c r="A257" s="16"/>
      <c r="B257" s="16"/>
      <c r="C257" s="16"/>
      <c r="D257" s="16"/>
      <c r="E257" s="10">
        <v>9.0</v>
      </c>
      <c r="F257" s="20" t="s">
        <v>30</v>
      </c>
      <c r="G257" s="10" t="str">
        <f>IFERROR(__xludf.DUMMYFUNCTION("IMPORTRANGE(""https://docs.google.com/spreadsheets/d/1msXmY3JMrtV0sapmub13JTOYehqip3e4NKt615XbIqY"",CONCATENATE(""D"",K257))"),"Gómez")</f>
        <v>Gómez</v>
      </c>
      <c r="H257" s="18"/>
      <c r="I257" s="14" t="s">
        <v>16</v>
      </c>
      <c r="J257" s="10" t="s">
        <v>9</v>
      </c>
      <c r="K257" s="19">
        <f t="shared" si="20"/>
        <v>31</v>
      </c>
      <c r="L257" s="10" t="s">
        <v>17</v>
      </c>
    </row>
    <row r="258">
      <c r="A258" s="16"/>
      <c r="B258" s="16"/>
      <c r="C258" s="16"/>
      <c r="D258" s="16"/>
      <c r="E258" s="10">
        <v>10.0</v>
      </c>
      <c r="F258" s="20" t="s">
        <v>31</v>
      </c>
      <c r="G258" s="17" t="str">
        <f>IFERROR(__xludf.DUMMYFUNCTION("IMPORTRANGE(""https://docs.google.com/spreadsheets/d/1msXmY3JMrtV0sapmub13JTOYehqip3e4NKt615XbIqY"",CONCATENATE(""E"",K258))"),"maria.gomez@MotorheadLab.com")</f>
        <v>maria.gomez@MotorheadLab.com</v>
      </c>
      <c r="H258" s="18"/>
      <c r="I258" s="14" t="s">
        <v>16</v>
      </c>
      <c r="J258" s="10" t="s">
        <v>9</v>
      </c>
      <c r="K258" s="19">
        <f t="shared" si="20"/>
        <v>31</v>
      </c>
      <c r="L258" s="10" t="s">
        <v>17</v>
      </c>
    </row>
    <row r="259">
      <c r="A259" s="16"/>
      <c r="B259" s="16"/>
      <c r="C259" s="16"/>
      <c r="D259" s="16"/>
      <c r="E259" s="10">
        <v>11.0</v>
      </c>
      <c r="F259" s="20" t="s">
        <v>20</v>
      </c>
      <c r="G259" s="10" t="str">
        <f>IFERROR(__xludf.DUMMYFUNCTION("IMPORTRANGE(""https://docs.google.com/spreadsheets/d/1msXmY3JMrtV0sapmub13JTOYehqip3e4NKt615XbIqY"",CONCATENATE(""F"",K259))"),"UserPass456?")</f>
        <v>UserPass456?</v>
      </c>
      <c r="H259" s="18"/>
      <c r="I259" s="14" t="s">
        <v>16</v>
      </c>
      <c r="J259" s="10" t="s">
        <v>9</v>
      </c>
      <c r="K259" s="19">
        <f t="shared" si="20"/>
        <v>31</v>
      </c>
      <c r="L259" s="10" t="s">
        <v>17</v>
      </c>
    </row>
    <row r="260">
      <c r="A260" s="16"/>
      <c r="B260" s="16"/>
      <c r="C260" s="16"/>
      <c r="D260" s="16"/>
      <c r="E260" s="10">
        <v>12.0</v>
      </c>
      <c r="F260" s="20" t="s">
        <v>32</v>
      </c>
      <c r="G260" s="10" t="str">
        <f>IFERROR(__xludf.DUMMYFUNCTION("IMPORTRANGE(""https://docs.google.com/spreadsheets/d/1msXmY3JMrtV0sapmub13JTOYehqip3e4NKt615XbIqY"",CONCATENATE(""G"",K260))"),"12345/24")</f>
        <v>12345/24</v>
      </c>
      <c r="H260" s="18"/>
      <c r="I260" s="14" t="s">
        <v>16</v>
      </c>
      <c r="J260" s="10" t="s">
        <v>9</v>
      </c>
      <c r="K260" s="19">
        <f t="shared" si="20"/>
        <v>31</v>
      </c>
      <c r="L260" s="10" t="s">
        <v>17</v>
      </c>
    </row>
    <row r="261">
      <c r="A261" s="25"/>
      <c r="B261" s="25"/>
      <c r="C261" s="25"/>
      <c r="D261" s="25"/>
      <c r="E261" s="10">
        <v>13.0</v>
      </c>
      <c r="F261" s="20" t="s">
        <v>33</v>
      </c>
      <c r="G261" s="21"/>
      <c r="H261" s="34" t="s">
        <v>37</v>
      </c>
      <c r="I261" s="35"/>
      <c r="J261" s="10" t="s">
        <v>9</v>
      </c>
      <c r="K261" s="32"/>
      <c r="L261" s="10" t="s">
        <v>17</v>
      </c>
    </row>
    <row r="262">
      <c r="A262" s="6">
        <v>21.0</v>
      </c>
      <c r="B262" s="7" t="s">
        <v>38</v>
      </c>
      <c r="C262" s="8" t="s">
        <v>39</v>
      </c>
      <c r="D262" s="9" t="s">
        <v>40</v>
      </c>
      <c r="E262" s="10">
        <v>1.0</v>
      </c>
      <c r="F262" s="11" t="s">
        <v>15</v>
      </c>
      <c r="G262" s="12"/>
      <c r="H262" s="36"/>
      <c r="I262" s="14" t="s">
        <v>16</v>
      </c>
      <c r="J262" s="10" t="s">
        <v>9</v>
      </c>
      <c r="K262" s="30"/>
      <c r="L262" s="10" t="s">
        <v>17</v>
      </c>
    </row>
    <row r="263">
      <c r="A263" s="16"/>
      <c r="B263" s="16"/>
      <c r="C263" s="16"/>
      <c r="D263" s="16"/>
      <c r="E263" s="10">
        <v>2.0</v>
      </c>
      <c r="F263" s="11" t="s">
        <v>18</v>
      </c>
      <c r="G263" s="17" t="s">
        <v>19</v>
      </c>
      <c r="H263" s="18"/>
      <c r="I263" s="14" t="s">
        <v>16</v>
      </c>
      <c r="J263" s="10" t="s">
        <v>9</v>
      </c>
      <c r="K263" s="32"/>
      <c r="L263" s="10" t="s">
        <v>17</v>
      </c>
    </row>
    <row r="264">
      <c r="A264" s="16"/>
      <c r="B264" s="16"/>
      <c r="C264" s="16"/>
      <c r="D264" s="16"/>
      <c r="E264" s="10">
        <v>3.0</v>
      </c>
      <c r="F264" s="20" t="s">
        <v>20</v>
      </c>
      <c r="G264" s="10" t="s">
        <v>21</v>
      </c>
      <c r="H264" s="18"/>
      <c r="I264" s="14" t="s">
        <v>16</v>
      </c>
      <c r="J264" s="10" t="s">
        <v>9</v>
      </c>
      <c r="K264" s="32"/>
      <c r="L264" s="10" t="s">
        <v>17</v>
      </c>
    </row>
    <row r="265">
      <c r="A265" s="16"/>
      <c r="B265" s="16"/>
      <c r="C265" s="16"/>
      <c r="D265" s="16"/>
      <c r="E265" s="10">
        <v>4.0</v>
      </c>
      <c r="F265" s="20" t="s">
        <v>22</v>
      </c>
      <c r="G265" s="21"/>
      <c r="H265" s="22" t="s">
        <v>23</v>
      </c>
      <c r="I265" s="14" t="s">
        <v>16</v>
      </c>
      <c r="J265" s="10" t="s">
        <v>9</v>
      </c>
      <c r="K265" s="32"/>
      <c r="L265" s="10" t="s">
        <v>17</v>
      </c>
    </row>
    <row r="266">
      <c r="A266" s="16"/>
      <c r="B266" s="16"/>
      <c r="C266" s="16"/>
      <c r="D266" s="16"/>
      <c r="E266" s="10">
        <v>5.0</v>
      </c>
      <c r="F266" s="20" t="s">
        <v>24</v>
      </c>
      <c r="G266" s="21"/>
      <c r="H266" s="22" t="s">
        <v>25</v>
      </c>
      <c r="I266" s="14" t="s">
        <v>16</v>
      </c>
      <c r="J266" s="10" t="s">
        <v>9</v>
      </c>
      <c r="K266" s="32"/>
      <c r="L266" s="10" t="s">
        <v>17</v>
      </c>
    </row>
    <row r="267">
      <c r="A267" s="16"/>
      <c r="B267" s="16"/>
      <c r="C267" s="16"/>
      <c r="D267" s="16"/>
      <c r="E267" s="37">
        <v>6.0</v>
      </c>
      <c r="F267" s="38" t="s">
        <v>41</v>
      </c>
      <c r="G267" s="37" t="s">
        <v>42</v>
      </c>
      <c r="H267" s="39"/>
      <c r="I267" s="14" t="s">
        <v>16</v>
      </c>
      <c r="J267" s="10" t="s">
        <v>9</v>
      </c>
      <c r="K267" s="32"/>
      <c r="L267" s="10" t="s">
        <v>17</v>
      </c>
    </row>
    <row r="268">
      <c r="A268" s="16"/>
      <c r="B268" s="16"/>
      <c r="C268" s="16"/>
      <c r="D268" s="16"/>
      <c r="E268" s="37">
        <v>7.0</v>
      </c>
      <c r="F268" s="40" t="s">
        <v>43</v>
      </c>
      <c r="G268" s="41"/>
      <c r="H268" s="42" t="s">
        <v>44</v>
      </c>
      <c r="I268" s="14" t="s">
        <v>16</v>
      </c>
      <c r="J268" s="10" t="s">
        <v>9</v>
      </c>
      <c r="K268" s="32"/>
      <c r="L268" s="10" t="s">
        <v>17</v>
      </c>
    </row>
    <row r="269">
      <c r="A269" s="16"/>
      <c r="B269" s="16"/>
      <c r="C269" s="16"/>
      <c r="D269" s="16"/>
      <c r="E269" s="37">
        <v>8.0</v>
      </c>
      <c r="F269" s="40" t="s">
        <v>45</v>
      </c>
      <c r="G269" s="41"/>
      <c r="H269" s="42" t="s">
        <v>46</v>
      </c>
      <c r="I269" s="14" t="s">
        <v>16</v>
      </c>
      <c r="J269" s="10" t="s">
        <v>9</v>
      </c>
      <c r="K269" s="32"/>
      <c r="L269" s="10" t="s">
        <v>17</v>
      </c>
    </row>
    <row r="270">
      <c r="A270" s="25"/>
      <c r="B270" s="25"/>
      <c r="C270" s="25"/>
      <c r="D270" s="25"/>
      <c r="E270" s="37">
        <v>9.0</v>
      </c>
      <c r="F270" s="40" t="s">
        <v>47</v>
      </c>
      <c r="G270" s="41"/>
      <c r="H270" s="42" t="s">
        <v>48</v>
      </c>
      <c r="I270" s="14" t="s">
        <v>16</v>
      </c>
      <c r="J270" s="10" t="s">
        <v>9</v>
      </c>
      <c r="K270" s="32"/>
      <c r="L270" s="10" t="s">
        <v>17</v>
      </c>
    </row>
    <row r="271">
      <c r="A271" s="6">
        <v>22.0</v>
      </c>
      <c r="B271" s="7" t="s">
        <v>38</v>
      </c>
      <c r="C271" s="8" t="s">
        <v>49</v>
      </c>
      <c r="D271" s="9" t="s">
        <v>50</v>
      </c>
      <c r="E271" s="10">
        <v>1.0</v>
      </c>
      <c r="F271" s="11" t="s">
        <v>15</v>
      </c>
      <c r="G271" s="12"/>
      <c r="H271" s="13"/>
      <c r="I271" s="14" t="s">
        <v>16</v>
      </c>
      <c r="J271" s="10" t="s">
        <v>9</v>
      </c>
      <c r="K271" s="32"/>
      <c r="L271" s="10" t="s">
        <v>17</v>
      </c>
    </row>
    <row r="272">
      <c r="A272" s="16"/>
      <c r="B272" s="16"/>
      <c r="C272" s="16"/>
      <c r="D272" s="16"/>
      <c r="E272" s="10">
        <v>2.0</v>
      </c>
      <c r="F272" s="11" t="s">
        <v>18</v>
      </c>
      <c r="G272" s="17" t="s">
        <v>19</v>
      </c>
      <c r="H272" s="18"/>
      <c r="I272" s="14" t="s">
        <v>16</v>
      </c>
      <c r="J272" s="10" t="s">
        <v>9</v>
      </c>
      <c r="K272" s="32"/>
      <c r="L272" s="10" t="s">
        <v>17</v>
      </c>
    </row>
    <row r="273">
      <c r="A273" s="16"/>
      <c r="B273" s="16"/>
      <c r="C273" s="16"/>
      <c r="D273" s="16"/>
      <c r="E273" s="10">
        <v>3.0</v>
      </c>
      <c r="F273" s="20" t="s">
        <v>20</v>
      </c>
      <c r="G273" s="10" t="s">
        <v>21</v>
      </c>
      <c r="H273" s="18"/>
      <c r="I273" s="14" t="s">
        <v>16</v>
      </c>
      <c r="J273" s="10" t="s">
        <v>9</v>
      </c>
      <c r="K273" s="32"/>
      <c r="L273" s="10" t="s">
        <v>17</v>
      </c>
    </row>
    <row r="274">
      <c r="A274" s="16"/>
      <c r="B274" s="16"/>
      <c r="C274" s="16"/>
      <c r="D274" s="16"/>
      <c r="E274" s="10">
        <v>4.0</v>
      </c>
      <c r="F274" s="20" t="s">
        <v>22</v>
      </c>
      <c r="G274" s="21"/>
      <c r="H274" s="22" t="s">
        <v>23</v>
      </c>
      <c r="I274" s="14" t="s">
        <v>16</v>
      </c>
      <c r="J274" s="10" t="s">
        <v>9</v>
      </c>
      <c r="K274" s="32"/>
      <c r="L274" s="10" t="s">
        <v>17</v>
      </c>
    </row>
    <row r="275">
      <c r="A275" s="16"/>
      <c r="B275" s="16"/>
      <c r="C275" s="16"/>
      <c r="D275" s="16"/>
      <c r="E275" s="10">
        <v>5.0</v>
      </c>
      <c r="F275" s="20" t="s">
        <v>51</v>
      </c>
      <c r="G275" s="21"/>
      <c r="H275" s="22" t="s">
        <v>25</v>
      </c>
      <c r="I275" s="14" t="s">
        <v>16</v>
      </c>
      <c r="J275" s="10" t="s">
        <v>9</v>
      </c>
      <c r="K275" s="32"/>
      <c r="L275" s="10" t="s">
        <v>17</v>
      </c>
    </row>
    <row r="276">
      <c r="A276" s="16"/>
      <c r="B276" s="16"/>
      <c r="C276" s="16"/>
      <c r="D276" s="16"/>
      <c r="E276" s="37">
        <v>6.0</v>
      </c>
      <c r="F276" s="38" t="s">
        <v>41</v>
      </c>
      <c r="G276" s="37" t="str">
        <f>IFERROR(__xludf.DUMMYFUNCTION("IMPORTRANGE(""https://docs.google.com/spreadsheets/d/1msXmY3JMrtV0sapmub13JTOYehqip3e4NKt615XbIqY"",CONCATENATE(""G"",19))"),"""""")</f>
        <v>""</v>
      </c>
      <c r="H276" s="39"/>
      <c r="I276" s="14" t="s">
        <v>16</v>
      </c>
      <c r="J276" s="10" t="s">
        <v>9</v>
      </c>
      <c r="K276" s="32"/>
      <c r="L276" s="10" t="s">
        <v>17</v>
      </c>
    </row>
    <row r="277">
      <c r="A277" s="25"/>
      <c r="B277" s="25"/>
      <c r="C277" s="25"/>
      <c r="D277" s="25"/>
      <c r="E277" s="37">
        <v>7.0</v>
      </c>
      <c r="F277" s="40" t="s">
        <v>43</v>
      </c>
      <c r="G277" s="41"/>
      <c r="H277" s="42" t="s">
        <v>52</v>
      </c>
      <c r="I277" s="14" t="s">
        <v>16</v>
      </c>
      <c r="J277" s="10" t="s">
        <v>9</v>
      </c>
      <c r="K277" s="32"/>
      <c r="L277" s="10" t="s">
        <v>17</v>
      </c>
    </row>
    <row r="278">
      <c r="A278" s="6">
        <v>23.0</v>
      </c>
      <c r="B278" s="7" t="s">
        <v>38</v>
      </c>
      <c r="C278" s="8" t="s">
        <v>49</v>
      </c>
      <c r="D278" s="9" t="s">
        <v>50</v>
      </c>
      <c r="E278" s="10">
        <v>1.0</v>
      </c>
      <c r="F278" s="11" t="s">
        <v>15</v>
      </c>
      <c r="G278" s="12"/>
      <c r="H278" s="13"/>
      <c r="I278" s="14" t="s">
        <v>16</v>
      </c>
      <c r="J278" s="10" t="s">
        <v>9</v>
      </c>
      <c r="K278" s="32"/>
      <c r="L278" s="10" t="s">
        <v>17</v>
      </c>
    </row>
    <row r="279">
      <c r="A279" s="16"/>
      <c r="B279" s="16"/>
      <c r="C279" s="16"/>
      <c r="D279" s="16"/>
      <c r="E279" s="10">
        <v>2.0</v>
      </c>
      <c r="F279" s="11" t="s">
        <v>18</v>
      </c>
      <c r="G279" s="17" t="s">
        <v>19</v>
      </c>
      <c r="H279" s="18"/>
      <c r="I279" s="14" t="s">
        <v>16</v>
      </c>
      <c r="J279" s="10" t="s">
        <v>9</v>
      </c>
      <c r="K279" s="32"/>
      <c r="L279" s="10" t="s">
        <v>17</v>
      </c>
    </row>
    <row r="280">
      <c r="A280" s="16"/>
      <c r="B280" s="16"/>
      <c r="C280" s="16"/>
      <c r="D280" s="16"/>
      <c r="E280" s="10">
        <v>3.0</v>
      </c>
      <c r="F280" s="20" t="s">
        <v>20</v>
      </c>
      <c r="G280" s="10" t="s">
        <v>21</v>
      </c>
      <c r="H280" s="18"/>
      <c r="I280" s="14" t="s">
        <v>16</v>
      </c>
      <c r="J280" s="10" t="s">
        <v>9</v>
      </c>
      <c r="K280" s="32"/>
      <c r="L280" s="10" t="s">
        <v>17</v>
      </c>
    </row>
    <row r="281">
      <c r="A281" s="16"/>
      <c r="B281" s="16"/>
      <c r="C281" s="16"/>
      <c r="D281" s="16"/>
      <c r="E281" s="10">
        <v>4.0</v>
      </c>
      <c r="F281" s="20" t="s">
        <v>22</v>
      </c>
      <c r="G281" s="21"/>
      <c r="H281" s="22" t="s">
        <v>23</v>
      </c>
      <c r="I281" s="14" t="s">
        <v>16</v>
      </c>
      <c r="J281" s="10" t="s">
        <v>9</v>
      </c>
      <c r="K281" s="32"/>
      <c r="L281" s="10" t="s">
        <v>17</v>
      </c>
    </row>
    <row r="282">
      <c r="A282" s="16"/>
      <c r="B282" s="16"/>
      <c r="C282" s="16"/>
      <c r="D282" s="16"/>
      <c r="E282" s="10">
        <v>5.0</v>
      </c>
      <c r="F282" s="20" t="s">
        <v>51</v>
      </c>
      <c r="G282" s="21"/>
      <c r="H282" s="22" t="s">
        <v>25</v>
      </c>
      <c r="I282" s="14" t="s">
        <v>16</v>
      </c>
      <c r="J282" s="10" t="s">
        <v>9</v>
      </c>
      <c r="K282" s="32"/>
      <c r="L282" s="10" t="s">
        <v>17</v>
      </c>
    </row>
    <row r="283">
      <c r="A283" s="16"/>
      <c r="B283" s="16"/>
      <c r="C283" s="16"/>
      <c r="D283" s="16"/>
      <c r="E283" s="37">
        <v>6.0</v>
      </c>
      <c r="F283" s="38" t="s">
        <v>41</v>
      </c>
      <c r="G283" s="37" t="str">
        <f>IFERROR(__xludf.DUMMYFUNCTION("IMPORTRANGE(""https://docs.google.com/spreadsheets/d/1msXmY3JMrtV0sapmub13JTOYehqip3e4NKt615XbIqY"",CONCATENATE(""G"",27))"),"gomez/24")</f>
        <v>gomez/24</v>
      </c>
      <c r="H283" s="39"/>
      <c r="I283" s="14" t="s">
        <v>16</v>
      </c>
      <c r="J283" s="10" t="s">
        <v>9</v>
      </c>
      <c r="K283" s="32"/>
      <c r="L283" s="10" t="s">
        <v>17</v>
      </c>
    </row>
    <row r="284">
      <c r="A284" s="25"/>
      <c r="B284" s="25"/>
      <c r="C284" s="25"/>
      <c r="D284" s="25"/>
      <c r="E284" s="37">
        <v>7.0</v>
      </c>
      <c r="F284" s="40" t="s">
        <v>43</v>
      </c>
      <c r="G284" s="41"/>
      <c r="H284" s="42" t="s">
        <v>52</v>
      </c>
      <c r="I284" s="14" t="s">
        <v>16</v>
      </c>
      <c r="J284" s="10" t="s">
        <v>9</v>
      </c>
      <c r="K284" s="32"/>
      <c r="L284" s="10" t="s">
        <v>17</v>
      </c>
    </row>
    <row r="285">
      <c r="A285" s="6">
        <v>24.0</v>
      </c>
      <c r="B285" s="7" t="s">
        <v>38</v>
      </c>
      <c r="C285" s="8" t="s">
        <v>49</v>
      </c>
      <c r="D285" s="9" t="s">
        <v>50</v>
      </c>
      <c r="E285" s="10">
        <v>1.0</v>
      </c>
      <c r="F285" s="11" t="s">
        <v>15</v>
      </c>
      <c r="G285" s="12"/>
      <c r="H285" s="13"/>
      <c r="I285" s="14" t="s">
        <v>16</v>
      </c>
      <c r="J285" s="10" t="s">
        <v>9</v>
      </c>
      <c r="K285" s="32"/>
      <c r="L285" s="10" t="s">
        <v>17</v>
      </c>
    </row>
    <row r="286">
      <c r="A286" s="16"/>
      <c r="B286" s="16"/>
      <c r="C286" s="16"/>
      <c r="D286" s="16"/>
      <c r="E286" s="10">
        <v>2.0</v>
      </c>
      <c r="F286" s="11" t="s">
        <v>18</v>
      </c>
      <c r="G286" s="17" t="s">
        <v>19</v>
      </c>
      <c r="H286" s="18"/>
      <c r="I286" s="14" t="s">
        <v>16</v>
      </c>
      <c r="J286" s="10" t="s">
        <v>9</v>
      </c>
      <c r="K286" s="32"/>
      <c r="L286" s="10" t="s">
        <v>17</v>
      </c>
    </row>
    <row r="287">
      <c r="A287" s="16"/>
      <c r="B287" s="16"/>
      <c r="C287" s="16"/>
      <c r="D287" s="16"/>
      <c r="E287" s="10">
        <v>3.0</v>
      </c>
      <c r="F287" s="20" t="s">
        <v>20</v>
      </c>
      <c r="G287" s="10" t="s">
        <v>21</v>
      </c>
      <c r="H287" s="18"/>
      <c r="I287" s="14" t="s">
        <v>16</v>
      </c>
      <c r="J287" s="10" t="s">
        <v>9</v>
      </c>
      <c r="K287" s="32"/>
      <c r="L287" s="10" t="s">
        <v>17</v>
      </c>
    </row>
    <row r="288">
      <c r="A288" s="16"/>
      <c r="B288" s="16"/>
      <c r="C288" s="16"/>
      <c r="D288" s="16"/>
      <c r="E288" s="10">
        <v>4.0</v>
      </c>
      <c r="F288" s="20" t="s">
        <v>22</v>
      </c>
      <c r="G288" s="21"/>
      <c r="H288" s="22" t="s">
        <v>23</v>
      </c>
      <c r="I288" s="14" t="s">
        <v>16</v>
      </c>
      <c r="J288" s="10" t="s">
        <v>9</v>
      </c>
      <c r="K288" s="32"/>
      <c r="L288" s="10" t="s">
        <v>17</v>
      </c>
    </row>
    <row r="289">
      <c r="A289" s="16"/>
      <c r="B289" s="16"/>
      <c r="C289" s="16"/>
      <c r="D289" s="16"/>
      <c r="E289" s="10">
        <v>5.0</v>
      </c>
      <c r="F289" s="20" t="s">
        <v>51</v>
      </c>
      <c r="G289" s="21"/>
      <c r="H289" s="22" t="s">
        <v>25</v>
      </c>
      <c r="I289" s="14" t="s">
        <v>16</v>
      </c>
      <c r="J289" s="10" t="s">
        <v>9</v>
      </c>
      <c r="K289" s="32"/>
      <c r="L289" s="10" t="s">
        <v>17</v>
      </c>
    </row>
    <row r="290">
      <c r="A290" s="16"/>
      <c r="B290" s="16"/>
      <c r="C290" s="16"/>
      <c r="D290" s="16"/>
      <c r="E290" s="37">
        <v>6.0</v>
      </c>
      <c r="F290" s="38" t="s">
        <v>41</v>
      </c>
      <c r="G290" s="37">
        <f>IFERROR(__xludf.DUMMYFUNCTION("IMPORTRANGE(""https://docs.google.com/spreadsheets/d/1msXmY3JMrtV0sapmub13JTOYehqip3e4NKt615XbIqY"",CONCATENATE(""G"",28))"),12345.0)</f>
        <v>12345</v>
      </c>
      <c r="H290" s="39"/>
      <c r="I290" s="14" t="s">
        <v>16</v>
      </c>
      <c r="J290" s="10" t="s">
        <v>9</v>
      </c>
      <c r="K290" s="32"/>
      <c r="L290" s="10" t="s">
        <v>17</v>
      </c>
    </row>
    <row r="291">
      <c r="A291" s="25"/>
      <c r="B291" s="25"/>
      <c r="C291" s="25"/>
      <c r="D291" s="25"/>
      <c r="E291" s="37">
        <v>7.0</v>
      </c>
      <c r="F291" s="40" t="s">
        <v>43</v>
      </c>
      <c r="G291" s="41"/>
      <c r="H291" s="42" t="s">
        <v>52</v>
      </c>
      <c r="I291" s="14" t="s">
        <v>16</v>
      </c>
      <c r="J291" s="10" t="s">
        <v>9</v>
      </c>
      <c r="K291" s="32"/>
      <c r="L291" s="10" t="s">
        <v>17</v>
      </c>
    </row>
    <row r="292">
      <c r="A292" s="6">
        <v>25.0</v>
      </c>
      <c r="B292" s="7" t="s">
        <v>38</v>
      </c>
      <c r="C292" s="8" t="s">
        <v>49</v>
      </c>
      <c r="D292" s="9" t="s">
        <v>50</v>
      </c>
      <c r="E292" s="10">
        <v>1.0</v>
      </c>
      <c r="F292" s="11" t="s">
        <v>15</v>
      </c>
      <c r="G292" s="12"/>
      <c r="H292" s="13"/>
      <c r="I292" s="14" t="s">
        <v>16</v>
      </c>
      <c r="J292" s="10" t="s">
        <v>9</v>
      </c>
      <c r="K292" s="32"/>
      <c r="L292" s="10" t="s">
        <v>17</v>
      </c>
    </row>
    <row r="293">
      <c r="A293" s="16"/>
      <c r="B293" s="16"/>
      <c r="C293" s="16"/>
      <c r="D293" s="16"/>
      <c r="E293" s="10">
        <v>2.0</v>
      </c>
      <c r="F293" s="11" t="s">
        <v>18</v>
      </c>
      <c r="G293" s="17" t="s">
        <v>19</v>
      </c>
      <c r="H293" s="18"/>
      <c r="I293" s="14" t="s">
        <v>16</v>
      </c>
      <c r="J293" s="10" t="s">
        <v>9</v>
      </c>
      <c r="K293" s="32"/>
      <c r="L293" s="10" t="s">
        <v>17</v>
      </c>
    </row>
    <row r="294">
      <c r="A294" s="16"/>
      <c r="B294" s="16"/>
      <c r="C294" s="16"/>
      <c r="D294" s="16"/>
      <c r="E294" s="10">
        <v>3.0</v>
      </c>
      <c r="F294" s="20" t="s">
        <v>20</v>
      </c>
      <c r="G294" s="10" t="s">
        <v>21</v>
      </c>
      <c r="H294" s="18"/>
      <c r="I294" s="14" t="s">
        <v>16</v>
      </c>
      <c r="J294" s="10" t="s">
        <v>9</v>
      </c>
      <c r="K294" s="32"/>
      <c r="L294" s="10" t="s">
        <v>17</v>
      </c>
    </row>
    <row r="295">
      <c r="A295" s="16"/>
      <c r="B295" s="16"/>
      <c r="C295" s="16"/>
      <c r="D295" s="16"/>
      <c r="E295" s="10">
        <v>4.0</v>
      </c>
      <c r="F295" s="20" t="s">
        <v>22</v>
      </c>
      <c r="G295" s="21"/>
      <c r="H295" s="22" t="s">
        <v>23</v>
      </c>
      <c r="I295" s="14" t="s">
        <v>16</v>
      </c>
      <c r="J295" s="10" t="s">
        <v>9</v>
      </c>
      <c r="K295" s="32"/>
      <c r="L295" s="10" t="s">
        <v>17</v>
      </c>
    </row>
    <row r="296">
      <c r="A296" s="16"/>
      <c r="B296" s="16"/>
      <c r="C296" s="16"/>
      <c r="D296" s="16"/>
      <c r="E296" s="10">
        <v>5.0</v>
      </c>
      <c r="F296" s="20" t="s">
        <v>51</v>
      </c>
      <c r="G296" s="21"/>
      <c r="H296" s="22" t="s">
        <v>25</v>
      </c>
      <c r="I296" s="14" t="s">
        <v>16</v>
      </c>
      <c r="J296" s="10" t="s">
        <v>9</v>
      </c>
      <c r="K296" s="32"/>
      <c r="L296" s="10" t="s">
        <v>17</v>
      </c>
    </row>
    <row r="297">
      <c r="A297" s="16"/>
      <c r="B297" s="16"/>
      <c r="C297" s="16"/>
      <c r="D297" s="16"/>
      <c r="E297" s="37">
        <v>6.0</v>
      </c>
      <c r="F297" s="38" t="s">
        <v>41</v>
      </c>
      <c r="G297" s="37">
        <f>IFERROR(__xludf.DUMMYFUNCTION("IMPORTRANGE(""https://docs.google.com/spreadsheets/d/1msXmY3JMrtV0sapmub13JTOYehqip3e4NKt615XbIqY"",CONCATENATE(""G"",29))"),1234524.0)</f>
        <v>1234524</v>
      </c>
      <c r="H297" s="39"/>
      <c r="I297" s="14" t="s">
        <v>16</v>
      </c>
      <c r="J297" s="10" t="s">
        <v>9</v>
      </c>
      <c r="K297" s="32"/>
      <c r="L297" s="10" t="s">
        <v>17</v>
      </c>
    </row>
    <row r="298">
      <c r="A298" s="25"/>
      <c r="B298" s="25"/>
      <c r="C298" s="25"/>
      <c r="D298" s="25"/>
      <c r="E298" s="37">
        <v>7.0</v>
      </c>
      <c r="F298" s="40" t="s">
        <v>43</v>
      </c>
      <c r="G298" s="41"/>
      <c r="H298" s="42" t="s">
        <v>52</v>
      </c>
      <c r="I298" s="14" t="s">
        <v>16</v>
      </c>
      <c r="J298" s="10" t="s">
        <v>9</v>
      </c>
      <c r="K298" s="32"/>
      <c r="L298" s="10" t="s">
        <v>17</v>
      </c>
    </row>
    <row r="299">
      <c r="A299" s="6">
        <v>26.0</v>
      </c>
      <c r="B299" s="7" t="s">
        <v>38</v>
      </c>
      <c r="C299" s="8" t="s">
        <v>49</v>
      </c>
      <c r="D299" s="9" t="s">
        <v>50</v>
      </c>
      <c r="E299" s="10">
        <v>1.0</v>
      </c>
      <c r="F299" s="11" t="s">
        <v>15</v>
      </c>
      <c r="G299" s="12"/>
      <c r="H299" s="13"/>
      <c r="I299" s="14" t="s">
        <v>16</v>
      </c>
      <c r="J299" s="10" t="s">
        <v>9</v>
      </c>
      <c r="K299" s="32"/>
      <c r="L299" s="10" t="s">
        <v>17</v>
      </c>
    </row>
    <row r="300">
      <c r="A300" s="16"/>
      <c r="B300" s="16"/>
      <c r="C300" s="16"/>
      <c r="D300" s="16"/>
      <c r="E300" s="10">
        <v>2.0</v>
      </c>
      <c r="F300" s="11" t="s">
        <v>18</v>
      </c>
      <c r="G300" s="17" t="s">
        <v>19</v>
      </c>
      <c r="H300" s="18"/>
      <c r="I300" s="14" t="s">
        <v>16</v>
      </c>
      <c r="J300" s="10" t="s">
        <v>9</v>
      </c>
      <c r="K300" s="32"/>
      <c r="L300" s="10" t="s">
        <v>17</v>
      </c>
    </row>
    <row r="301">
      <c r="A301" s="16"/>
      <c r="B301" s="16"/>
      <c r="C301" s="16"/>
      <c r="D301" s="16"/>
      <c r="E301" s="10">
        <v>3.0</v>
      </c>
      <c r="F301" s="20" t="s">
        <v>20</v>
      </c>
      <c r="G301" s="10" t="s">
        <v>21</v>
      </c>
      <c r="H301" s="18"/>
      <c r="I301" s="14" t="s">
        <v>16</v>
      </c>
      <c r="J301" s="10" t="s">
        <v>9</v>
      </c>
      <c r="K301" s="32"/>
      <c r="L301" s="10" t="s">
        <v>17</v>
      </c>
    </row>
    <row r="302">
      <c r="A302" s="16"/>
      <c r="B302" s="16"/>
      <c r="C302" s="16"/>
      <c r="D302" s="16"/>
      <c r="E302" s="10">
        <v>4.0</v>
      </c>
      <c r="F302" s="20" t="s">
        <v>22</v>
      </c>
      <c r="G302" s="21"/>
      <c r="H302" s="22" t="s">
        <v>23</v>
      </c>
      <c r="I302" s="14" t="s">
        <v>16</v>
      </c>
      <c r="J302" s="10" t="s">
        <v>9</v>
      </c>
      <c r="K302" s="32"/>
      <c r="L302" s="10" t="s">
        <v>17</v>
      </c>
    </row>
    <row r="303">
      <c r="A303" s="16"/>
      <c r="B303" s="16"/>
      <c r="C303" s="16"/>
      <c r="D303" s="16"/>
      <c r="E303" s="10">
        <v>5.0</v>
      </c>
      <c r="F303" s="20" t="s">
        <v>51</v>
      </c>
      <c r="G303" s="21"/>
      <c r="H303" s="22" t="s">
        <v>25</v>
      </c>
      <c r="I303" s="14" t="s">
        <v>16</v>
      </c>
      <c r="J303" s="10" t="s">
        <v>9</v>
      </c>
      <c r="K303" s="32"/>
      <c r="L303" s="10" t="s">
        <v>17</v>
      </c>
    </row>
    <row r="304">
      <c r="A304" s="16"/>
      <c r="B304" s="16"/>
      <c r="C304" s="16"/>
      <c r="D304" s="16"/>
      <c r="E304" s="37">
        <v>6.0</v>
      </c>
      <c r="F304" s="38" t="s">
        <v>41</v>
      </c>
      <c r="G304" s="37" t="s">
        <v>53</v>
      </c>
      <c r="H304" s="39"/>
      <c r="I304" s="14" t="s">
        <v>16</v>
      </c>
      <c r="J304" s="10" t="s">
        <v>9</v>
      </c>
      <c r="K304" s="32"/>
      <c r="L304" s="10" t="s">
        <v>17</v>
      </c>
    </row>
    <row r="305">
      <c r="A305" s="25"/>
      <c r="B305" s="25"/>
      <c r="C305" s="25"/>
      <c r="D305" s="25"/>
      <c r="E305" s="37">
        <v>7.0</v>
      </c>
      <c r="F305" s="40" t="s">
        <v>43</v>
      </c>
      <c r="G305" s="41"/>
      <c r="H305" s="42" t="s">
        <v>52</v>
      </c>
      <c r="I305" s="14" t="s">
        <v>16</v>
      </c>
      <c r="J305" s="10" t="s">
        <v>9</v>
      </c>
      <c r="K305" s="32"/>
      <c r="L305" s="10" t="s">
        <v>17</v>
      </c>
    </row>
    <row r="306">
      <c r="A306" s="6">
        <v>27.0</v>
      </c>
      <c r="B306" s="7" t="s">
        <v>54</v>
      </c>
      <c r="C306" s="8" t="s">
        <v>55</v>
      </c>
      <c r="D306" s="9" t="s">
        <v>56</v>
      </c>
      <c r="E306" s="10">
        <v>1.0</v>
      </c>
      <c r="F306" s="11" t="s">
        <v>15</v>
      </c>
      <c r="G306" s="12"/>
      <c r="H306" s="13"/>
      <c r="I306" s="14" t="s">
        <v>16</v>
      </c>
      <c r="J306" s="10" t="s">
        <v>9</v>
      </c>
      <c r="K306" s="32"/>
      <c r="L306" s="10" t="s">
        <v>17</v>
      </c>
    </row>
    <row r="307">
      <c r="A307" s="16"/>
      <c r="B307" s="16"/>
      <c r="C307" s="16"/>
      <c r="D307" s="16"/>
      <c r="E307" s="10">
        <v>2.0</v>
      </c>
      <c r="F307" s="11" t="s">
        <v>18</v>
      </c>
      <c r="G307" s="17" t="s">
        <v>19</v>
      </c>
      <c r="H307" s="18"/>
      <c r="I307" s="14" t="s">
        <v>16</v>
      </c>
      <c r="J307" s="10" t="s">
        <v>9</v>
      </c>
      <c r="K307" s="32"/>
      <c r="L307" s="10" t="s">
        <v>17</v>
      </c>
    </row>
    <row r="308">
      <c r="A308" s="16"/>
      <c r="B308" s="16"/>
      <c r="C308" s="16"/>
      <c r="D308" s="16"/>
      <c r="E308" s="10">
        <v>3.0</v>
      </c>
      <c r="F308" s="20" t="s">
        <v>20</v>
      </c>
      <c r="G308" s="10" t="s">
        <v>21</v>
      </c>
      <c r="H308" s="18"/>
      <c r="I308" s="14" t="s">
        <v>16</v>
      </c>
      <c r="J308" s="10" t="s">
        <v>9</v>
      </c>
      <c r="K308" s="32"/>
      <c r="L308" s="10" t="s">
        <v>17</v>
      </c>
    </row>
    <row r="309">
      <c r="A309" s="16"/>
      <c r="B309" s="16"/>
      <c r="C309" s="16"/>
      <c r="D309" s="16"/>
      <c r="E309" s="10">
        <v>4.0</v>
      </c>
      <c r="F309" s="20" t="s">
        <v>22</v>
      </c>
      <c r="G309" s="21"/>
      <c r="H309" s="22" t="s">
        <v>23</v>
      </c>
      <c r="I309" s="14" t="s">
        <v>16</v>
      </c>
      <c r="J309" s="10" t="s">
        <v>9</v>
      </c>
      <c r="K309" s="32"/>
      <c r="L309" s="10" t="s">
        <v>17</v>
      </c>
    </row>
    <row r="310">
      <c r="A310" s="16"/>
      <c r="B310" s="16"/>
      <c r="C310" s="16"/>
      <c r="D310" s="16"/>
      <c r="E310" s="10">
        <v>5.0</v>
      </c>
      <c r="F310" s="20" t="s">
        <v>51</v>
      </c>
      <c r="G310" s="21"/>
      <c r="H310" s="22" t="s">
        <v>25</v>
      </c>
      <c r="I310" s="14" t="s">
        <v>16</v>
      </c>
      <c r="J310" s="10" t="s">
        <v>9</v>
      </c>
      <c r="K310" s="32"/>
      <c r="L310" s="10" t="s">
        <v>17</v>
      </c>
    </row>
    <row r="311">
      <c r="A311" s="16"/>
      <c r="B311" s="16"/>
      <c r="C311" s="16"/>
      <c r="D311" s="16"/>
      <c r="E311" s="37">
        <v>6.0</v>
      </c>
      <c r="F311" s="38" t="s">
        <v>57</v>
      </c>
      <c r="G311" s="37" t="s">
        <v>58</v>
      </c>
      <c r="H311" s="39"/>
      <c r="I311" s="14" t="s">
        <v>16</v>
      </c>
      <c r="J311" s="10" t="s">
        <v>9</v>
      </c>
      <c r="K311" s="32"/>
      <c r="L311" s="10" t="s">
        <v>17</v>
      </c>
    </row>
    <row r="312">
      <c r="A312" s="16"/>
      <c r="B312" s="16"/>
      <c r="C312" s="16"/>
      <c r="D312" s="16"/>
      <c r="E312" s="37">
        <v>7.0</v>
      </c>
      <c r="F312" s="40" t="s">
        <v>59</v>
      </c>
      <c r="G312" s="41"/>
      <c r="H312" s="42" t="s">
        <v>44</v>
      </c>
      <c r="I312" s="14" t="s">
        <v>16</v>
      </c>
      <c r="J312" s="10" t="s">
        <v>9</v>
      </c>
      <c r="K312" s="32"/>
      <c r="L312" s="10" t="s">
        <v>17</v>
      </c>
    </row>
    <row r="313">
      <c r="A313" s="16"/>
      <c r="B313" s="16"/>
      <c r="C313" s="16"/>
      <c r="D313" s="16"/>
      <c r="E313" s="37">
        <v>8.0</v>
      </c>
      <c r="F313" s="40" t="s">
        <v>60</v>
      </c>
      <c r="G313" s="41"/>
      <c r="H313" s="42" t="s">
        <v>61</v>
      </c>
      <c r="I313" s="14" t="s">
        <v>16</v>
      </c>
      <c r="J313" s="10" t="s">
        <v>9</v>
      </c>
      <c r="K313" s="32"/>
      <c r="L313" s="10" t="s">
        <v>17</v>
      </c>
    </row>
    <row r="314">
      <c r="A314" s="16"/>
      <c r="B314" s="16"/>
      <c r="C314" s="16"/>
      <c r="D314" s="16"/>
      <c r="E314" s="37">
        <v>9.0</v>
      </c>
      <c r="F314" s="40" t="s">
        <v>29</v>
      </c>
      <c r="G314" s="37" t="s">
        <v>62</v>
      </c>
      <c r="H314" s="39"/>
      <c r="I314" s="14" t="s">
        <v>16</v>
      </c>
      <c r="J314" s="10" t="s">
        <v>9</v>
      </c>
      <c r="K314" s="32"/>
      <c r="L314" s="10" t="s">
        <v>17</v>
      </c>
    </row>
    <row r="315">
      <c r="A315" s="16"/>
      <c r="B315" s="16"/>
      <c r="C315" s="16"/>
      <c r="D315" s="16"/>
      <c r="E315" s="37">
        <v>10.0</v>
      </c>
      <c r="F315" s="40" t="s">
        <v>30</v>
      </c>
      <c r="G315" s="37" t="s">
        <v>63</v>
      </c>
      <c r="H315" s="39"/>
      <c r="I315" s="14" t="s">
        <v>16</v>
      </c>
      <c r="J315" s="10" t="s">
        <v>9</v>
      </c>
      <c r="K315" s="32"/>
      <c r="L315" s="10" t="s">
        <v>17</v>
      </c>
    </row>
    <row r="316">
      <c r="A316" s="16"/>
      <c r="B316" s="16"/>
      <c r="C316" s="16"/>
      <c r="D316" s="16"/>
      <c r="E316" s="37">
        <v>11.0</v>
      </c>
      <c r="F316" s="40" t="s">
        <v>32</v>
      </c>
      <c r="G316" s="37" t="s">
        <v>58</v>
      </c>
      <c r="H316" s="39"/>
      <c r="I316" s="14" t="s">
        <v>16</v>
      </c>
      <c r="J316" s="10" t="s">
        <v>9</v>
      </c>
      <c r="K316" s="32"/>
      <c r="L316" s="10" t="s">
        <v>17</v>
      </c>
    </row>
    <row r="317">
      <c r="A317" s="25"/>
      <c r="B317" s="25"/>
      <c r="C317" s="25"/>
      <c r="D317" s="25"/>
      <c r="E317" s="37">
        <v>12.0</v>
      </c>
      <c r="F317" s="40" t="s">
        <v>64</v>
      </c>
      <c r="G317" s="41"/>
      <c r="H317" s="42" t="s">
        <v>65</v>
      </c>
      <c r="I317" s="14" t="s">
        <v>16</v>
      </c>
      <c r="J317" s="10" t="s">
        <v>9</v>
      </c>
      <c r="K317" s="32"/>
      <c r="L317" s="10" t="s">
        <v>17</v>
      </c>
    </row>
    <row r="318">
      <c r="A318" s="6">
        <v>28.0</v>
      </c>
      <c r="B318" s="7" t="s">
        <v>54</v>
      </c>
      <c r="C318" s="8" t="s">
        <v>66</v>
      </c>
      <c r="D318" s="9" t="s">
        <v>67</v>
      </c>
      <c r="E318" s="10">
        <v>1.0</v>
      </c>
      <c r="F318" s="11" t="s">
        <v>15</v>
      </c>
      <c r="G318" s="12"/>
      <c r="H318" s="13"/>
      <c r="I318" s="14" t="s">
        <v>16</v>
      </c>
      <c r="J318" s="10" t="s">
        <v>9</v>
      </c>
      <c r="K318" s="32"/>
      <c r="L318" s="10" t="s">
        <v>17</v>
      </c>
    </row>
    <row r="319">
      <c r="A319" s="16"/>
      <c r="B319" s="16"/>
      <c r="C319" s="16"/>
      <c r="D319" s="16"/>
      <c r="E319" s="10">
        <v>2.0</v>
      </c>
      <c r="F319" s="11" t="s">
        <v>18</v>
      </c>
      <c r="G319" s="17" t="s">
        <v>19</v>
      </c>
      <c r="H319" s="18"/>
      <c r="I319" s="14" t="s">
        <v>16</v>
      </c>
      <c r="J319" s="10" t="s">
        <v>9</v>
      </c>
      <c r="K319" s="32"/>
      <c r="L319" s="10" t="s">
        <v>17</v>
      </c>
    </row>
    <row r="320">
      <c r="A320" s="16"/>
      <c r="B320" s="16"/>
      <c r="C320" s="16"/>
      <c r="D320" s="16"/>
      <c r="E320" s="10">
        <v>3.0</v>
      </c>
      <c r="F320" s="20" t="s">
        <v>20</v>
      </c>
      <c r="G320" s="10" t="s">
        <v>21</v>
      </c>
      <c r="H320" s="18"/>
      <c r="I320" s="14" t="s">
        <v>16</v>
      </c>
      <c r="J320" s="10" t="s">
        <v>9</v>
      </c>
      <c r="K320" s="32"/>
      <c r="L320" s="10" t="s">
        <v>17</v>
      </c>
    </row>
    <row r="321">
      <c r="A321" s="16"/>
      <c r="B321" s="16"/>
      <c r="C321" s="16"/>
      <c r="D321" s="16"/>
      <c r="E321" s="10">
        <v>4.0</v>
      </c>
      <c r="F321" s="20" t="s">
        <v>22</v>
      </c>
      <c r="G321" s="21"/>
      <c r="H321" s="22" t="s">
        <v>23</v>
      </c>
      <c r="I321" s="14" t="s">
        <v>16</v>
      </c>
      <c r="J321" s="10" t="s">
        <v>9</v>
      </c>
      <c r="K321" s="32"/>
      <c r="L321" s="10" t="s">
        <v>17</v>
      </c>
    </row>
    <row r="322">
      <c r="A322" s="16"/>
      <c r="B322" s="16"/>
      <c r="C322" s="16"/>
      <c r="D322" s="16"/>
      <c r="E322" s="10">
        <v>5.0</v>
      </c>
      <c r="F322" s="20" t="s">
        <v>51</v>
      </c>
      <c r="G322" s="21"/>
      <c r="H322" s="22" t="s">
        <v>25</v>
      </c>
      <c r="I322" s="14" t="s">
        <v>16</v>
      </c>
      <c r="J322" s="10" t="s">
        <v>9</v>
      </c>
      <c r="K322" s="32"/>
      <c r="L322" s="10" t="s">
        <v>17</v>
      </c>
    </row>
    <row r="323">
      <c r="A323" s="16"/>
      <c r="B323" s="16"/>
      <c r="C323" s="16"/>
      <c r="D323" s="16"/>
      <c r="E323" s="37">
        <v>6.0</v>
      </c>
      <c r="F323" s="38" t="s">
        <v>57</v>
      </c>
      <c r="G323" s="37" t="s">
        <v>58</v>
      </c>
      <c r="H323" s="39"/>
      <c r="I323" s="14" t="s">
        <v>16</v>
      </c>
      <c r="J323" s="10" t="s">
        <v>9</v>
      </c>
      <c r="K323" s="32"/>
      <c r="L323" s="10" t="s">
        <v>17</v>
      </c>
    </row>
    <row r="324">
      <c r="A324" s="16"/>
      <c r="B324" s="16"/>
      <c r="C324" s="16"/>
      <c r="D324" s="16"/>
      <c r="E324" s="37">
        <v>7.0</v>
      </c>
      <c r="F324" s="40" t="s">
        <v>59</v>
      </c>
      <c r="G324" s="41"/>
      <c r="H324" s="42" t="s">
        <v>44</v>
      </c>
      <c r="I324" s="14" t="s">
        <v>16</v>
      </c>
      <c r="J324" s="10" t="s">
        <v>9</v>
      </c>
      <c r="K324" s="32"/>
      <c r="L324" s="10" t="s">
        <v>17</v>
      </c>
    </row>
    <row r="325">
      <c r="A325" s="16"/>
      <c r="B325" s="16"/>
      <c r="C325" s="16"/>
      <c r="D325" s="16"/>
      <c r="E325" s="37">
        <v>8.0</v>
      </c>
      <c r="F325" s="40" t="s">
        <v>60</v>
      </c>
      <c r="G325" s="41"/>
      <c r="H325" s="42" t="s">
        <v>61</v>
      </c>
      <c r="I325" s="14" t="s">
        <v>16</v>
      </c>
      <c r="J325" s="10" t="s">
        <v>9</v>
      </c>
      <c r="K325" s="32"/>
      <c r="L325" s="10" t="s">
        <v>17</v>
      </c>
    </row>
    <row r="326">
      <c r="A326" s="16"/>
      <c r="B326" s="16"/>
      <c r="C326" s="16"/>
      <c r="D326" s="16"/>
      <c r="E326" s="37">
        <v>9.0</v>
      </c>
      <c r="F326" s="40" t="s">
        <v>29</v>
      </c>
      <c r="G326" s="37" t="str">
        <f>IFERROR(__xludf.DUMMYFUNCTION("IMPORTRANGE(""https://docs.google.com/spreadsheets/d/1msXmY3JMrtV0sapmub13JTOYehqip3e4NKt615XbIqY"",CONCATENATE(""C"",K326))"),"""""")</f>
        <v>""</v>
      </c>
      <c r="H326" s="39"/>
      <c r="I326" s="14" t="s">
        <v>16</v>
      </c>
      <c r="J326" s="10" t="s">
        <v>9</v>
      </c>
      <c r="K326" s="30">
        <v>15.0</v>
      </c>
      <c r="L326" s="10" t="s">
        <v>17</v>
      </c>
    </row>
    <row r="327">
      <c r="A327" s="16"/>
      <c r="B327" s="16"/>
      <c r="C327" s="16"/>
      <c r="D327" s="16"/>
      <c r="E327" s="37">
        <v>10.0</v>
      </c>
      <c r="F327" s="40" t="s">
        <v>30</v>
      </c>
      <c r="G327" s="37" t="str">
        <f>IFERROR(__xludf.DUMMYFUNCTION("IMPORTRANGE(""https://docs.google.com/spreadsheets/d/1msXmY3JMrtV0sapmub13JTOYehqip3e4NKt615XbIqY"",CONCATENATE(""D"",K327))"),"Gómez")</f>
        <v>Gómez</v>
      </c>
      <c r="H327" s="39"/>
      <c r="I327" s="14" t="s">
        <v>16</v>
      </c>
      <c r="J327" s="10" t="s">
        <v>9</v>
      </c>
      <c r="K327" s="32">
        <f t="shared" ref="K327:K328" si="21">K326</f>
        <v>15</v>
      </c>
      <c r="L327" s="10" t="s">
        <v>17</v>
      </c>
    </row>
    <row r="328">
      <c r="A328" s="16"/>
      <c r="B328" s="16"/>
      <c r="C328" s="16"/>
      <c r="D328" s="16"/>
      <c r="E328" s="37">
        <v>11.0</v>
      </c>
      <c r="F328" s="40" t="s">
        <v>32</v>
      </c>
      <c r="G328" s="43" t="s">
        <v>58</v>
      </c>
      <c r="H328" s="39"/>
      <c r="I328" s="14" t="s">
        <v>16</v>
      </c>
      <c r="J328" s="10" t="s">
        <v>9</v>
      </c>
      <c r="K328" s="32">
        <f t="shared" si="21"/>
        <v>15</v>
      </c>
      <c r="L328" s="10" t="s">
        <v>17</v>
      </c>
    </row>
    <row r="329">
      <c r="A329" s="25"/>
      <c r="B329" s="25"/>
      <c r="C329" s="25"/>
      <c r="D329" s="25"/>
      <c r="E329" s="37">
        <v>12.0</v>
      </c>
      <c r="F329" s="40" t="s">
        <v>64</v>
      </c>
      <c r="G329" s="41"/>
      <c r="H329" s="22" t="s">
        <v>68</v>
      </c>
      <c r="I329" s="14" t="s">
        <v>16</v>
      </c>
      <c r="J329" s="10" t="s">
        <v>9</v>
      </c>
      <c r="K329" s="32"/>
      <c r="L329" s="10" t="s">
        <v>17</v>
      </c>
    </row>
    <row r="330">
      <c r="A330" s="6">
        <v>29.0</v>
      </c>
      <c r="B330" s="7" t="s">
        <v>54</v>
      </c>
      <c r="C330" s="8" t="s">
        <v>66</v>
      </c>
      <c r="D330" s="9" t="s">
        <v>67</v>
      </c>
      <c r="E330" s="10">
        <v>1.0</v>
      </c>
      <c r="F330" s="11" t="s">
        <v>15</v>
      </c>
      <c r="G330" s="12"/>
      <c r="H330" s="13"/>
      <c r="I330" s="14" t="s">
        <v>16</v>
      </c>
      <c r="J330" s="10" t="s">
        <v>9</v>
      </c>
      <c r="K330" s="32"/>
      <c r="L330" s="10" t="s">
        <v>17</v>
      </c>
    </row>
    <row r="331">
      <c r="A331" s="16"/>
      <c r="B331" s="16"/>
      <c r="C331" s="16"/>
      <c r="D331" s="16"/>
      <c r="E331" s="10">
        <v>2.0</v>
      </c>
      <c r="F331" s="11" t="s">
        <v>18</v>
      </c>
      <c r="G331" s="17" t="s">
        <v>19</v>
      </c>
      <c r="H331" s="18"/>
      <c r="I331" s="14" t="s">
        <v>16</v>
      </c>
      <c r="J331" s="10" t="s">
        <v>9</v>
      </c>
      <c r="K331" s="32"/>
      <c r="L331" s="10" t="s">
        <v>17</v>
      </c>
    </row>
    <row r="332">
      <c r="A332" s="16"/>
      <c r="B332" s="16"/>
      <c r="C332" s="16"/>
      <c r="D332" s="16"/>
      <c r="E332" s="10">
        <v>3.0</v>
      </c>
      <c r="F332" s="20" t="s">
        <v>20</v>
      </c>
      <c r="G332" s="10" t="s">
        <v>21</v>
      </c>
      <c r="H332" s="18"/>
      <c r="I332" s="14" t="s">
        <v>16</v>
      </c>
      <c r="J332" s="10" t="s">
        <v>9</v>
      </c>
      <c r="K332" s="32"/>
      <c r="L332" s="10" t="s">
        <v>17</v>
      </c>
    </row>
    <row r="333">
      <c r="A333" s="16"/>
      <c r="B333" s="16"/>
      <c r="C333" s="16"/>
      <c r="D333" s="16"/>
      <c r="E333" s="10">
        <v>4.0</v>
      </c>
      <c r="F333" s="20" t="s">
        <v>22</v>
      </c>
      <c r="G333" s="21"/>
      <c r="H333" s="22" t="s">
        <v>23</v>
      </c>
      <c r="I333" s="14" t="s">
        <v>16</v>
      </c>
      <c r="J333" s="10" t="s">
        <v>9</v>
      </c>
      <c r="K333" s="32"/>
      <c r="L333" s="10" t="s">
        <v>17</v>
      </c>
    </row>
    <row r="334">
      <c r="A334" s="16"/>
      <c r="B334" s="16"/>
      <c r="C334" s="16"/>
      <c r="D334" s="16"/>
      <c r="E334" s="10">
        <v>5.0</v>
      </c>
      <c r="F334" s="20" t="s">
        <v>51</v>
      </c>
      <c r="G334" s="21"/>
      <c r="H334" s="22" t="s">
        <v>25</v>
      </c>
      <c r="I334" s="14" t="s">
        <v>16</v>
      </c>
      <c r="J334" s="10" t="s">
        <v>9</v>
      </c>
      <c r="K334" s="32"/>
      <c r="L334" s="10" t="s">
        <v>17</v>
      </c>
    </row>
    <row r="335">
      <c r="A335" s="16"/>
      <c r="B335" s="16"/>
      <c r="C335" s="16"/>
      <c r="D335" s="16"/>
      <c r="E335" s="37">
        <v>6.0</v>
      </c>
      <c r="F335" s="38" t="s">
        <v>57</v>
      </c>
      <c r="G335" s="37" t="s">
        <v>69</v>
      </c>
      <c r="H335" s="39"/>
      <c r="I335" s="14" t="s">
        <v>16</v>
      </c>
      <c r="J335" s="10" t="s">
        <v>9</v>
      </c>
      <c r="K335" s="32"/>
      <c r="L335" s="10" t="s">
        <v>17</v>
      </c>
    </row>
    <row r="336">
      <c r="A336" s="16"/>
      <c r="B336" s="16"/>
      <c r="C336" s="16"/>
      <c r="D336" s="16"/>
      <c r="E336" s="37">
        <v>7.0</v>
      </c>
      <c r="F336" s="40" t="s">
        <v>59</v>
      </c>
      <c r="G336" s="41"/>
      <c r="H336" s="42" t="s">
        <v>44</v>
      </c>
      <c r="I336" s="14" t="s">
        <v>16</v>
      </c>
      <c r="J336" s="10" t="s">
        <v>9</v>
      </c>
      <c r="K336" s="32"/>
      <c r="L336" s="10" t="s">
        <v>17</v>
      </c>
    </row>
    <row r="337">
      <c r="A337" s="16"/>
      <c r="B337" s="16"/>
      <c r="C337" s="16"/>
      <c r="D337" s="16"/>
      <c r="E337" s="37">
        <v>8.0</v>
      </c>
      <c r="F337" s="40" t="s">
        <v>60</v>
      </c>
      <c r="G337" s="41"/>
      <c r="H337" s="42" t="s">
        <v>61</v>
      </c>
      <c r="I337" s="14" t="s">
        <v>16</v>
      </c>
      <c r="J337" s="10" t="s">
        <v>9</v>
      </c>
      <c r="K337" s="32"/>
      <c r="L337" s="10" t="s">
        <v>17</v>
      </c>
    </row>
    <row r="338">
      <c r="A338" s="16"/>
      <c r="B338" s="16"/>
      <c r="C338" s="16"/>
      <c r="D338" s="16"/>
      <c r="E338" s="37">
        <v>9.0</v>
      </c>
      <c r="F338" s="40" t="s">
        <v>29</v>
      </c>
      <c r="G338" s="37" t="str">
        <f>IFERROR(__xludf.DUMMYFUNCTION("IMPORTRANGE(""https://docs.google.com/spreadsheets/d/1msXmY3JMrtV0sapmub13JTOYehqip3e4NKt615XbIqY"",CONCATENATE(""C"",K338))"),"Alta, baja y modificación de Usuarios (Clases de Equivalencia)")</f>
        <v>Alta, baja y modificación de Usuarios (Clases de Equivalencia)</v>
      </c>
      <c r="H338" s="39"/>
      <c r="I338" s="14" t="s">
        <v>16</v>
      </c>
      <c r="J338" s="10" t="s">
        <v>9</v>
      </c>
      <c r="K338" s="32"/>
      <c r="L338" s="10" t="s">
        <v>17</v>
      </c>
    </row>
    <row r="339">
      <c r="A339" s="16"/>
      <c r="B339" s="16"/>
      <c r="C339" s="16"/>
      <c r="D339" s="16"/>
      <c r="E339" s="37">
        <v>10.0</v>
      </c>
      <c r="F339" s="40" t="s">
        <v>30</v>
      </c>
      <c r="G339" s="37" t="str">
        <f>IFERROR(__xludf.DUMMYFUNCTION("IMPORTRANGE(""https://docs.google.com/spreadsheets/d/1msXmY3JMrtV0sapmub13JTOYehqip3e4NKt615XbIqY"",CONCATENATE(""C"",K339))"),"María")</f>
        <v>María</v>
      </c>
      <c r="H339" s="39"/>
      <c r="I339" s="14" t="s">
        <v>16</v>
      </c>
      <c r="J339" s="10" t="s">
        <v>9</v>
      </c>
      <c r="K339" s="30">
        <v>16.0</v>
      </c>
      <c r="L339" s="10" t="s">
        <v>17</v>
      </c>
    </row>
    <row r="340">
      <c r="A340" s="16"/>
      <c r="B340" s="16"/>
      <c r="C340" s="16"/>
      <c r="D340" s="16"/>
      <c r="E340" s="37">
        <v>11.0</v>
      </c>
      <c r="F340" s="40" t="s">
        <v>32</v>
      </c>
      <c r="G340" s="37" t="str">
        <f>IFERROR(__xludf.DUMMYFUNCTION("IMPORTRANGE(""https://docs.google.com/spreadsheets/d/1msXmY3JMrtV0sapmub13JTOYehqip3e4NKt615XbIqY"",CONCATENATE(""D"",K340))"),"""""")</f>
        <v>""</v>
      </c>
      <c r="H340" s="39"/>
      <c r="I340" s="14" t="s">
        <v>16</v>
      </c>
      <c r="J340" s="10" t="s">
        <v>9</v>
      </c>
      <c r="K340" s="32">
        <f t="shared" ref="K340:K341" si="22">K339</f>
        <v>16</v>
      </c>
      <c r="L340" s="10" t="s">
        <v>17</v>
      </c>
    </row>
    <row r="341">
      <c r="A341" s="25"/>
      <c r="B341" s="25"/>
      <c r="C341" s="25"/>
      <c r="D341" s="25"/>
      <c r="E341" s="37">
        <v>12.0</v>
      </c>
      <c r="F341" s="40" t="s">
        <v>64</v>
      </c>
      <c r="G341" s="43" t="s">
        <v>58</v>
      </c>
      <c r="H341" s="39"/>
      <c r="I341" s="14" t="s">
        <v>16</v>
      </c>
      <c r="J341" s="10" t="s">
        <v>9</v>
      </c>
      <c r="K341" s="32">
        <f t="shared" si="22"/>
        <v>16</v>
      </c>
      <c r="L341" s="10" t="s">
        <v>17</v>
      </c>
    </row>
    <row r="342">
      <c r="A342" s="6">
        <v>30.0</v>
      </c>
      <c r="B342" s="7" t="s">
        <v>54</v>
      </c>
      <c r="C342" s="8" t="s">
        <v>66</v>
      </c>
      <c r="D342" s="9" t="s">
        <v>67</v>
      </c>
      <c r="E342" s="10">
        <v>1.0</v>
      </c>
      <c r="F342" s="11" t="s">
        <v>15</v>
      </c>
      <c r="G342" s="12"/>
      <c r="H342" s="13"/>
      <c r="I342" s="14" t="s">
        <v>16</v>
      </c>
      <c r="J342" s="10" t="s">
        <v>9</v>
      </c>
      <c r="K342" s="32"/>
      <c r="L342" s="10" t="s">
        <v>17</v>
      </c>
    </row>
    <row r="343">
      <c r="A343" s="16"/>
      <c r="B343" s="16"/>
      <c r="C343" s="16"/>
      <c r="D343" s="16"/>
      <c r="E343" s="10">
        <v>2.0</v>
      </c>
      <c r="F343" s="11" t="s">
        <v>18</v>
      </c>
      <c r="G343" s="17" t="s">
        <v>19</v>
      </c>
      <c r="H343" s="18"/>
      <c r="I343" s="14" t="s">
        <v>16</v>
      </c>
      <c r="J343" s="10" t="s">
        <v>9</v>
      </c>
      <c r="K343" s="32"/>
      <c r="L343" s="10" t="s">
        <v>17</v>
      </c>
    </row>
    <row r="344">
      <c r="A344" s="16"/>
      <c r="B344" s="16"/>
      <c r="C344" s="16"/>
      <c r="D344" s="16"/>
      <c r="E344" s="10">
        <v>3.0</v>
      </c>
      <c r="F344" s="20" t="s">
        <v>20</v>
      </c>
      <c r="G344" s="10" t="s">
        <v>21</v>
      </c>
      <c r="H344" s="18"/>
      <c r="I344" s="14" t="s">
        <v>16</v>
      </c>
      <c r="J344" s="10" t="s">
        <v>9</v>
      </c>
      <c r="K344" s="32"/>
      <c r="L344" s="10" t="s">
        <v>17</v>
      </c>
    </row>
    <row r="345">
      <c r="A345" s="16"/>
      <c r="B345" s="16"/>
      <c r="C345" s="16"/>
      <c r="D345" s="16"/>
      <c r="E345" s="10">
        <v>4.0</v>
      </c>
      <c r="F345" s="20" t="s">
        <v>22</v>
      </c>
      <c r="G345" s="21"/>
      <c r="H345" s="22" t="s">
        <v>23</v>
      </c>
      <c r="I345" s="14" t="s">
        <v>16</v>
      </c>
      <c r="J345" s="10" t="s">
        <v>9</v>
      </c>
      <c r="K345" s="32"/>
      <c r="L345" s="10" t="s">
        <v>17</v>
      </c>
    </row>
    <row r="346">
      <c r="A346" s="16"/>
      <c r="B346" s="16"/>
      <c r="C346" s="16"/>
      <c r="D346" s="16"/>
      <c r="E346" s="10">
        <v>5.0</v>
      </c>
      <c r="F346" s="20" t="s">
        <v>51</v>
      </c>
      <c r="G346" s="21"/>
      <c r="H346" s="22" t="s">
        <v>25</v>
      </c>
      <c r="I346" s="14" t="s">
        <v>16</v>
      </c>
      <c r="J346" s="10" t="s">
        <v>9</v>
      </c>
      <c r="K346" s="32"/>
      <c r="L346" s="10" t="s">
        <v>17</v>
      </c>
    </row>
    <row r="347">
      <c r="A347" s="16"/>
      <c r="B347" s="16"/>
      <c r="C347" s="16"/>
      <c r="D347" s="16"/>
      <c r="E347" s="37">
        <v>6.0</v>
      </c>
      <c r="F347" s="38" t="s">
        <v>57</v>
      </c>
      <c r="G347" s="37" t="s">
        <v>69</v>
      </c>
      <c r="H347" s="39"/>
      <c r="I347" s="14" t="s">
        <v>16</v>
      </c>
      <c r="J347" s="10" t="s">
        <v>9</v>
      </c>
      <c r="K347" s="32"/>
      <c r="L347" s="10" t="s">
        <v>17</v>
      </c>
    </row>
    <row r="348">
      <c r="A348" s="16"/>
      <c r="B348" s="16"/>
      <c r="C348" s="16"/>
      <c r="D348" s="16"/>
      <c r="E348" s="37">
        <v>7.0</v>
      </c>
      <c r="F348" s="40" t="s">
        <v>59</v>
      </c>
      <c r="G348" s="41"/>
      <c r="H348" s="42" t="s">
        <v>44</v>
      </c>
      <c r="I348" s="14" t="s">
        <v>16</v>
      </c>
      <c r="J348" s="10" t="s">
        <v>9</v>
      </c>
      <c r="K348" s="32"/>
      <c r="L348" s="10" t="s">
        <v>17</v>
      </c>
    </row>
    <row r="349">
      <c r="A349" s="16"/>
      <c r="B349" s="16"/>
      <c r="C349" s="16"/>
      <c r="D349" s="16"/>
      <c r="E349" s="37">
        <v>8.0</v>
      </c>
      <c r="F349" s="40" t="s">
        <v>60</v>
      </c>
      <c r="G349" s="41"/>
      <c r="H349" s="42" t="s">
        <v>61</v>
      </c>
      <c r="I349" s="14" t="s">
        <v>16</v>
      </c>
      <c r="J349" s="10" t="s">
        <v>9</v>
      </c>
      <c r="K349" s="32"/>
      <c r="L349" s="10" t="s">
        <v>17</v>
      </c>
    </row>
    <row r="350">
      <c r="A350" s="16"/>
      <c r="B350" s="16"/>
      <c r="C350" s="16"/>
      <c r="D350" s="16"/>
      <c r="E350" s="37">
        <v>9.0</v>
      </c>
      <c r="F350" s="40" t="s">
        <v>29</v>
      </c>
      <c r="G350" s="37" t="str">
        <f>IFERROR(__xludf.DUMMYFUNCTION("IMPORTRANGE(""https://docs.google.com/spreadsheets/d/1msXmY3JMrtV0sapmub13JTOYehqip3e4NKt615XbIqY"",CONCATENATE(""C"",K350))"),"María Gomez")</f>
        <v>María Gomez</v>
      </c>
      <c r="H350" s="39"/>
      <c r="I350" s="14" t="s">
        <v>16</v>
      </c>
      <c r="J350" s="10" t="s">
        <v>9</v>
      </c>
      <c r="K350" s="30">
        <v>21.0</v>
      </c>
      <c r="L350" s="10" t="s">
        <v>17</v>
      </c>
    </row>
    <row r="351">
      <c r="A351" s="16"/>
      <c r="B351" s="16"/>
      <c r="C351" s="16"/>
      <c r="D351" s="16"/>
      <c r="E351" s="37">
        <v>10.0</v>
      </c>
      <c r="F351" s="40" t="s">
        <v>30</v>
      </c>
      <c r="G351" s="37" t="str">
        <f>IFERROR(__xludf.DUMMYFUNCTION("IMPORTRANGE(""https://docs.google.com/spreadsheets/d/1msXmY3JMrtV0sapmub13JTOYehqip3e4NKt615XbIqY"",CONCATENATE(""D"",K351))"),"Gómez")</f>
        <v>Gómez</v>
      </c>
      <c r="H351" s="39"/>
      <c r="I351" s="14" t="s">
        <v>16</v>
      </c>
      <c r="J351" s="10" t="s">
        <v>9</v>
      </c>
      <c r="K351" s="32">
        <f t="shared" ref="K351:K352" si="23">K350</f>
        <v>21</v>
      </c>
      <c r="L351" s="10" t="s">
        <v>17</v>
      </c>
    </row>
    <row r="352">
      <c r="A352" s="16"/>
      <c r="B352" s="16"/>
      <c r="C352" s="16"/>
      <c r="D352" s="16"/>
      <c r="E352" s="37">
        <v>11.0</v>
      </c>
      <c r="F352" s="40" t="s">
        <v>32</v>
      </c>
      <c r="G352" s="43" t="s">
        <v>58</v>
      </c>
      <c r="H352" s="39"/>
      <c r="I352" s="14" t="s">
        <v>16</v>
      </c>
      <c r="J352" s="10" t="s">
        <v>9</v>
      </c>
      <c r="K352" s="32">
        <f t="shared" si="23"/>
        <v>21</v>
      </c>
      <c r="L352" s="10" t="s">
        <v>17</v>
      </c>
    </row>
    <row r="353">
      <c r="A353" s="25"/>
      <c r="B353" s="25"/>
      <c r="C353" s="25"/>
      <c r="D353" s="25"/>
      <c r="E353" s="37">
        <v>12.0</v>
      </c>
      <c r="F353" s="40" t="s">
        <v>64</v>
      </c>
      <c r="G353" s="41"/>
      <c r="H353" s="22" t="s">
        <v>68</v>
      </c>
      <c r="I353" s="14" t="s">
        <v>16</v>
      </c>
      <c r="J353" s="10" t="s">
        <v>9</v>
      </c>
      <c r="K353" s="32"/>
      <c r="L353" s="10" t="s">
        <v>17</v>
      </c>
    </row>
    <row r="354">
      <c r="A354" s="6">
        <v>31.0</v>
      </c>
      <c r="B354" s="7" t="s">
        <v>54</v>
      </c>
      <c r="C354" s="8" t="s">
        <v>66</v>
      </c>
      <c r="D354" s="9" t="s">
        <v>67</v>
      </c>
      <c r="E354" s="10">
        <v>1.0</v>
      </c>
      <c r="F354" s="11" t="s">
        <v>15</v>
      </c>
      <c r="G354" s="12"/>
      <c r="H354" s="13"/>
      <c r="I354" s="14" t="s">
        <v>16</v>
      </c>
      <c r="J354" s="10" t="s">
        <v>9</v>
      </c>
      <c r="K354" s="32"/>
      <c r="L354" s="10" t="s">
        <v>17</v>
      </c>
    </row>
    <row r="355">
      <c r="A355" s="16"/>
      <c r="B355" s="16"/>
      <c r="C355" s="16"/>
      <c r="D355" s="16"/>
      <c r="E355" s="10">
        <v>2.0</v>
      </c>
      <c r="F355" s="11" t="s">
        <v>18</v>
      </c>
      <c r="G355" s="17" t="s">
        <v>19</v>
      </c>
      <c r="H355" s="18"/>
      <c r="I355" s="14" t="s">
        <v>16</v>
      </c>
      <c r="J355" s="10" t="s">
        <v>9</v>
      </c>
      <c r="K355" s="32"/>
      <c r="L355" s="10" t="s">
        <v>17</v>
      </c>
    </row>
    <row r="356">
      <c r="A356" s="16"/>
      <c r="B356" s="16"/>
      <c r="C356" s="16"/>
      <c r="D356" s="16"/>
      <c r="E356" s="10">
        <v>3.0</v>
      </c>
      <c r="F356" s="20" t="s">
        <v>20</v>
      </c>
      <c r="G356" s="10" t="s">
        <v>21</v>
      </c>
      <c r="H356" s="18"/>
      <c r="I356" s="14" t="s">
        <v>16</v>
      </c>
      <c r="J356" s="10" t="s">
        <v>9</v>
      </c>
      <c r="K356" s="32"/>
      <c r="L356" s="10" t="s">
        <v>17</v>
      </c>
    </row>
    <row r="357">
      <c r="A357" s="16"/>
      <c r="B357" s="16"/>
      <c r="C357" s="16"/>
      <c r="D357" s="16"/>
      <c r="E357" s="10">
        <v>4.0</v>
      </c>
      <c r="F357" s="20" t="s">
        <v>22</v>
      </c>
      <c r="G357" s="21"/>
      <c r="H357" s="22" t="s">
        <v>23</v>
      </c>
      <c r="I357" s="14" t="s">
        <v>16</v>
      </c>
      <c r="J357" s="10" t="s">
        <v>9</v>
      </c>
      <c r="K357" s="32"/>
      <c r="L357" s="10" t="s">
        <v>17</v>
      </c>
    </row>
    <row r="358">
      <c r="A358" s="16"/>
      <c r="B358" s="16"/>
      <c r="C358" s="16"/>
      <c r="D358" s="16"/>
      <c r="E358" s="10">
        <v>5.0</v>
      </c>
      <c r="F358" s="20" t="s">
        <v>51</v>
      </c>
      <c r="G358" s="21"/>
      <c r="H358" s="22" t="s">
        <v>25</v>
      </c>
      <c r="I358" s="14" t="s">
        <v>16</v>
      </c>
      <c r="J358" s="10" t="s">
        <v>9</v>
      </c>
      <c r="K358" s="32"/>
      <c r="L358" s="10" t="s">
        <v>17</v>
      </c>
    </row>
    <row r="359">
      <c r="A359" s="16"/>
      <c r="B359" s="16"/>
      <c r="C359" s="16"/>
      <c r="D359" s="16"/>
      <c r="E359" s="37">
        <v>6.0</v>
      </c>
      <c r="F359" s="38" t="s">
        <v>57</v>
      </c>
      <c r="G359" s="37" t="s">
        <v>69</v>
      </c>
      <c r="H359" s="39"/>
      <c r="I359" s="14" t="s">
        <v>16</v>
      </c>
      <c r="J359" s="10" t="s">
        <v>9</v>
      </c>
      <c r="K359" s="32"/>
      <c r="L359" s="10" t="s">
        <v>17</v>
      </c>
    </row>
    <row r="360">
      <c r="A360" s="16"/>
      <c r="B360" s="16"/>
      <c r="C360" s="16"/>
      <c r="D360" s="16"/>
      <c r="E360" s="37">
        <v>7.0</v>
      </c>
      <c r="F360" s="40" t="s">
        <v>59</v>
      </c>
      <c r="G360" s="41"/>
      <c r="H360" s="42" t="s">
        <v>44</v>
      </c>
      <c r="I360" s="14" t="s">
        <v>16</v>
      </c>
      <c r="J360" s="10" t="s">
        <v>9</v>
      </c>
      <c r="K360" s="32"/>
      <c r="L360" s="10" t="s">
        <v>17</v>
      </c>
    </row>
    <row r="361">
      <c r="A361" s="16"/>
      <c r="B361" s="16"/>
      <c r="C361" s="16"/>
      <c r="D361" s="16"/>
      <c r="E361" s="37">
        <v>8.0</v>
      </c>
      <c r="F361" s="40" t="s">
        <v>60</v>
      </c>
      <c r="G361" s="41"/>
      <c r="H361" s="42" t="s">
        <v>61</v>
      </c>
      <c r="I361" s="14" t="s">
        <v>16</v>
      </c>
      <c r="J361" s="10" t="s">
        <v>9</v>
      </c>
      <c r="K361" s="32"/>
      <c r="L361" s="10" t="s">
        <v>17</v>
      </c>
    </row>
    <row r="362">
      <c r="A362" s="16"/>
      <c r="B362" s="16"/>
      <c r="C362" s="16"/>
      <c r="D362" s="16"/>
      <c r="E362" s="37">
        <v>9.0</v>
      </c>
      <c r="F362" s="40" t="s">
        <v>29</v>
      </c>
      <c r="G362" s="37" t="str">
        <f>IFERROR(__xludf.DUMMYFUNCTION("IMPORTRANGE(""https://docs.google.com/spreadsheets/d/1msXmY3JMrtV0sapmub13JTOYehqip3e4NKt615XbIqY"",CONCATENATE(""C"",K362))"),"María!")</f>
        <v>María!</v>
      </c>
      <c r="H362" s="39"/>
      <c r="I362" s="14" t="s">
        <v>16</v>
      </c>
      <c r="J362" s="10" t="s">
        <v>9</v>
      </c>
      <c r="K362" s="30">
        <v>20.0</v>
      </c>
      <c r="L362" s="10" t="s">
        <v>17</v>
      </c>
    </row>
    <row r="363">
      <c r="A363" s="16"/>
      <c r="B363" s="16"/>
      <c r="C363" s="16"/>
      <c r="D363" s="16"/>
      <c r="E363" s="37">
        <v>10.0</v>
      </c>
      <c r="F363" s="40" t="s">
        <v>30</v>
      </c>
      <c r="G363" s="37" t="str">
        <f>IFERROR(__xludf.DUMMYFUNCTION("IMPORTRANGE(""https://docs.google.com/spreadsheets/d/1msXmY3JMrtV0sapmub13JTOYehqip3e4NKt615XbIqY"",CONCATENATE(""D"",K363))"),"Gómez")</f>
        <v>Gómez</v>
      </c>
      <c r="H363" s="39"/>
      <c r="I363" s="14" t="s">
        <v>16</v>
      </c>
      <c r="J363" s="10" t="s">
        <v>9</v>
      </c>
      <c r="K363" s="32">
        <f t="shared" ref="K363:K364" si="24">K362</f>
        <v>20</v>
      </c>
      <c r="L363" s="10" t="s">
        <v>17</v>
      </c>
    </row>
    <row r="364">
      <c r="A364" s="16"/>
      <c r="B364" s="16"/>
      <c r="C364" s="16"/>
      <c r="D364" s="16"/>
      <c r="E364" s="37">
        <v>11.0</v>
      </c>
      <c r="F364" s="40" t="s">
        <v>32</v>
      </c>
      <c r="G364" s="43" t="s">
        <v>58</v>
      </c>
      <c r="H364" s="39"/>
      <c r="I364" s="14" t="s">
        <v>16</v>
      </c>
      <c r="J364" s="10" t="s">
        <v>9</v>
      </c>
      <c r="K364" s="32">
        <f t="shared" si="24"/>
        <v>20</v>
      </c>
      <c r="L364" s="10" t="s">
        <v>17</v>
      </c>
    </row>
    <row r="365">
      <c r="A365" s="25"/>
      <c r="B365" s="25"/>
      <c r="C365" s="25"/>
      <c r="D365" s="25"/>
      <c r="E365" s="37">
        <v>12.0</v>
      </c>
      <c r="F365" s="40" t="s">
        <v>64</v>
      </c>
      <c r="G365" s="41"/>
      <c r="H365" s="22" t="s">
        <v>68</v>
      </c>
      <c r="I365" s="14" t="s">
        <v>16</v>
      </c>
      <c r="J365" s="10" t="s">
        <v>9</v>
      </c>
      <c r="K365" s="32"/>
      <c r="L365" s="10" t="s">
        <v>17</v>
      </c>
    </row>
    <row r="366">
      <c r="A366" s="6">
        <v>32.0</v>
      </c>
      <c r="B366" s="44" t="s">
        <v>70</v>
      </c>
      <c r="C366" s="33" t="s">
        <v>71</v>
      </c>
      <c r="D366" s="33" t="s">
        <v>72</v>
      </c>
      <c r="E366" s="10">
        <v>1.0</v>
      </c>
      <c r="F366" s="11" t="s">
        <v>15</v>
      </c>
      <c r="G366" s="12"/>
      <c r="H366" s="13"/>
      <c r="I366" s="14" t="s">
        <v>16</v>
      </c>
      <c r="J366" s="10" t="s">
        <v>9</v>
      </c>
      <c r="K366" s="32"/>
      <c r="L366" s="10" t="s">
        <v>17</v>
      </c>
    </row>
    <row r="367">
      <c r="A367" s="16"/>
      <c r="B367" s="16"/>
      <c r="C367" s="16"/>
      <c r="D367" s="16"/>
      <c r="E367" s="10">
        <v>2.0</v>
      </c>
      <c r="F367" s="11" t="s">
        <v>18</v>
      </c>
      <c r="G367" s="45" t="s">
        <v>73</v>
      </c>
      <c r="H367" s="18"/>
      <c r="I367" s="14" t="s">
        <v>16</v>
      </c>
      <c r="J367" s="10" t="s">
        <v>9</v>
      </c>
      <c r="K367" s="32"/>
      <c r="L367" s="10" t="s">
        <v>17</v>
      </c>
    </row>
    <row r="368">
      <c r="A368" s="16"/>
      <c r="B368" s="16"/>
      <c r="C368" s="16"/>
      <c r="D368" s="16"/>
      <c r="E368" s="10">
        <v>3.0</v>
      </c>
      <c r="F368" s="20" t="s">
        <v>20</v>
      </c>
      <c r="G368" s="10" t="s">
        <v>21</v>
      </c>
      <c r="H368" s="18"/>
      <c r="I368" s="14" t="s">
        <v>16</v>
      </c>
      <c r="J368" s="10" t="s">
        <v>9</v>
      </c>
      <c r="K368" s="32"/>
      <c r="L368" s="10" t="s">
        <v>17</v>
      </c>
    </row>
    <row r="369">
      <c r="A369" s="16"/>
      <c r="B369" s="16"/>
      <c r="C369" s="16"/>
      <c r="D369" s="16"/>
      <c r="E369" s="10">
        <v>4.0</v>
      </c>
      <c r="F369" s="20" t="s">
        <v>22</v>
      </c>
      <c r="G369" s="21"/>
      <c r="H369" s="22" t="s">
        <v>23</v>
      </c>
      <c r="I369" s="14" t="s">
        <v>16</v>
      </c>
      <c r="J369" s="10" t="s">
        <v>9</v>
      </c>
      <c r="K369" s="32"/>
      <c r="L369" s="10" t="s">
        <v>17</v>
      </c>
    </row>
    <row r="370">
      <c r="A370" s="16"/>
      <c r="B370" s="16"/>
      <c r="C370" s="16"/>
      <c r="D370" s="16"/>
      <c r="E370" s="37">
        <v>5.0</v>
      </c>
      <c r="F370" s="40" t="s">
        <v>74</v>
      </c>
      <c r="G370" s="41"/>
      <c r="H370" s="22" t="s">
        <v>75</v>
      </c>
      <c r="I370" s="14" t="s">
        <v>16</v>
      </c>
      <c r="J370" s="10" t="s">
        <v>9</v>
      </c>
      <c r="K370" s="32"/>
      <c r="L370" s="10" t="s">
        <v>17</v>
      </c>
    </row>
    <row r="371">
      <c r="A371" s="16"/>
      <c r="B371" s="16"/>
      <c r="C371" s="16"/>
      <c r="D371" s="16"/>
      <c r="E371" s="37">
        <v>6.0</v>
      </c>
      <c r="F371" s="40" t="s">
        <v>29</v>
      </c>
      <c r="G371" s="37" t="s">
        <v>76</v>
      </c>
      <c r="H371" s="39"/>
      <c r="I371" s="14" t="s">
        <v>16</v>
      </c>
      <c r="J371" s="10" t="s">
        <v>9</v>
      </c>
      <c r="K371" s="32"/>
      <c r="L371" s="10" t="s">
        <v>17</v>
      </c>
    </row>
    <row r="372">
      <c r="A372" s="16"/>
      <c r="B372" s="16"/>
      <c r="C372" s="16"/>
      <c r="D372" s="16"/>
      <c r="E372" s="37">
        <v>7.0</v>
      </c>
      <c r="F372" s="40" t="s">
        <v>30</v>
      </c>
      <c r="G372" s="37" t="s">
        <v>77</v>
      </c>
      <c r="H372" s="39"/>
      <c r="I372" s="14" t="s">
        <v>16</v>
      </c>
      <c r="J372" s="10" t="s">
        <v>9</v>
      </c>
      <c r="K372" s="32"/>
      <c r="L372" s="10" t="s">
        <v>17</v>
      </c>
    </row>
    <row r="373">
      <c r="A373" s="16"/>
      <c r="B373" s="16"/>
      <c r="C373" s="16"/>
      <c r="D373" s="16"/>
      <c r="E373" s="37">
        <v>8.0</v>
      </c>
      <c r="F373" s="40" t="s">
        <v>78</v>
      </c>
      <c r="G373" s="37" t="s">
        <v>79</v>
      </c>
      <c r="H373" s="39"/>
      <c r="I373" s="14" t="s">
        <v>16</v>
      </c>
      <c r="J373" s="10" t="s">
        <v>9</v>
      </c>
      <c r="K373" s="32"/>
      <c r="L373" s="10" t="s">
        <v>17</v>
      </c>
    </row>
    <row r="374">
      <c r="A374" s="16"/>
      <c r="B374" s="16"/>
      <c r="C374" s="16"/>
      <c r="D374" s="16"/>
      <c r="E374" s="37">
        <v>9.0</v>
      </c>
      <c r="F374" s="40" t="s">
        <v>80</v>
      </c>
      <c r="G374" s="37" t="s">
        <v>81</v>
      </c>
      <c r="H374" s="42"/>
      <c r="I374" s="14" t="s">
        <v>16</v>
      </c>
      <c r="J374" s="10" t="s">
        <v>9</v>
      </c>
      <c r="K374" s="32"/>
      <c r="L374" s="10" t="s">
        <v>17</v>
      </c>
    </row>
    <row r="375">
      <c r="A375" s="16"/>
      <c r="B375" s="16"/>
      <c r="C375" s="16"/>
      <c r="D375" s="16"/>
      <c r="E375" s="10">
        <v>10.0</v>
      </c>
      <c r="F375" s="40" t="s">
        <v>82</v>
      </c>
      <c r="G375" s="10" t="s">
        <v>83</v>
      </c>
      <c r="H375" s="13"/>
      <c r="I375" s="14" t="s">
        <v>16</v>
      </c>
      <c r="J375" s="10" t="s">
        <v>9</v>
      </c>
      <c r="K375" s="32"/>
      <c r="L375" s="10" t="s">
        <v>17</v>
      </c>
    </row>
    <row r="376">
      <c r="A376" s="16"/>
      <c r="B376" s="16"/>
      <c r="C376" s="16"/>
      <c r="D376" s="16"/>
      <c r="E376" s="10">
        <v>11.0</v>
      </c>
      <c r="F376" s="40" t="s">
        <v>84</v>
      </c>
      <c r="G376" s="46" t="s">
        <v>85</v>
      </c>
      <c r="H376" s="18"/>
      <c r="I376" s="14" t="s">
        <v>16</v>
      </c>
      <c r="J376" s="10" t="s">
        <v>9</v>
      </c>
      <c r="K376" s="32"/>
      <c r="L376" s="10" t="s">
        <v>17</v>
      </c>
    </row>
    <row r="377">
      <c r="A377" s="25"/>
      <c r="B377" s="25"/>
      <c r="C377" s="25"/>
      <c r="D377" s="25"/>
      <c r="E377" s="10">
        <v>12.0</v>
      </c>
      <c r="F377" s="47" t="s">
        <v>86</v>
      </c>
      <c r="G377" s="10"/>
      <c r="H377" s="22" t="s">
        <v>87</v>
      </c>
      <c r="I377" s="14" t="s">
        <v>16</v>
      </c>
      <c r="J377" s="10" t="s">
        <v>9</v>
      </c>
      <c r="K377" s="32"/>
      <c r="L377" s="10" t="s">
        <v>17</v>
      </c>
    </row>
    <row r="378">
      <c r="A378" s="6">
        <v>33.0</v>
      </c>
      <c r="B378" s="44" t="s">
        <v>70</v>
      </c>
      <c r="C378" s="48" t="s">
        <v>88</v>
      </c>
      <c r="D378" s="33" t="s">
        <v>89</v>
      </c>
      <c r="E378" s="10">
        <v>1.0</v>
      </c>
      <c r="F378" s="11" t="s">
        <v>15</v>
      </c>
      <c r="G378" s="12"/>
      <c r="H378" s="13"/>
      <c r="I378" s="14" t="s">
        <v>16</v>
      </c>
      <c r="J378" s="10" t="s">
        <v>9</v>
      </c>
      <c r="K378" s="32"/>
      <c r="L378" s="10" t="s">
        <v>17</v>
      </c>
    </row>
    <row r="379">
      <c r="A379" s="16"/>
      <c r="B379" s="16"/>
      <c r="C379" s="16"/>
      <c r="D379" s="16"/>
      <c r="E379" s="10">
        <v>2.0</v>
      </c>
      <c r="F379" s="11" t="s">
        <v>18</v>
      </c>
      <c r="G379" s="45" t="s">
        <v>73</v>
      </c>
      <c r="H379" s="18"/>
      <c r="I379" s="14" t="s">
        <v>16</v>
      </c>
      <c r="J379" s="10" t="s">
        <v>9</v>
      </c>
      <c r="K379" s="32"/>
      <c r="L379" s="10" t="s">
        <v>17</v>
      </c>
    </row>
    <row r="380">
      <c r="A380" s="16"/>
      <c r="B380" s="16"/>
      <c r="C380" s="16"/>
      <c r="D380" s="16"/>
      <c r="E380" s="10">
        <v>3.0</v>
      </c>
      <c r="F380" s="20" t="s">
        <v>20</v>
      </c>
      <c r="G380" s="10" t="s">
        <v>21</v>
      </c>
      <c r="H380" s="18"/>
      <c r="I380" s="14" t="s">
        <v>16</v>
      </c>
      <c r="J380" s="10" t="s">
        <v>9</v>
      </c>
      <c r="K380" s="32"/>
      <c r="L380" s="10" t="s">
        <v>17</v>
      </c>
    </row>
    <row r="381">
      <c r="A381" s="16"/>
      <c r="B381" s="16"/>
      <c r="C381" s="16"/>
      <c r="D381" s="16"/>
      <c r="E381" s="10">
        <v>4.0</v>
      </c>
      <c r="F381" s="20" t="s">
        <v>22</v>
      </c>
      <c r="G381" s="21"/>
      <c r="H381" s="22" t="s">
        <v>23</v>
      </c>
      <c r="I381" s="14" t="s">
        <v>16</v>
      </c>
      <c r="J381" s="10" t="s">
        <v>9</v>
      </c>
      <c r="K381" s="32"/>
      <c r="L381" s="10" t="s">
        <v>17</v>
      </c>
    </row>
    <row r="382">
      <c r="A382" s="16"/>
      <c r="B382" s="16"/>
      <c r="C382" s="16"/>
      <c r="D382" s="16"/>
      <c r="E382" s="37">
        <v>5.0</v>
      </c>
      <c r="F382" s="40" t="s">
        <v>74</v>
      </c>
      <c r="G382" s="41"/>
      <c r="H382" s="22" t="s">
        <v>75</v>
      </c>
      <c r="I382" s="14" t="s">
        <v>16</v>
      </c>
      <c r="J382" s="10" t="s">
        <v>9</v>
      </c>
      <c r="K382" s="32"/>
      <c r="L382" s="10" t="s">
        <v>17</v>
      </c>
    </row>
    <row r="383">
      <c r="A383" s="16"/>
      <c r="B383" s="16"/>
      <c r="C383" s="16"/>
      <c r="D383" s="16"/>
      <c r="E383" s="37">
        <v>6.0</v>
      </c>
      <c r="F383" s="40" t="s">
        <v>29</v>
      </c>
      <c r="G383" s="37" t="s">
        <v>90</v>
      </c>
      <c r="H383" s="39"/>
      <c r="I383" s="14" t="s">
        <v>16</v>
      </c>
      <c r="J383" s="10" t="s">
        <v>9</v>
      </c>
      <c r="K383" s="32"/>
      <c r="L383" s="10" t="s">
        <v>17</v>
      </c>
    </row>
    <row r="384">
      <c r="A384" s="16"/>
      <c r="B384" s="16"/>
      <c r="C384" s="16"/>
      <c r="D384" s="16"/>
      <c r="E384" s="37">
        <v>7.0</v>
      </c>
      <c r="F384" s="40" t="s">
        <v>30</v>
      </c>
      <c r="G384" s="37" t="s">
        <v>77</v>
      </c>
      <c r="H384" s="39"/>
      <c r="I384" s="14" t="s">
        <v>16</v>
      </c>
      <c r="J384" s="10" t="s">
        <v>9</v>
      </c>
      <c r="K384" s="32"/>
      <c r="L384" s="10" t="s">
        <v>17</v>
      </c>
    </row>
    <row r="385">
      <c r="A385" s="16"/>
      <c r="B385" s="16"/>
      <c r="C385" s="16"/>
      <c r="D385" s="16"/>
      <c r="E385" s="37">
        <v>8.0</v>
      </c>
      <c r="F385" s="40" t="s">
        <v>78</v>
      </c>
      <c r="G385" s="37" t="s">
        <v>79</v>
      </c>
      <c r="H385" s="39"/>
      <c r="I385" s="14" t="s">
        <v>16</v>
      </c>
      <c r="J385" s="10" t="s">
        <v>9</v>
      </c>
      <c r="K385" s="32"/>
      <c r="L385" s="10" t="s">
        <v>17</v>
      </c>
    </row>
    <row r="386">
      <c r="A386" s="16"/>
      <c r="B386" s="16"/>
      <c r="C386" s="16"/>
      <c r="D386" s="16"/>
      <c r="E386" s="37">
        <v>9.0</v>
      </c>
      <c r="F386" s="40" t="s">
        <v>80</v>
      </c>
      <c r="G386" s="37" t="s">
        <v>81</v>
      </c>
      <c r="H386" s="42"/>
      <c r="I386" s="14" t="s">
        <v>16</v>
      </c>
      <c r="J386" s="10" t="s">
        <v>9</v>
      </c>
      <c r="K386" s="32"/>
      <c r="L386" s="10" t="s">
        <v>17</v>
      </c>
    </row>
    <row r="387">
      <c r="A387" s="16"/>
      <c r="B387" s="16"/>
      <c r="C387" s="16"/>
      <c r="D387" s="16"/>
      <c r="E387" s="10">
        <v>10.0</v>
      </c>
      <c r="F387" s="40" t="s">
        <v>82</v>
      </c>
      <c r="G387" s="10" t="s">
        <v>83</v>
      </c>
      <c r="H387" s="13"/>
      <c r="I387" s="14" t="s">
        <v>16</v>
      </c>
      <c r="J387" s="10" t="s">
        <v>9</v>
      </c>
      <c r="K387" s="32"/>
      <c r="L387" s="10" t="s">
        <v>17</v>
      </c>
    </row>
    <row r="388">
      <c r="A388" s="16"/>
      <c r="B388" s="16"/>
      <c r="C388" s="16"/>
      <c r="D388" s="16"/>
      <c r="E388" s="10">
        <v>11.0</v>
      </c>
      <c r="F388" s="40" t="s">
        <v>84</v>
      </c>
      <c r="G388" s="46" t="s">
        <v>85</v>
      </c>
      <c r="H388" s="18"/>
      <c r="I388" s="14" t="s">
        <v>16</v>
      </c>
      <c r="J388" s="10" t="s">
        <v>9</v>
      </c>
      <c r="K388" s="32"/>
      <c r="L388" s="10" t="s">
        <v>17</v>
      </c>
    </row>
    <row r="389">
      <c r="A389" s="25"/>
      <c r="B389" s="25"/>
      <c r="C389" s="25"/>
      <c r="D389" s="25"/>
      <c r="E389" s="10">
        <v>12.0</v>
      </c>
      <c r="F389" s="47" t="s">
        <v>86</v>
      </c>
      <c r="G389" s="10"/>
      <c r="H389" s="22" t="s">
        <v>68</v>
      </c>
      <c r="I389" s="14" t="s">
        <v>16</v>
      </c>
      <c r="J389" s="10" t="s">
        <v>9</v>
      </c>
      <c r="K389" s="32"/>
      <c r="L389" s="10" t="s">
        <v>17</v>
      </c>
    </row>
    <row r="390">
      <c r="A390" s="6">
        <v>34.0</v>
      </c>
      <c r="B390" s="44" t="s">
        <v>70</v>
      </c>
      <c r="C390" s="48" t="s">
        <v>88</v>
      </c>
      <c r="D390" s="33" t="s">
        <v>89</v>
      </c>
      <c r="E390" s="10">
        <v>1.0</v>
      </c>
      <c r="F390" s="11" t="s">
        <v>15</v>
      </c>
      <c r="G390" s="12"/>
      <c r="H390" s="13"/>
      <c r="I390" s="14" t="s">
        <v>16</v>
      </c>
      <c r="J390" s="10" t="s">
        <v>9</v>
      </c>
      <c r="K390" s="32"/>
      <c r="L390" s="10" t="s">
        <v>17</v>
      </c>
    </row>
    <row r="391">
      <c r="A391" s="16"/>
      <c r="B391" s="16"/>
      <c r="C391" s="16"/>
      <c r="D391" s="16"/>
      <c r="E391" s="10">
        <v>2.0</v>
      </c>
      <c r="F391" s="11" t="s">
        <v>18</v>
      </c>
      <c r="G391" s="45" t="s">
        <v>73</v>
      </c>
      <c r="H391" s="18"/>
      <c r="I391" s="14" t="s">
        <v>16</v>
      </c>
      <c r="J391" s="10" t="s">
        <v>9</v>
      </c>
      <c r="K391" s="32"/>
      <c r="L391" s="10" t="s">
        <v>17</v>
      </c>
    </row>
    <row r="392">
      <c r="A392" s="16"/>
      <c r="B392" s="16"/>
      <c r="C392" s="16"/>
      <c r="D392" s="16"/>
      <c r="E392" s="10">
        <v>3.0</v>
      </c>
      <c r="F392" s="20" t="s">
        <v>20</v>
      </c>
      <c r="G392" s="10" t="s">
        <v>21</v>
      </c>
      <c r="H392" s="18"/>
      <c r="I392" s="14" t="s">
        <v>16</v>
      </c>
      <c r="J392" s="10" t="s">
        <v>9</v>
      </c>
      <c r="K392" s="32"/>
      <c r="L392" s="10" t="s">
        <v>17</v>
      </c>
    </row>
    <row r="393">
      <c r="A393" s="16"/>
      <c r="B393" s="16"/>
      <c r="C393" s="16"/>
      <c r="D393" s="16"/>
      <c r="E393" s="10">
        <v>4.0</v>
      </c>
      <c r="F393" s="20" t="s">
        <v>22</v>
      </c>
      <c r="G393" s="21"/>
      <c r="H393" s="22" t="s">
        <v>23</v>
      </c>
      <c r="I393" s="14" t="s">
        <v>16</v>
      </c>
      <c r="J393" s="10" t="s">
        <v>9</v>
      </c>
      <c r="K393" s="32"/>
      <c r="L393" s="10" t="s">
        <v>17</v>
      </c>
    </row>
    <row r="394">
      <c r="A394" s="16"/>
      <c r="B394" s="16"/>
      <c r="C394" s="16"/>
      <c r="D394" s="16"/>
      <c r="E394" s="37">
        <v>5.0</v>
      </c>
      <c r="F394" s="40" t="s">
        <v>74</v>
      </c>
      <c r="G394" s="41"/>
      <c r="H394" s="22" t="s">
        <v>75</v>
      </c>
      <c r="I394" s="14" t="s">
        <v>16</v>
      </c>
      <c r="J394" s="10" t="s">
        <v>9</v>
      </c>
      <c r="K394" s="32"/>
      <c r="L394" s="10" t="s">
        <v>17</v>
      </c>
    </row>
    <row r="395">
      <c r="A395" s="16"/>
      <c r="B395" s="16"/>
      <c r="C395" s="16"/>
      <c r="D395" s="16"/>
      <c r="E395" s="37">
        <v>6.0</v>
      </c>
      <c r="F395" s="40" t="s">
        <v>29</v>
      </c>
      <c r="G395" s="37">
        <v>1.0</v>
      </c>
      <c r="H395" s="39"/>
      <c r="I395" s="14" t="s">
        <v>16</v>
      </c>
      <c r="J395" s="10" t="s">
        <v>9</v>
      </c>
      <c r="K395" s="32"/>
      <c r="L395" s="10" t="s">
        <v>17</v>
      </c>
    </row>
    <row r="396">
      <c r="A396" s="16"/>
      <c r="B396" s="16"/>
      <c r="C396" s="16"/>
      <c r="D396" s="16"/>
      <c r="E396" s="37">
        <v>7.0</v>
      </c>
      <c r="F396" s="40" t="s">
        <v>30</v>
      </c>
      <c r="G396" s="37" t="s">
        <v>77</v>
      </c>
      <c r="H396" s="39"/>
      <c r="I396" s="14" t="s">
        <v>16</v>
      </c>
      <c r="J396" s="10" t="s">
        <v>9</v>
      </c>
      <c r="K396" s="32"/>
      <c r="L396" s="10" t="s">
        <v>17</v>
      </c>
    </row>
    <row r="397">
      <c r="A397" s="16"/>
      <c r="B397" s="16"/>
      <c r="C397" s="16"/>
      <c r="D397" s="16"/>
      <c r="E397" s="37">
        <v>8.0</v>
      </c>
      <c r="F397" s="40" t="s">
        <v>78</v>
      </c>
      <c r="G397" s="37" t="s">
        <v>79</v>
      </c>
      <c r="H397" s="39"/>
      <c r="I397" s="14" t="s">
        <v>16</v>
      </c>
      <c r="J397" s="10" t="s">
        <v>9</v>
      </c>
      <c r="K397" s="32"/>
      <c r="L397" s="10" t="s">
        <v>17</v>
      </c>
    </row>
    <row r="398">
      <c r="A398" s="16"/>
      <c r="B398" s="16"/>
      <c r="C398" s="16"/>
      <c r="D398" s="16"/>
      <c r="E398" s="37">
        <v>9.0</v>
      </c>
      <c r="F398" s="40" t="s">
        <v>80</v>
      </c>
      <c r="G398" s="37" t="s">
        <v>81</v>
      </c>
      <c r="H398" s="42"/>
      <c r="I398" s="14" t="s">
        <v>16</v>
      </c>
      <c r="J398" s="10" t="s">
        <v>9</v>
      </c>
      <c r="K398" s="32"/>
      <c r="L398" s="10" t="s">
        <v>17</v>
      </c>
    </row>
    <row r="399">
      <c r="A399" s="16"/>
      <c r="B399" s="16"/>
      <c r="C399" s="16"/>
      <c r="D399" s="16"/>
      <c r="E399" s="10">
        <v>10.0</v>
      </c>
      <c r="F399" s="40" t="s">
        <v>82</v>
      </c>
      <c r="G399" s="10" t="s">
        <v>83</v>
      </c>
      <c r="H399" s="13"/>
      <c r="I399" s="14" t="s">
        <v>16</v>
      </c>
      <c r="J399" s="10" t="s">
        <v>9</v>
      </c>
      <c r="K399" s="32"/>
      <c r="L399" s="10" t="s">
        <v>17</v>
      </c>
    </row>
    <row r="400">
      <c r="A400" s="16"/>
      <c r="B400" s="16"/>
      <c r="C400" s="16"/>
      <c r="D400" s="16"/>
      <c r="E400" s="10">
        <v>11.0</v>
      </c>
      <c r="F400" s="40" t="s">
        <v>84</v>
      </c>
      <c r="G400" s="46" t="s">
        <v>85</v>
      </c>
      <c r="H400" s="18"/>
      <c r="I400" s="14" t="s">
        <v>16</v>
      </c>
      <c r="J400" s="10" t="s">
        <v>9</v>
      </c>
      <c r="K400" s="32"/>
      <c r="L400" s="10" t="s">
        <v>17</v>
      </c>
    </row>
    <row r="401">
      <c r="A401" s="25"/>
      <c r="B401" s="25"/>
      <c r="C401" s="25"/>
      <c r="D401" s="25"/>
      <c r="E401" s="10">
        <v>12.0</v>
      </c>
      <c r="F401" s="47" t="s">
        <v>86</v>
      </c>
      <c r="G401" s="10"/>
      <c r="H401" s="22" t="s">
        <v>68</v>
      </c>
      <c r="I401" s="14" t="s">
        <v>16</v>
      </c>
      <c r="J401" s="10" t="s">
        <v>9</v>
      </c>
      <c r="K401" s="32"/>
      <c r="L401" s="10" t="s">
        <v>17</v>
      </c>
    </row>
    <row r="402">
      <c r="A402" s="6">
        <v>35.0</v>
      </c>
      <c r="B402" s="44" t="s">
        <v>70</v>
      </c>
      <c r="C402" s="48" t="s">
        <v>88</v>
      </c>
      <c r="D402" s="33" t="s">
        <v>89</v>
      </c>
      <c r="E402" s="10">
        <v>1.0</v>
      </c>
      <c r="F402" s="11" t="s">
        <v>15</v>
      </c>
      <c r="G402" s="12"/>
      <c r="H402" s="13"/>
      <c r="I402" s="14" t="s">
        <v>16</v>
      </c>
      <c r="J402" s="10" t="s">
        <v>9</v>
      </c>
      <c r="K402" s="32"/>
      <c r="L402" s="10" t="s">
        <v>17</v>
      </c>
    </row>
    <row r="403">
      <c r="A403" s="16"/>
      <c r="B403" s="16"/>
      <c r="C403" s="16"/>
      <c r="D403" s="16"/>
      <c r="E403" s="10">
        <v>2.0</v>
      </c>
      <c r="F403" s="11" t="s">
        <v>18</v>
      </c>
      <c r="G403" s="45" t="s">
        <v>73</v>
      </c>
      <c r="H403" s="18"/>
      <c r="I403" s="14" t="s">
        <v>16</v>
      </c>
      <c r="J403" s="10" t="s">
        <v>9</v>
      </c>
      <c r="K403" s="32"/>
      <c r="L403" s="10" t="s">
        <v>17</v>
      </c>
    </row>
    <row r="404">
      <c r="A404" s="16"/>
      <c r="B404" s="16"/>
      <c r="C404" s="16"/>
      <c r="D404" s="16"/>
      <c r="E404" s="10">
        <v>3.0</v>
      </c>
      <c r="F404" s="20" t="s">
        <v>20</v>
      </c>
      <c r="G404" s="10" t="s">
        <v>21</v>
      </c>
      <c r="H404" s="18"/>
      <c r="I404" s="14" t="s">
        <v>16</v>
      </c>
      <c r="J404" s="10" t="s">
        <v>9</v>
      </c>
      <c r="K404" s="32"/>
      <c r="L404" s="10" t="s">
        <v>17</v>
      </c>
    </row>
    <row r="405">
      <c r="A405" s="16"/>
      <c r="B405" s="16"/>
      <c r="C405" s="16"/>
      <c r="D405" s="16"/>
      <c r="E405" s="10">
        <v>4.0</v>
      </c>
      <c r="F405" s="20" t="s">
        <v>22</v>
      </c>
      <c r="G405" s="21"/>
      <c r="H405" s="22" t="s">
        <v>23</v>
      </c>
      <c r="I405" s="14" t="s">
        <v>16</v>
      </c>
      <c r="J405" s="10" t="s">
        <v>9</v>
      </c>
      <c r="K405" s="32"/>
      <c r="L405" s="10" t="s">
        <v>17</v>
      </c>
    </row>
    <row r="406">
      <c r="A406" s="16"/>
      <c r="B406" s="16"/>
      <c r="C406" s="16"/>
      <c r="D406" s="16"/>
      <c r="E406" s="37">
        <v>5.0</v>
      </c>
      <c r="F406" s="40" t="s">
        <v>74</v>
      </c>
      <c r="G406" s="41"/>
      <c r="H406" s="22" t="s">
        <v>75</v>
      </c>
      <c r="I406" s="14" t="s">
        <v>16</v>
      </c>
      <c r="J406" s="10" t="s">
        <v>9</v>
      </c>
      <c r="K406" s="32"/>
      <c r="L406" s="10" t="s">
        <v>17</v>
      </c>
    </row>
    <row r="407">
      <c r="A407" s="16"/>
      <c r="B407" s="16"/>
      <c r="C407" s="16"/>
      <c r="D407" s="16"/>
      <c r="E407" s="37">
        <v>6.0</v>
      </c>
      <c r="F407" s="40" t="s">
        <v>29</v>
      </c>
      <c r="G407" s="37" t="s">
        <v>91</v>
      </c>
      <c r="H407" s="39"/>
      <c r="I407" s="14" t="s">
        <v>16</v>
      </c>
      <c r="J407" s="10" t="s">
        <v>9</v>
      </c>
      <c r="K407" s="32"/>
      <c r="L407" s="10" t="s">
        <v>17</v>
      </c>
    </row>
    <row r="408">
      <c r="A408" s="16"/>
      <c r="B408" s="16"/>
      <c r="C408" s="16"/>
      <c r="D408" s="16"/>
      <c r="E408" s="37">
        <v>7.0</v>
      </c>
      <c r="F408" s="40" t="s">
        <v>30</v>
      </c>
      <c r="G408" s="37" t="s">
        <v>77</v>
      </c>
      <c r="H408" s="39"/>
      <c r="I408" s="14" t="s">
        <v>16</v>
      </c>
      <c r="J408" s="10" t="s">
        <v>9</v>
      </c>
      <c r="K408" s="32"/>
      <c r="L408" s="10" t="s">
        <v>17</v>
      </c>
    </row>
    <row r="409">
      <c r="A409" s="16"/>
      <c r="B409" s="16"/>
      <c r="C409" s="16"/>
      <c r="D409" s="16"/>
      <c r="E409" s="37">
        <v>8.0</v>
      </c>
      <c r="F409" s="40" t="s">
        <v>78</v>
      </c>
      <c r="G409" s="37" t="s">
        <v>79</v>
      </c>
      <c r="H409" s="39"/>
      <c r="I409" s="14" t="s">
        <v>16</v>
      </c>
      <c r="J409" s="10" t="s">
        <v>9</v>
      </c>
      <c r="K409" s="32"/>
      <c r="L409" s="10" t="s">
        <v>17</v>
      </c>
    </row>
    <row r="410">
      <c r="A410" s="16"/>
      <c r="B410" s="16"/>
      <c r="C410" s="16"/>
      <c r="D410" s="16"/>
      <c r="E410" s="37">
        <v>9.0</v>
      </c>
      <c r="F410" s="40" t="s">
        <v>80</v>
      </c>
      <c r="G410" s="37" t="s">
        <v>81</v>
      </c>
      <c r="H410" s="42"/>
      <c r="I410" s="14" t="s">
        <v>16</v>
      </c>
      <c r="J410" s="10" t="s">
        <v>9</v>
      </c>
      <c r="K410" s="32"/>
      <c r="L410" s="10" t="s">
        <v>17</v>
      </c>
    </row>
    <row r="411">
      <c r="A411" s="16"/>
      <c r="B411" s="16"/>
      <c r="C411" s="16"/>
      <c r="D411" s="16"/>
      <c r="E411" s="10">
        <v>10.0</v>
      </c>
      <c r="F411" s="40" t="s">
        <v>82</v>
      </c>
      <c r="G411" s="10" t="s">
        <v>83</v>
      </c>
      <c r="H411" s="13"/>
      <c r="I411" s="14" t="s">
        <v>16</v>
      </c>
      <c r="J411" s="10" t="s">
        <v>9</v>
      </c>
      <c r="K411" s="32"/>
      <c r="L411" s="10" t="s">
        <v>17</v>
      </c>
    </row>
    <row r="412">
      <c r="A412" s="16"/>
      <c r="B412" s="16"/>
      <c r="C412" s="16"/>
      <c r="D412" s="16"/>
      <c r="E412" s="10">
        <v>11.0</v>
      </c>
      <c r="F412" s="40" t="s">
        <v>84</v>
      </c>
      <c r="G412" s="46" t="s">
        <v>85</v>
      </c>
      <c r="H412" s="18"/>
      <c r="I412" s="14" t="s">
        <v>16</v>
      </c>
      <c r="J412" s="10" t="s">
        <v>9</v>
      </c>
      <c r="K412" s="32"/>
      <c r="L412" s="10" t="s">
        <v>17</v>
      </c>
    </row>
    <row r="413">
      <c r="A413" s="25"/>
      <c r="B413" s="25"/>
      <c r="C413" s="25"/>
      <c r="D413" s="25"/>
      <c r="E413" s="10">
        <v>12.0</v>
      </c>
      <c r="F413" s="47" t="s">
        <v>86</v>
      </c>
      <c r="G413" s="10"/>
      <c r="H413" s="22" t="s">
        <v>68</v>
      </c>
      <c r="I413" s="14" t="s">
        <v>16</v>
      </c>
      <c r="J413" s="10" t="s">
        <v>9</v>
      </c>
      <c r="K413" s="32"/>
      <c r="L413" s="10" t="s">
        <v>17</v>
      </c>
    </row>
    <row r="414">
      <c r="A414" s="6">
        <v>36.0</v>
      </c>
      <c r="B414" s="44" t="s">
        <v>70</v>
      </c>
      <c r="C414" s="48" t="s">
        <v>88</v>
      </c>
      <c r="D414" s="33" t="s">
        <v>89</v>
      </c>
      <c r="E414" s="10">
        <v>1.0</v>
      </c>
      <c r="F414" s="11" t="s">
        <v>15</v>
      </c>
      <c r="G414" s="12"/>
      <c r="H414" s="13"/>
      <c r="I414" s="14" t="s">
        <v>16</v>
      </c>
      <c r="J414" s="10" t="s">
        <v>9</v>
      </c>
      <c r="K414" s="32"/>
      <c r="L414" s="10" t="s">
        <v>17</v>
      </c>
    </row>
    <row r="415">
      <c r="A415" s="16"/>
      <c r="B415" s="16"/>
      <c r="C415" s="16"/>
      <c r="D415" s="16"/>
      <c r="E415" s="10">
        <v>2.0</v>
      </c>
      <c r="F415" s="11" t="s">
        <v>18</v>
      </c>
      <c r="G415" s="45" t="s">
        <v>73</v>
      </c>
      <c r="H415" s="18"/>
      <c r="I415" s="14" t="s">
        <v>16</v>
      </c>
      <c r="J415" s="10" t="s">
        <v>9</v>
      </c>
      <c r="K415" s="32"/>
      <c r="L415" s="10" t="s">
        <v>17</v>
      </c>
    </row>
    <row r="416">
      <c r="A416" s="16"/>
      <c r="B416" s="16"/>
      <c r="C416" s="16"/>
      <c r="D416" s="16"/>
      <c r="E416" s="10">
        <v>3.0</v>
      </c>
      <c r="F416" s="20" t="s">
        <v>20</v>
      </c>
      <c r="G416" s="10" t="s">
        <v>21</v>
      </c>
      <c r="H416" s="18"/>
      <c r="I416" s="14" t="s">
        <v>16</v>
      </c>
      <c r="J416" s="10" t="s">
        <v>9</v>
      </c>
      <c r="K416" s="32"/>
      <c r="L416" s="10" t="s">
        <v>17</v>
      </c>
    </row>
    <row r="417">
      <c r="A417" s="16"/>
      <c r="B417" s="16"/>
      <c r="C417" s="16"/>
      <c r="D417" s="16"/>
      <c r="E417" s="10">
        <v>4.0</v>
      </c>
      <c r="F417" s="20" t="s">
        <v>22</v>
      </c>
      <c r="G417" s="21"/>
      <c r="H417" s="22" t="s">
        <v>23</v>
      </c>
      <c r="I417" s="14" t="s">
        <v>16</v>
      </c>
      <c r="J417" s="10" t="s">
        <v>9</v>
      </c>
      <c r="K417" s="32"/>
      <c r="L417" s="10" t="s">
        <v>17</v>
      </c>
    </row>
    <row r="418">
      <c r="A418" s="16"/>
      <c r="B418" s="16"/>
      <c r="C418" s="16"/>
      <c r="D418" s="16"/>
      <c r="E418" s="37">
        <v>5.0</v>
      </c>
      <c r="F418" s="40" t="s">
        <v>74</v>
      </c>
      <c r="G418" s="41"/>
      <c r="H418" s="22" t="s">
        <v>75</v>
      </c>
      <c r="I418" s="14" t="s">
        <v>16</v>
      </c>
      <c r="J418" s="10" t="s">
        <v>9</v>
      </c>
      <c r="K418" s="32"/>
      <c r="L418" s="10" t="s">
        <v>17</v>
      </c>
    </row>
    <row r="419">
      <c r="A419" s="16"/>
      <c r="B419" s="16"/>
      <c r="C419" s="16"/>
      <c r="D419" s="16"/>
      <c r="E419" s="37">
        <v>6.0</v>
      </c>
      <c r="F419" s="40" t="s">
        <v>29</v>
      </c>
      <c r="G419" s="37" t="s">
        <v>92</v>
      </c>
      <c r="H419" s="39"/>
      <c r="I419" s="14" t="s">
        <v>16</v>
      </c>
      <c r="J419" s="10" t="s">
        <v>9</v>
      </c>
      <c r="K419" s="32"/>
      <c r="L419" s="10" t="s">
        <v>17</v>
      </c>
    </row>
    <row r="420">
      <c r="A420" s="16"/>
      <c r="B420" s="16"/>
      <c r="C420" s="16"/>
      <c r="D420" s="16"/>
      <c r="E420" s="37">
        <v>7.0</v>
      </c>
      <c r="F420" s="40" t="s">
        <v>30</v>
      </c>
      <c r="G420" s="37" t="s">
        <v>77</v>
      </c>
      <c r="H420" s="39"/>
      <c r="I420" s="14" t="s">
        <v>16</v>
      </c>
      <c r="J420" s="10" t="s">
        <v>9</v>
      </c>
      <c r="K420" s="32"/>
      <c r="L420" s="10" t="s">
        <v>17</v>
      </c>
    </row>
    <row r="421">
      <c r="A421" s="16"/>
      <c r="B421" s="16"/>
      <c r="C421" s="16"/>
      <c r="D421" s="16"/>
      <c r="E421" s="37">
        <v>8.0</v>
      </c>
      <c r="F421" s="40" t="s">
        <v>78</v>
      </c>
      <c r="G421" s="37" t="s">
        <v>79</v>
      </c>
      <c r="H421" s="39"/>
      <c r="I421" s="14" t="s">
        <v>16</v>
      </c>
      <c r="J421" s="10" t="s">
        <v>9</v>
      </c>
      <c r="K421" s="32"/>
      <c r="L421" s="10" t="s">
        <v>17</v>
      </c>
    </row>
    <row r="422">
      <c r="A422" s="16"/>
      <c r="B422" s="16"/>
      <c r="C422" s="16"/>
      <c r="D422" s="16"/>
      <c r="E422" s="37">
        <v>9.0</v>
      </c>
      <c r="F422" s="40" t="s">
        <v>80</v>
      </c>
      <c r="G422" s="37" t="s">
        <v>81</v>
      </c>
      <c r="H422" s="42"/>
      <c r="I422" s="14" t="s">
        <v>16</v>
      </c>
      <c r="J422" s="10" t="s">
        <v>9</v>
      </c>
      <c r="K422" s="32"/>
      <c r="L422" s="10" t="s">
        <v>17</v>
      </c>
    </row>
    <row r="423">
      <c r="A423" s="16"/>
      <c r="B423" s="16"/>
      <c r="C423" s="16"/>
      <c r="D423" s="16"/>
      <c r="E423" s="10">
        <v>10.0</v>
      </c>
      <c r="F423" s="40" t="s">
        <v>82</v>
      </c>
      <c r="G423" s="10" t="s">
        <v>83</v>
      </c>
      <c r="H423" s="13"/>
      <c r="I423" s="14" t="s">
        <v>16</v>
      </c>
      <c r="J423" s="10" t="s">
        <v>9</v>
      </c>
      <c r="K423" s="32"/>
      <c r="L423" s="10" t="s">
        <v>17</v>
      </c>
    </row>
    <row r="424">
      <c r="A424" s="16"/>
      <c r="B424" s="16"/>
      <c r="C424" s="16"/>
      <c r="D424" s="16"/>
      <c r="E424" s="10">
        <v>11.0</v>
      </c>
      <c r="F424" s="40" t="s">
        <v>84</v>
      </c>
      <c r="G424" s="46" t="s">
        <v>85</v>
      </c>
      <c r="H424" s="18"/>
      <c r="I424" s="14" t="s">
        <v>16</v>
      </c>
      <c r="J424" s="10" t="s">
        <v>9</v>
      </c>
      <c r="K424" s="32"/>
      <c r="L424" s="10" t="s">
        <v>17</v>
      </c>
    </row>
    <row r="425">
      <c r="A425" s="25"/>
      <c r="B425" s="25"/>
      <c r="C425" s="25"/>
      <c r="D425" s="25"/>
      <c r="E425" s="10">
        <v>12.0</v>
      </c>
      <c r="F425" s="47" t="s">
        <v>86</v>
      </c>
      <c r="G425" s="10"/>
      <c r="H425" s="22" t="s">
        <v>68</v>
      </c>
      <c r="I425" s="14" t="s">
        <v>16</v>
      </c>
      <c r="J425" s="10" t="s">
        <v>9</v>
      </c>
      <c r="K425" s="32"/>
      <c r="L425" s="10" t="s">
        <v>17</v>
      </c>
    </row>
    <row r="426">
      <c r="A426" s="6">
        <v>37.0</v>
      </c>
      <c r="B426" s="44" t="s">
        <v>70</v>
      </c>
      <c r="C426" s="48" t="s">
        <v>88</v>
      </c>
      <c r="D426" s="33" t="s">
        <v>89</v>
      </c>
      <c r="E426" s="10">
        <v>1.0</v>
      </c>
      <c r="F426" s="11" t="s">
        <v>15</v>
      </c>
      <c r="G426" s="12"/>
      <c r="H426" s="13"/>
      <c r="I426" s="14" t="s">
        <v>16</v>
      </c>
      <c r="J426" s="10" t="s">
        <v>9</v>
      </c>
      <c r="K426" s="32"/>
      <c r="L426" s="10" t="s">
        <v>17</v>
      </c>
    </row>
    <row r="427">
      <c r="A427" s="16"/>
      <c r="B427" s="16"/>
      <c r="C427" s="16"/>
      <c r="D427" s="16"/>
      <c r="E427" s="10">
        <v>2.0</v>
      </c>
      <c r="F427" s="11" t="s">
        <v>18</v>
      </c>
      <c r="G427" s="45" t="s">
        <v>73</v>
      </c>
      <c r="H427" s="18"/>
      <c r="I427" s="14" t="s">
        <v>16</v>
      </c>
      <c r="J427" s="10" t="s">
        <v>9</v>
      </c>
      <c r="K427" s="32"/>
      <c r="L427" s="10" t="s">
        <v>17</v>
      </c>
    </row>
    <row r="428">
      <c r="A428" s="16"/>
      <c r="B428" s="16"/>
      <c r="C428" s="16"/>
      <c r="D428" s="16"/>
      <c r="E428" s="10">
        <v>3.0</v>
      </c>
      <c r="F428" s="20" t="s">
        <v>20</v>
      </c>
      <c r="G428" s="10" t="s">
        <v>21</v>
      </c>
      <c r="H428" s="18"/>
      <c r="I428" s="14" t="s">
        <v>16</v>
      </c>
      <c r="J428" s="10" t="s">
        <v>9</v>
      </c>
      <c r="K428" s="32"/>
      <c r="L428" s="10" t="s">
        <v>17</v>
      </c>
    </row>
    <row r="429">
      <c r="A429" s="16"/>
      <c r="B429" s="16"/>
      <c r="C429" s="16"/>
      <c r="D429" s="16"/>
      <c r="E429" s="10">
        <v>4.0</v>
      </c>
      <c r="F429" s="20" t="s">
        <v>22</v>
      </c>
      <c r="G429" s="21"/>
      <c r="H429" s="22" t="s">
        <v>23</v>
      </c>
      <c r="I429" s="14" t="s">
        <v>16</v>
      </c>
      <c r="J429" s="10" t="s">
        <v>9</v>
      </c>
      <c r="K429" s="32"/>
      <c r="L429" s="10" t="s">
        <v>17</v>
      </c>
    </row>
    <row r="430">
      <c r="A430" s="16"/>
      <c r="B430" s="16"/>
      <c r="C430" s="16"/>
      <c r="D430" s="16"/>
      <c r="E430" s="37">
        <v>5.0</v>
      </c>
      <c r="F430" s="40" t="s">
        <v>74</v>
      </c>
      <c r="G430" s="41"/>
      <c r="H430" s="22" t="s">
        <v>75</v>
      </c>
      <c r="I430" s="14" t="s">
        <v>16</v>
      </c>
      <c r="J430" s="10" t="s">
        <v>9</v>
      </c>
      <c r="K430" s="32"/>
      <c r="L430" s="10" t="s">
        <v>17</v>
      </c>
    </row>
    <row r="431">
      <c r="A431" s="16"/>
      <c r="B431" s="16"/>
      <c r="C431" s="16"/>
      <c r="D431" s="16"/>
      <c r="E431" s="37">
        <v>6.0</v>
      </c>
      <c r="F431" s="40" t="s">
        <v>29</v>
      </c>
      <c r="G431" s="37" t="s">
        <v>93</v>
      </c>
      <c r="H431" s="39"/>
      <c r="I431" s="14" t="s">
        <v>16</v>
      </c>
      <c r="J431" s="10" t="s">
        <v>9</v>
      </c>
      <c r="K431" s="32"/>
      <c r="L431" s="10" t="s">
        <v>17</v>
      </c>
    </row>
    <row r="432">
      <c r="A432" s="16"/>
      <c r="B432" s="16"/>
      <c r="C432" s="16"/>
      <c r="D432" s="16"/>
      <c r="E432" s="37">
        <v>7.0</v>
      </c>
      <c r="F432" s="40" t="s">
        <v>30</v>
      </c>
      <c r="G432" s="37" t="s">
        <v>90</v>
      </c>
      <c r="H432" s="39"/>
      <c r="I432" s="14" t="s">
        <v>16</v>
      </c>
      <c r="J432" s="10" t="s">
        <v>9</v>
      </c>
      <c r="K432" s="32"/>
      <c r="L432" s="10" t="s">
        <v>17</v>
      </c>
    </row>
    <row r="433">
      <c r="A433" s="16"/>
      <c r="B433" s="16"/>
      <c r="C433" s="16"/>
      <c r="D433" s="16"/>
      <c r="E433" s="37">
        <v>8.0</v>
      </c>
      <c r="F433" s="40" t="s">
        <v>78</v>
      </c>
      <c r="G433" s="37" t="s">
        <v>79</v>
      </c>
      <c r="H433" s="39"/>
      <c r="I433" s="14" t="s">
        <v>16</v>
      </c>
      <c r="J433" s="10" t="s">
        <v>9</v>
      </c>
      <c r="K433" s="32"/>
      <c r="L433" s="10" t="s">
        <v>17</v>
      </c>
    </row>
    <row r="434">
      <c r="A434" s="16"/>
      <c r="B434" s="16"/>
      <c r="C434" s="16"/>
      <c r="D434" s="16"/>
      <c r="E434" s="37">
        <v>9.0</v>
      </c>
      <c r="F434" s="40" t="s">
        <v>80</v>
      </c>
      <c r="G434" s="37" t="s">
        <v>81</v>
      </c>
      <c r="H434" s="42"/>
      <c r="I434" s="14" t="s">
        <v>16</v>
      </c>
      <c r="J434" s="10" t="s">
        <v>9</v>
      </c>
      <c r="K434" s="32"/>
      <c r="L434" s="10" t="s">
        <v>17</v>
      </c>
    </row>
    <row r="435">
      <c r="A435" s="16"/>
      <c r="B435" s="16"/>
      <c r="C435" s="16"/>
      <c r="D435" s="16"/>
      <c r="E435" s="10">
        <v>10.0</v>
      </c>
      <c r="F435" s="40" t="s">
        <v>82</v>
      </c>
      <c r="G435" s="10" t="s">
        <v>83</v>
      </c>
      <c r="H435" s="13"/>
      <c r="I435" s="14" t="s">
        <v>16</v>
      </c>
      <c r="J435" s="10" t="s">
        <v>9</v>
      </c>
      <c r="K435" s="32"/>
      <c r="L435" s="10" t="s">
        <v>17</v>
      </c>
    </row>
    <row r="436">
      <c r="A436" s="16"/>
      <c r="B436" s="16"/>
      <c r="C436" s="16"/>
      <c r="D436" s="16"/>
      <c r="E436" s="10">
        <v>11.0</v>
      </c>
      <c r="F436" s="40" t="s">
        <v>84</v>
      </c>
      <c r="G436" s="46" t="s">
        <v>85</v>
      </c>
      <c r="H436" s="18"/>
      <c r="I436" s="14" t="s">
        <v>16</v>
      </c>
      <c r="J436" s="10" t="s">
        <v>9</v>
      </c>
      <c r="K436" s="32"/>
      <c r="L436" s="10" t="s">
        <v>17</v>
      </c>
    </row>
    <row r="437">
      <c r="A437" s="25"/>
      <c r="B437" s="25"/>
      <c r="C437" s="25"/>
      <c r="D437" s="25"/>
      <c r="E437" s="10">
        <v>12.0</v>
      </c>
      <c r="F437" s="47" t="s">
        <v>86</v>
      </c>
      <c r="G437" s="10"/>
      <c r="H437" s="22" t="s">
        <v>68</v>
      </c>
      <c r="I437" s="14" t="s">
        <v>16</v>
      </c>
      <c r="J437" s="10" t="s">
        <v>9</v>
      </c>
      <c r="K437" s="32"/>
      <c r="L437" s="10" t="s">
        <v>17</v>
      </c>
    </row>
    <row r="438">
      <c r="A438" s="6">
        <v>38.0</v>
      </c>
      <c r="B438" s="44" t="s">
        <v>70</v>
      </c>
      <c r="C438" s="48" t="s">
        <v>88</v>
      </c>
      <c r="D438" s="33" t="s">
        <v>89</v>
      </c>
      <c r="E438" s="10">
        <v>1.0</v>
      </c>
      <c r="F438" s="11" t="s">
        <v>15</v>
      </c>
      <c r="G438" s="12"/>
      <c r="H438" s="13"/>
      <c r="I438" s="14" t="s">
        <v>16</v>
      </c>
      <c r="J438" s="10" t="s">
        <v>9</v>
      </c>
      <c r="K438" s="32"/>
      <c r="L438" s="10" t="s">
        <v>17</v>
      </c>
    </row>
    <row r="439">
      <c r="A439" s="16"/>
      <c r="B439" s="16"/>
      <c r="C439" s="16"/>
      <c r="D439" s="16"/>
      <c r="E439" s="10">
        <v>2.0</v>
      </c>
      <c r="F439" s="11" t="s">
        <v>18</v>
      </c>
      <c r="G439" s="45" t="s">
        <v>73</v>
      </c>
      <c r="H439" s="18"/>
      <c r="I439" s="14" t="s">
        <v>16</v>
      </c>
      <c r="J439" s="10" t="s">
        <v>9</v>
      </c>
      <c r="K439" s="32"/>
      <c r="L439" s="10" t="s">
        <v>17</v>
      </c>
    </row>
    <row r="440">
      <c r="A440" s="16"/>
      <c r="B440" s="16"/>
      <c r="C440" s="16"/>
      <c r="D440" s="16"/>
      <c r="E440" s="10">
        <v>3.0</v>
      </c>
      <c r="F440" s="20" t="s">
        <v>20</v>
      </c>
      <c r="G440" s="10" t="s">
        <v>21</v>
      </c>
      <c r="H440" s="18"/>
      <c r="I440" s="14" t="s">
        <v>16</v>
      </c>
      <c r="J440" s="10" t="s">
        <v>9</v>
      </c>
      <c r="K440" s="32"/>
      <c r="L440" s="10" t="s">
        <v>17</v>
      </c>
    </row>
    <row r="441">
      <c r="A441" s="16"/>
      <c r="B441" s="16"/>
      <c r="C441" s="16"/>
      <c r="D441" s="16"/>
      <c r="E441" s="10">
        <v>4.0</v>
      </c>
      <c r="F441" s="20" t="s">
        <v>22</v>
      </c>
      <c r="G441" s="21"/>
      <c r="H441" s="22" t="s">
        <v>23</v>
      </c>
      <c r="I441" s="14" t="s">
        <v>16</v>
      </c>
      <c r="J441" s="10" t="s">
        <v>9</v>
      </c>
      <c r="K441" s="32"/>
      <c r="L441" s="10" t="s">
        <v>17</v>
      </c>
    </row>
    <row r="442">
      <c r="A442" s="16"/>
      <c r="B442" s="16"/>
      <c r="C442" s="16"/>
      <c r="D442" s="16"/>
      <c r="E442" s="37">
        <v>5.0</v>
      </c>
      <c r="F442" s="40" t="s">
        <v>74</v>
      </c>
      <c r="G442" s="41"/>
      <c r="H442" s="22" t="s">
        <v>75</v>
      </c>
      <c r="I442" s="14" t="s">
        <v>16</v>
      </c>
      <c r="J442" s="10" t="s">
        <v>9</v>
      </c>
      <c r="K442" s="32"/>
      <c r="L442" s="10" t="s">
        <v>17</v>
      </c>
    </row>
    <row r="443">
      <c r="A443" s="16"/>
      <c r="B443" s="16"/>
      <c r="C443" s="16"/>
      <c r="D443" s="16"/>
      <c r="E443" s="37">
        <v>6.0</v>
      </c>
      <c r="F443" s="40" t="s">
        <v>29</v>
      </c>
      <c r="G443" s="37" t="s">
        <v>93</v>
      </c>
      <c r="H443" s="39"/>
      <c r="I443" s="14" t="s">
        <v>16</v>
      </c>
      <c r="J443" s="10" t="s">
        <v>9</v>
      </c>
      <c r="K443" s="32"/>
      <c r="L443" s="10" t="s">
        <v>17</v>
      </c>
    </row>
    <row r="444">
      <c r="A444" s="16"/>
      <c r="B444" s="16"/>
      <c r="C444" s="16"/>
      <c r="D444" s="16"/>
      <c r="E444" s="37">
        <v>7.0</v>
      </c>
      <c r="F444" s="40" t="s">
        <v>30</v>
      </c>
      <c r="G444" s="37" t="s">
        <v>94</v>
      </c>
      <c r="H444" s="39"/>
      <c r="I444" s="14" t="s">
        <v>16</v>
      </c>
      <c r="J444" s="10" t="s">
        <v>9</v>
      </c>
      <c r="K444" s="32"/>
      <c r="L444" s="10" t="s">
        <v>17</v>
      </c>
    </row>
    <row r="445">
      <c r="A445" s="16"/>
      <c r="B445" s="16"/>
      <c r="C445" s="16"/>
      <c r="D445" s="16"/>
      <c r="E445" s="37">
        <v>8.0</v>
      </c>
      <c r="F445" s="40" t="s">
        <v>78</v>
      </c>
      <c r="G445" s="37" t="s">
        <v>79</v>
      </c>
      <c r="H445" s="39"/>
      <c r="I445" s="14" t="s">
        <v>16</v>
      </c>
      <c r="J445" s="10" t="s">
        <v>9</v>
      </c>
      <c r="K445" s="32"/>
      <c r="L445" s="10" t="s">
        <v>17</v>
      </c>
    </row>
    <row r="446">
      <c r="A446" s="16"/>
      <c r="B446" s="16"/>
      <c r="C446" s="16"/>
      <c r="D446" s="16"/>
      <c r="E446" s="37">
        <v>9.0</v>
      </c>
      <c r="F446" s="40" t="s">
        <v>80</v>
      </c>
      <c r="G446" s="37" t="s">
        <v>81</v>
      </c>
      <c r="H446" s="42"/>
      <c r="I446" s="14" t="s">
        <v>16</v>
      </c>
      <c r="J446" s="10" t="s">
        <v>9</v>
      </c>
      <c r="K446" s="32"/>
      <c r="L446" s="10" t="s">
        <v>17</v>
      </c>
    </row>
    <row r="447">
      <c r="A447" s="16"/>
      <c r="B447" s="16"/>
      <c r="C447" s="16"/>
      <c r="D447" s="16"/>
      <c r="E447" s="10">
        <v>10.0</v>
      </c>
      <c r="F447" s="40" t="s">
        <v>82</v>
      </c>
      <c r="G447" s="10" t="s">
        <v>83</v>
      </c>
      <c r="H447" s="13"/>
      <c r="I447" s="14" t="s">
        <v>16</v>
      </c>
      <c r="J447" s="10" t="s">
        <v>9</v>
      </c>
      <c r="K447" s="32"/>
      <c r="L447" s="10" t="s">
        <v>17</v>
      </c>
    </row>
    <row r="448">
      <c r="A448" s="16"/>
      <c r="B448" s="16"/>
      <c r="C448" s="16"/>
      <c r="D448" s="16"/>
      <c r="E448" s="10">
        <v>11.0</v>
      </c>
      <c r="F448" s="40" t="s">
        <v>84</v>
      </c>
      <c r="G448" s="46" t="s">
        <v>85</v>
      </c>
      <c r="H448" s="18"/>
      <c r="I448" s="14" t="s">
        <v>16</v>
      </c>
      <c r="J448" s="10" t="s">
        <v>9</v>
      </c>
      <c r="K448" s="32"/>
      <c r="L448" s="10" t="s">
        <v>17</v>
      </c>
    </row>
    <row r="449">
      <c r="A449" s="25"/>
      <c r="B449" s="25"/>
      <c r="C449" s="25"/>
      <c r="D449" s="25"/>
      <c r="E449" s="10">
        <v>12.0</v>
      </c>
      <c r="F449" s="47" t="s">
        <v>86</v>
      </c>
      <c r="G449" s="10"/>
      <c r="H449" s="22" t="s">
        <v>68</v>
      </c>
      <c r="I449" s="14" t="s">
        <v>16</v>
      </c>
      <c r="J449" s="10" t="s">
        <v>9</v>
      </c>
      <c r="K449" s="32"/>
      <c r="L449" s="10" t="s">
        <v>17</v>
      </c>
    </row>
    <row r="450">
      <c r="A450" s="6">
        <v>39.0</v>
      </c>
      <c r="B450" s="44" t="s">
        <v>70</v>
      </c>
      <c r="C450" s="48" t="s">
        <v>88</v>
      </c>
      <c r="D450" s="33" t="s">
        <v>89</v>
      </c>
      <c r="E450" s="10">
        <v>1.0</v>
      </c>
      <c r="F450" s="11" t="s">
        <v>15</v>
      </c>
      <c r="G450" s="12"/>
      <c r="H450" s="13"/>
      <c r="I450" s="14" t="s">
        <v>16</v>
      </c>
      <c r="J450" s="10" t="s">
        <v>9</v>
      </c>
      <c r="K450" s="32"/>
      <c r="L450" s="10" t="s">
        <v>17</v>
      </c>
    </row>
    <row r="451">
      <c r="A451" s="16"/>
      <c r="B451" s="16"/>
      <c r="C451" s="16"/>
      <c r="D451" s="16"/>
      <c r="E451" s="10">
        <v>2.0</v>
      </c>
      <c r="F451" s="11" t="s">
        <v>18</v>
      </c>
      <c r="G451" s="45" t="s">
        <v>73</v>
      </c>
      <c r="H451" s="18"/>
      <c r="I451" s="14" t="s">
        <v>16</v>
      </c>
      <c r="J451" s="10" t="s">
        <v>9</v>
      </c>
      <c r="K451" s="32"/>
      <c r="L451" s="10" t="s">
        <v>17</v>
      </c>
    </row>
    <row r="452">
      <c r="A452" s="16"/>
      <c r="B452" s="16"/>
      <c r="C452" s="16"/>
      <c r="D452" s="16"/>
      <c r="E452" s="10">
        <v>3.0</v>
      </c>
      <c r="F452" s="20" t="s">
        <v>20</v>
      </c>
      <c r="G452" s="10" t="s">
        <v>21</v>
      </c>
      <c r="H452" s="18"/>
      <c r="I452" s="14" t="s">
        <v>16</v>
      </c>
      <c r="J452" s="10" t="s">
        <v>9</v>
      </c>
      <c r="K452" s="32"/>
      <c r="L452" s="10" t="s">
        <v>17</v>
      </c>
    </row>
    <row r="453">
      <c r="A453" s="16"/>
      <c r="B453" s="16"/>
      <c r="C453" s="16"/>
      <c r="D453" s="16"/>
      <c r="E453" s="10">
        <v>4.0</v>
      </c>
      <c r="F453" s="20" t="s">
        <v>22</v>
      </c>
      <c r="G453" s="21"/>
      <c r="H453" s="22" t="s">
        <v>23</v>
      </c>
      <c r="I453" s="14" t="s">
        <v>16</v>
      </c>
      <c r="J453" s="10" t="s">
        <v>9</v>
      </c>
      <c r="K453" s="32"/>
      <c r="L453" s="10" t="s">
        <v>17</v>
      </c>
    </row>
    <row r="454">
      <c r="A454" s="16"/>
      <c r="B454" s="16"/>
      <c r="C454" s="16"/>
      <c r="D454" s="16"/>
      <c r="E454" s="37">
        <v>5.0</v>
      </c>
      <c r="F454" s="40" t="s">
        <v>74</v>
      </c>
      <c r="G454" s="41"/>
      <c r="H454" s="22" t="s">
        <v>75</v>
      </c>
      <c r="I454" s="14" t="s">
        <v>16</v>
      </c>
      <c r="J454" s="10" t="s">
        <v>9</v>
      </c>
      <c r="K454" s="32"/>
      <c r="L454" s="10" t="s">
        <v>17</v>
      </c>
    </row>
    <row r="455">
      <c r="A455" s="16"/>
      <c r="B455" s="16"/>
      <c r="C455" s="16"/>
      <c r="D455" s="16"/>
      <c r="E455" s="37">
        <v>6.0</v>
      </c>
      <c r="F455" s="40" t="s">
        <v>29</v>
      </c>
      <c r="G455" s="37" t="s">
        <v>93</v>
      </c>
      <c r="H455" s="39"/>
      <c r="I455" s="14" t="s">
        <v>16</v>
      </c>
      <c r="J455" s="10" t="s">
        <v>9</v>
      </c>
      <c r="K455" s="32"/>
      <c r="L455" s="10" t="s">
        <v>17</v>
      </c>
    </row>
    <row r="456">
      <c r="A456" s="16"/>
      <c r="B456" s="16"/>
      <c r="C456" s="16"/>
      <c r="D456" s="16"/>
      <c r="E456" s="37">
        <v>7.0</v>
      </c>
      <c r="F456" s="40" t="s">
        <v>30</v>
      </c>
      <c r="G456" s="37" t="s">
        <v>77</v>
      </c>
      <c r="H456" s="39"/>
      <c r="I456" s="14" t="s">
        <v>16</v>
      </c>
      <c r="J456" s="10" t="s">
        <v>9</v>
      </c>
      <c r="K456" s="32"/>
      <c r="L456" s="10" t="s">
        <v>17</v>
      </c>
    </row>
    <row r="457">
      <c r="A457" s="16"/>
      <c r="B457" s="16"/>
      <c r="C457" s="16"/>
      <c r="D457" s="16"/>
      <c r="E457" s="37">
        <v>8.0</v>
      </c>
      <c r="F457" s="40" t="s">
        <v>78</v>
      </c>
      <c r="G457" s="37" t="s">
        <v>95</v>
      </c>
      <c r="H457" s="39"/>
      <c r="I457" s="14" t="s">
        <v>16</v>
      </c>
      <c r="J457" s="10" t="s">
        <v>9</v>
      </c>
      <c r="K457" s="32"/>
      <c r="L457" s="10" t="s">
        <v>17</v>
      </c>
    </row>
    <row r="458">
      <c r="A458" s="16"/>
      <c r="B458" s="16"/>
      <c r="C458" s="16"/>
      <c r="D458" s="16"/>
      <c r="E458" s="37">
        <v>9.0</v>
      </c>
      <c r="F458" s="40" t="s">
        <v>80</v>
      </c>
      <c r="G458" s="37" t="s">
        <v>81</v>
      </c>
      <c r="H458" s="42"/>
      <c r="I458" s="14" t="s">
        <v>16</v>
      </c>
      <c r="J458" s="10" t="s">
        <v>9</v>
      </c>
      <c r="K458" s="32"/>
      <c r="L458" s="10" t="s">
        <v>17</v>
      </c>
    </row>
    <row r="459">
      <c r="A459" s="16"/>
      <c r="B459" s="16"/>
      <c r="C459" s="16"/>
      <c r="D459" s="16"/>
      <c r="E459" s="10">
        <v>10.0</v>
      </c>
      <c r="F459" s="40" t="s">
        <v>82</v>
      </c>
      <c r="G459" s="10" t="s">
        <v>83</v>
      </c>
      <c r="H459" s="13"/>
      <c r="I459" s="14" t="s">
        <v>16</v>
      </c>
      <c r="J459" s="10" t="s">
        <v>9</v>
      </c>
      <c r="K459" s="32"/>
      <c r="L459" s="10" t="s">
        <v>17</v>
      </c>
    </row>
    <row r="460">
      <c r="A460" s="16"/>
      <c r="B460" s="16"/>
      <c r="C460" s="16"/>
      <c r="D460" s="16"/>
      <c r="E460" s="10">
        <v>11.0</v>
      </c>
      <c r="F460" s="40" t="s">
        <v>84</v>
      </c>
      <c r="G460" s="46" t="s">
        <v>85</v>
      </c>
      <c r="H460" s="18"/>
      <c r="I460" s="14" t="s">
        <v>16</v>
      </c>
      <c r="J460" s="10" t="s">
        <v>9</v>
      </c>
      <c r="K460" s="32"/>
      <c r="L460" s="10" t="s">
        <v>17</v>
      </c>
    </row>
    <row r="461">
      <c r="A461" s="25"/>
      <c r="B461" s="25"/>
      <c r="C461" s="25"/>
      <c r="D461" s="25"/>
      <c r="E461" s="10">
        <v>12.0</v>
      </c>
      <c r="F461" s="47" t="s">
        <v>86</v>
      </c>
      <c r="G461" s="10"/>
      <c r="H461" s="22" t="s">
        <v>68</v>
      </c>
      <c r="I461" s="14" t="s">
        <v>16</v>
      </c>
      <c r="J461" s="10" t="s">
        <v>9</v>
      </c>
      <c r="K461" s="32"/>
      <c r="L461" s="10" t="s">
        <v>17</v>
      </c>
    </row>
    <row r="462">
      <c r="A462" s="6">
        <v>40.0</v>
      </c>
      <c r="B462" s="44" t="s">
        <v>70</v>
      </c>
      <c r="C462" s="48" t="s">
        <v>88</v>
      </c>
      <c r="D462" s="33" t="s">
        <v>89</v>
      </c>
      <c r="E462" s="10">
        <v>1.0</v>
      </c>
      <c r="F462" s="11" t="s">
        <v>15</v>
      </c>
      <c r="G462" s="12"/>
      <c r="H462" s="13"/>
      <c r="I462" s="14" t="s">
        <v>16</v>
      </c>
      <c r="J462" s="10" t="s">
        <v>9</v>
      </c>
      <c r="K462" s="32"/>
      <c r="L462" s="10" t="s">
        <v>17</v>
      </c>
    </row>
    <row r="463">
      <c r="A463" s="16"/>
      <c r="B463" s="16"/>
      <c r="C463" s="16"/>
      <c r="D463" s="16"/>
      <c r="E463" s="10">
        <v>2.0</v>
      </c>
      <c r="F463" s="11" t="s">
        <v>18</v>
      </c>
      <c r="G463" s="45" t="s">
        <v>73</v>
      </c>
      <c r="H463" s="18"/>
      <c r="I463" s="14" t="s">
        <v>16</v>
      </c>
      <c r="J463" s="10" t="s">
        <v>9</v>
      </c>
      <c r="K463" s="32"/>
      <c r="L463" s="10" t="s">
        <v>17</v>
      </c>
    </row>
    <row r="464">
      <c r="A464" s="16"/>
      <c r="B464" s="16"/>
      <c r="C464" s="16"/>
      <c r="D464" s="16"/>
      <c r="E464" s="10">
        <v>3.0</v>
      </c>
      <c r="F464" s="20" t="s">
        <v>20</v>
      </c>
      <c r="G464" s="10" t="s">
        <v>21</v>
      </c>
      <c r="H464" s="18"/>
      <c r="I464" s="14" t="s">
        <v>16</v>
      </c>
      <c r="J464" s="10" t="s">
        <v>9</v>
      </c>
      <c r="K464" s="32"/>
      <c r="L464" s="10" t="s">
        <v>17</v>
      </c>
    </row>
    <row r="465">
      <c r="A465" s="16"/>
      <c r="B465" s="16"/>
      <c r="C465" s="16"/>
      <c r="D465" s="16"/>
      <c r="E465" s="10">
        <v>4.0</v>
      </c>
      <c r="F465" s="20" t="s">
        <v>22</v>
      </c>
      <c r="G465" s="21"/>
      <c r="H465" s="22" t="s">
        <v>23</v>
      </c>
      <c r="I465" s="14" t="s">
        <v>16</v>
      </c>
      <c r="J465" s="10" t="s">
        <v>9</v>
      </c>
      <c r="K465" s="32"/>
      <c r="L465" s="10" t="s">
        <v>17</v>
      </c>
    </row>
    <row r="466">
      <c r="A466" s="16"/>
      <c r="B466" s="16"/>
      <c r="C466" s="16"/>
      <c r="D466" s="16"/>
      <c r="E466" s="37">
        <v>5.0</v>
      </c>
      <c r="F466" s="40" t="s">
        <v>74</v>
      </c>
      <c r="G466" s="41"/>
      <c r="H466" s="22" t="s">
        <v>75</v>
      </c>
      <c r="I466" s="14" t="s">
        <v>16</v>
      </c>
      <c r="J466" s="10" t="s">
        <v>9</v>
      </c>
      <c r="K466" s="32"/>
      <c r="L466" s="10" t="s">
        <v>17</v>
      </c>
    </row>
    <row r="467">
      <c r="A467" s="16"/>
      <c r="B467" s="16"/>
      <c r="C467" s="16"/>
      <c r="D467" s="16"/>
      <c r="E467" s="37">
        <v>6.0</v>
      </c>
      <c r="F467" s="40" t="s">
        <v>29</v>
      </c>
      <c r="G467" s="37" t="s">
        <v>93</v>
      </c>
      <c r="H467" s="39"/>
      <c r="I467" s="14" t="s">
        <v>16</v>
      </c>
      <c r="J467" s="10" t="s">
        <v>9</v>
      </c>
      <c r="K467" s="32"/>
      <c r="L467" s="10" t="s">
        <v>17</v>
      </c>
    </row>
    <row r="468">
      <c r="A468" s="16"/>
      <c r="B468" s="16"/>
      <c r="C468" s="16"/>
      <c r="D468" s="16"/>
      <c r="E468" s="37">
        <v>7.0</v>
      </c>
      <c r="F468" s="40" t="s">
        <v>30</v>
      </c>
      <c r="G468" s="37" t="s">
        <v>77</v>
      </c>
      <c r="H468" s="39"/>
      <c r="I468" s="14" t="s">
        <v>16</v>
      </c>
      <c r="J468" s="10" t="s">
        <v>9</v>
      </c>
      <c r="K468" s="32"/>
      <c r="L468" s="10" t="s">
        <v>17</v>
      </c>
    </row>
    <row r="469">
      <c r="A469" s="16"/>
      <c r="B469" s="16"/>
      <c r="C469" s="16"/>
      <c r="D469" s="16"/>
      <c r="E469" s="37">
        <v>8.0</v>
      </c>
      <c r="F469" s="40" t="s">
        <v>78</v>
      </c>
      <c r="G469" s="37" t="s">
        <v>90</v>
      </c>
      <c r="H469" s="39"/>
      <c r="I469" s="14" t="s">
        <v>16</v>
      </c>
      <c r="J469" s="10" t="s">
        <v>9</v>
      </c>
      <c r="K469" s="32"/>
      <c r="L469" s="10" t="s">
        <v>17</v>
      </c>
    </row>
    <row r="470">
      <c r="A470" s="16"/>
      <c r="B470" s="16"/>
      <c r="C470" s="16"/>
      <c r="D470" s="16"/>
      <c r="E470" s="37">
        <v>9.0</v>
      </c>
      <c r="F470" s="40" t="s">
        <v>80</v>
      </c>
      <c r="G470" s="37" t="s">
        <v>81</v>
      </c>
      <c r="H470" s="42"/>
      <c r="I470" s="14" t="s">
        <v>16</v>
      </c>
      <c r="J470" s="10" t="s">
        <v>9</v>
      </c>
      <c r="K470" s="32"/>
      <c r="L470" s="10" t="s">
        <v>17</v>
      </c>
    </row>
    <row r="471">
      <c r="A471" s="16"/>
      <c r="B471" s="16"/>
      <c r="C471" s="16"/>
      <c r="D471" s="16"/>
      <c r="E471" s="10">
        <v>10.0</v>
      </c>
      <c r="F471" s="40" t="s">
        <v>82</v>
      </c>
      <c r="G471" s="10" t="s">
        <v>83</v>
      </c>
      <c r="H471" s="13"/>
      <c r="I471" s="14" t="s">
        <v>16</v>
      </c>
      <c r="J471" s="10" t="s">
        <v>9</v>
      </c>
      <c r="K471" s="32"/>
      <c r="L471" s="10" t="s">
        <v>17</v>
      </c>
    </row>
    <row r="472">
      <c r="A472" s="16"/>
      <c r="B472" s="16"/>
      <c r="C472" s="16"/>
      <c r="D472" s="16"/>
      <c r="E472" s="10">
        <v>11.0</v>
      </c>
      <c r="F472" s="40" t="s">
        <v>84</v>
      </c>
      <c r="G472" s="46" t="s">
        <v>85</v>
      </c>
      <c r="H472" s="18"/>
      <c r="I472" s="14" t="s">
        <v>16</v>
      </c>
      <c r="J472" s="10" t="s">
        <v>9</v>
      </c>
      <c r="K472" s="32"/>
      <c r="L472" s="10" t="s">
        <v>17</v>
      </c>
    </row>
    <row r="473">
      <c r="A473" s="25"/>
      <c r="B473" s="25"/>
      <c r="C473" s="25"/>
      <c r="D473" s="25"/>
      <c r="E473" s="10">
        <v>12.0</v>
      </c>
      <c r="F473" s="47" t="s">
        <v>86</v>
      </c>
      <c r="G473" s="10"/>
      <c r="H473" s="22" t="s">
        <v>68</v>
      </c>
      <c r="I473" s="14" t="s">
        <v>16</v>
      </c>
      <c r="J473" s="10" t="s">
        <v>9</v>
      </c>
      <c r="K473" s="32"/>
      <c r="L473" s="10" t="s">
        <v>17</v>
      </c>
    </row>
    <row r="474">
      <c r="A474" s="6">
        <v>41.0</v>
      </c>
      <c r="B474" s="44" t="s">
        <v>70</v>
      </c>
      <c r="C474" s="48" t="s">
        <v>88</v>
      </c>
      <c r="D474" s="33" t="s">
        <v>89</v>
      </c>
      <c r="E474" s="10">
        <v>1.0</v>
      </c>
      <c r="F474" s="11" t="s">
        <v>15</v>
      </c>
      <c r="G474" s="12"/>
      <c r="H474" s="13"/>
      <c r="I474" s="14" t="s">
        <v>16</v>
      </c>
      <c r="J474" s="10" t="s">
        <v>9</v>
      </c>
      <c r="K474" s="32"/>
      <c r="L474" s="10" t="s">
        <v>17</v>
      </c>
    </row>
    <row r="475">
      <c r="A475" s="16"/>
      <c r="B475" s="16"/>
      <c r="C475" s="16"/>
      <c r="D475" s="16"/>
      <c r="E475" s="10">
        <v>2.0</v>
      </c>
      <c r="F475" s="11" t="s">
        <v>18</v>
      </c>
      <c r="G475" s="45" t="s">
        <v>73</v>
      </c>
      <c r="H475" s="18"/>
      <c r="I475" s="14" t="s">
        <v>16</v>
      </c>
      <c r="J475" s="10" t="s">
        <v>9</v>
      </c>
      <c r="K475" s="32"/>
      <c r="L475" s="10" t="s">
        <v>17</v>
      </c>
    </row>
    <row r="476">
      <c r="A476" s="16"/>
      <c r="B476" s="16"/>
      <c r="C476" s="16"/>
      <c r="D476" s="16"/>
      <c r="E476" s="10">
        <v>3.0</v>
      </c>
      <c r="F476" s="20" t="s">
        <v>20</v>
      </c>
      <c r="G476" s="10" t="s">
        <v>21</v>
      </c>
      <c r="H476" s="18"/>
      <c r="I476" s="14" t="s">
        <v>16</v>
      </c>
      <c r="J476" s="10" t="s">
        <v>9</v>
      </c>
      <c r="K476" s="32"/>
      <c r="L476" s="10" t="s">
        <v>17</v>
      </c>
    </row>
    <row r="477">
      <c r="A477" s="16"/>
      <c r="B477" s="16"/>
      <c r="C477" s="16"/>
      <c r="D477" s="16"/>
      <c r="E477" s="10">
        <v>4.0</v>
      </c>
      <c r="F477" s="20" t="s">
        <v>22</v>
      </c>
      <c r="G477" s="21"/>
      <c r="H477" s="22" t="s">
        <v>23</v>
      </c>
      <c r="I477" s="14" t="s">
        <v>16</v>
      </c>
      <c r="J477" s="10" t="s">
        <v>9</v>
      </c>
      <c r="K477" s="32"/>
      <c r="L477" s="10" t="s">
        <v>17</v>
      </c>
    </row>
    <row r="478">
      <c r="A478" s="16"/>
      <c r="B478" s="16"/>
      <c r="C478" s="16"/>
      <c r="D478" s="16"/>
      <c r="E478" s="37">
        <v>5.0</v>
      </c>
      <c r="F478" s="40" t="s">
        <v>74</v>
      </c>
      <c r="G478" s="41"/>
      <c r="H478" s="22" t="s">
        <v>75</v>
      </c>
      <c r="I478" s="14" t="s">
        <v>16</v>
      </c>
      <c r="J478" s="10" t="s">
        <v>9</v>
      </c>
      <c r="K478" s="32"/>
      <c r="L478" s="10" t="s">
        <v>17</v>
      </c>
    </row>
    <row r="479">
      <c r="A479" s="16"/>
      <c r="B479" s="16"/>
      <c r="C479" s="16"/>
      <c r="D479" s="16"/>
      <c r="E479" s="37">
        <v>6.0</v>
      </c>
      <c r="F479" s="40" t="s">
        <v>29</v>
      </c>
      <c r="G479" s="37" t="s">
        <v>93</v>
      </c>
      <c r="H479" s="39"/>
      <c r="I479" s="14" t="s">
        <v>16</v>
      </c>
      <c r="J479" s="10" t="s">
        <v>9</v>
      </c>
      <c r="K479" s="32"/>
      <c r="L479" s="10" t="s">
        <v>17</v>
      </c>
    </row>
    <row r="480">
      <c r="A480" s="16"/>
      <c r="B480" s="16"/>
      <c r="C480" s="16"/>
      <c r="D480" s="16"/>
      <c r="E480" s="37">
        <v>7.0</v>
      </c>
      <c r="F480" s="40" t="s">
        <v>30</v>
      </c>
      <c r="G480" s="37" t="s">
        <v>77</v>
      </c>
      <c r="H480" s="39"/>
      <c r="I480" s="14" t="s">
        <v>16</v>
      </c>
      <c r="J480" s="10" t="s">
        <v>9</v>
      </c>
      <c r="K480" s="32"/>
      <c r="L480" s="10" t="s">
        <v>17</v>
      </c>
    </row>
    <row r="481">
      <c r="A481" s="16"/>
      <c r="B481" s="16"/>
      <c r="C481" s="16"/>
      <c r="D481" s="16"/>
      <c r="E481" s="37">
        <v>8.0</v>
      </c>
      <c r="F481" s="40" t="s">
        <v>78</v>
      </c>
      <c r="G481" s="37" t="s">
        <v>96</v>
      </c>
      <c r="H481" s="39"/>
      <c r="I481" s="14" t="s">
        <v>16</v>
      </c>
      <c r="J481" s="10" t="s">
        <v>9</v>
      </c>
      <c r="K481" s="32"/>
      <c r="L481" s="10" t="s">
        <v>17</v>
      </c>
    </row>
    <row r="482">
      <c r="A482" s="16"/>
      <c r="B482" s="16"/>
      <c r="C482" s="16"/>
      <c r="D482" s="16"/>
      <c r="E482" s="37">
        <v>9.0</v>
      </c>
      <c r="F482" s="40" t="s">
        <v>80</v>
      </c>
      <c r="G482" s="37" t="s">
        <v>81</v>
      </c>
      <c r="H482" s="42"/>
      <c r="I482" s="14" t="s">
        <v>16</v>
      </c>
      <c r="J482" s="10" t="s">
        <v>9</v>
      </c>
      <c r="K482" s="32"/>
      <c r="L482" s="10" t="s">
        <v>17</v>
      </c>
    </row>
    <row r="483">
      <c r="A483" s="16"/>
      <c r="B483" s="16"/>
      <c r="C483" s="16"/>
      <c r="D483" s="16"/>
      <c r="E483" s="10">
        <v>10.0</v>
      </c>
      <c r="F483" s="40" t="s">
        <v>82</v>
      </c>
      <c r="G483" s="10" t="s">
        <v>83</v>
      </c>
      <c r="H483" s="13"/>
      <c r="I483" s="14" t="s">
        <v>16</v>
      </c>
      <c r="J483" s="10" t="s">
        <v>9</v>
      </c>
      <c r="K483" s="32"/>
      <c r="L483" s="10" t="s">
        <v>17</v>
      </c>
    </row>
    <row r="484">
      <c r="A484" s="16"/>
      <c r="B484" s="16"/>
      <c r="C484" s="16"/>
      <c r="D484" s="16"/>
      <c r="E484" s="10">
        <v>11.0</v>
      </c>
      <c r="F484" s="40" t="s">
        <v>84</v>
      </c>
      <c r="G484" s="46" t="s">
        <v>85</v>
      </c>
      <c r="H484" s="18"/>
      <c r="I484" s="14" t="s">
        <v>16</v>
      </c>
      <c r="J484" s="10" t="s">
        <v>9</v>
      </c>
      <c r="K484" s="32"/>
      <c r="L484" s="10" t="s">
        <v>17</v>
      </c>
    </row>
    <row r="485">
      <c r="A485" s="25"/>
      <c r="B485" s="25"/>
      <c r="C485" s="25"/>
      <c r="D485" s="25"/>
      <c r="E485" s="10">
        <v>12.0</v>
      </c>
      <c r="F485" s="47" t="s">
        <v>86</v>
      </c>
      <c r="G485" s="10"/>
      <c r="H485" s="22" t="s">
        <v>68</v>
      </c>
      <c r="I485" s="14" t="s">
        <v>16</v>
      </c>
      <c r="J485" s="10" t="s">
        <v>9</v>
      </c>
      <c r="K485" s="32"/>
      <c r="L485" s="10" t="s">
        <v>17</v>
      </c>
    </row>
    <row r="486">
      <c r="A486" s="6">
        <v>42.0</v>
      </c>
      <c r="B486" s="44" t="s">
        <v>70</v>
      </c>
      <c r="C486" s="48" t="s">
        <v>88</v>
      </c>
      <c r="D486" s="33" t="s">
        <v>89</v>
      </c>
      <c r="E486" s="10">
        <v>1.0</v>
      </c>
      <c r="F486" s="11" t="s">
        <v>15</v>
      </c>
      <c r="G486" s="12"/>
      <c r="H486" s="13"/>
      <c r="I486" s="14" t="s">
        <v>16</v>
      </c>
      <c r="J486" s="10" t="s">
        <v>9</v>
      </c>
      <c r="K486" s="32"/>
      <c r="L486" s="10" t="s">
        <v>17</v>
      </c>
    </row>
    <row r="487">
      <c r="A487" s="16"/>
      <c r="B487" s="16"/>
      <c r="C487" s="16"/>
      <c r="D487" s="16"/>
      <c r="E487" s="10">
        <v>2.0</v>
      </c>
      <c r="F487" s="11" t="s">
        <v>18</v>
      </c>
      <c r="G487" s="45" t="s">
        <v>73</v>
      </c>
      <c r="H487" s="18"/>
      <c r="I487" s="14" t="s">
        <v>16</v>
      </c>
      <c r="J487" s="10" t="s">
        <v>9</v>
      </c>
      <c r="K487" s="32"/>
      <c r="L487" s="10" t="s">
        <v>17</v>
      </c>
    </row>
    <row r="488">
      <c r="A488" s="16"/>
      <c r="B488" s="16"/>
      <c r="C488" s="16"/>
      <c r="D488" s="16"/>
      <c r="E488" s="10">
        <v>3.0</v>
      </c>
      <c r="F488" s="20" t="s">
        <v>20</v>
      </c>
      <c r="G488" s="10" t="s">
        <v>21</v>
      </c>
      <c r="H488" s="18"/>
      <c r="I488" s="14" t="s">
        <v>16</v>
      </c>
      <c r="J488" s="10" t="s">
        <v>9</v>
      </c>
      <c r="K488" s="32"/>
      <c r="L488" s="10" t="s">
        <v>17</v>
      </c>
    </row>
    <row r="489">
      <c r="A489" s="16"/>
      <c r="B489" s="16"/>
      <c r="C489" s="16"/>
      <c r="D489" s="16"/>
      <c r="E489" s="10">
        <v>4.0</v>
      </c>
      <c r="F489" s="20" t="s">
        <v>22</v>
      </c>
      <c r="G489" s="21"/>
      <c r="H489" s="22" t="s">
        <v>23</v>
      </c>
      <c r="I489" s="14" t="s">
        <v>16</v>
      </c>
      <c r="J489" s="10" t="s">
        <v>9</v>
      </c>
      <c r="K489" s="32"/>
      <c r="L489" s="10" t="s">
        <v>17</v>
      </c>
    </row>
    <row r="490">
      <c r="A490" s="16"/>
      <c r="B490" s="16"/>
      <c r="C490" s="16"/>
      <c r="D490" s="16"/>
      <c r="E490" s="37">
        <v>5.0</v>
      </c>
      <c r="F490" s="40" t="s">
        <v>74</v>
      </c>
      <c r="G490" s="41"/>
      <c r="H490" s="22" t="s">
        <v>75</v>
      </c>
      <c r="I490" s="14" t="s">
        <v>16</v>
      </c>
      <c r="J490" s="10" t="s">
        <v>9</v>
      </c>
      <c r="K490" s="32"/>
      <c r="L490" s="10" t="s">
        <v>17</v>
      </c>
    </row>
    <row r="491">
      <c r="A491" s="16"/>
      <c r="B491" s="16"/>
      <c r="C491" s="16"/>
      <c r="D491" s="16"/>
      <c r="E491" s="37">
        <v>6.0</v>
      </c>
      <c r="F491" s="40" t="s">
        <v>29</v>
      </c>
      <c r="G491" s="37" t="s">
        <v>93</v>
      </c>
      <c r="H491" s="39"/>
      <c r="I491" s="14" t="s">
        <v>16</v>
      </c>
      <c r="J491" s="10" t="s">
        <v>9</v>
      </c>
      <c r="K491" s="32"/>
      <c r="L491" s="10" t="s">
        <v>17</v>
      </c>
    </row>
    <row r="492">
      <c r="A492" s="16"/>
      <c r="B492" s="16"/>
      <c r="C492" s="16"/>
      <c r="D492" s="16"/>
      <c r="E492" s="37">
        <v>7.0</v>
      </c>
      <c r="F492" s="40" t="s">
        <v>30</v>
      </c>
      <c r="G492" s="37" t="s">
        <v>77</v>
      </c>
      <c r="H492" s="39"/>
      <c r="I492" s="14" t="s">
        <v>16</v>
      </c>
      <c r="J492" s="10" t="s">
        <v>9</v>
      </c>
      <c r="K492" s="32"/>
      <c r="L492" s="10" t="s">
        <v>17</v>
      </c>
    </row>
    <row r="493">
      <c r="A493" s="16"/>
      <c r="B493" s="16"/>
      <c r="C493" s="16"/>
      <c r="D493" s="16"/>
      <c r="E493" s="37">
        <v>8.0</v>
      </c>
      <c r="F493" s="40" t="s">
        <v>78</v>
      </c>
      <c r="G493" s="37" t="s">
        <v>97</v>
      </c>
      <c r="H493" s="39"/>
      <c r="I493" s="14" t="s">
        <v>16</v>
      </c>
      <c r="J493" s="10" t="s">
        <v>9</v>
      </c>
      <c r="K493" s="32"/>
      <c r="L493" s="10" t="s">
        <v>17</v>
      </c>
    </row>
    <row r="494">
      <c r="A494" s="16"/>
      <c r="B494" s="16"/>
      <c r="C494" s="16"/>
      <c r="D494" s="16"/>
      <c r="E494" s="37">
        <v>9.0</v>
      </c>
      <c r="F494" s="40" t="s">
        <v>80</v>
      </c>
      <c r="G494" s="37" t="s">
        <v>90</v>
      </c>
      <c r="H494" s="42"/>
      <c r="I494" s="14" t="s">
        <v>16</v>
      </c>
      <c r="J494" s="10" t="s">
        <v>9</v>
      </c>
      <c r="K494" s="32"/>
      <c r="L494" s="10" t="s">
        <v>17</v>
      </c>
    </row>
    <row r="495">
      <c r="A495" s="16"/>
      <c r="B495" s="16"/>
      <c r="C495" s="16"/>
      <c r="D495" s="16"/>
      <c r="E495" s="10">
        <v>10.0</v>
      </c>
      <c r="F495" s="40" t="s">
        <v>82</v>
      </c>
      <c r="G495" s="10" t="s">
        <v>83</v>
      </c>
      <c r="H495" s="13"/>
      <c r="I495" s="14" t="s">
        <v>16</v>
      </c>
      <c r="J495" s="10" t="s">
        <v>9</v>
      </c>
      <c r="K495" s="32"/>
      <c r="L495" s="10" t="s">
        <v>17</v>
      </c>
    </row>
    <row r="496">
      <c r="A496" s="16"/>
      <c r="B496" s="16"/>
      <c r="C496" s="16"/>
      <c r="D496" s="16"/>
      <c r="E496" s="10">
        <v>11.0</v>
      </c>
      <c r="F496" s="40" t="s">
        <v>84</v>
      </c>
      <c r="G496" s="46" t="s">
        <v>85</v>
      </c>
      <c r="H496" s="18"/>
      <c r="I496" s="14" t="s">
        <v>16</v>
      </c>
      <c r="J496" s="10" t="s">
        <v>9</v>
      </c>
      <c r="K496" s="32"/>
      <c r="L496" s="10" t="s">
        <v>17</v>
      </c>
    </row>
    <row r="497">
      <c r="A497" s="25"/>
      <c r="B497" s="25"/>
      <c r="C497" s="25"/>
      <c r="D497" s="25"/>
      <c r="E497" s="10">
        <v>12.0</v>
      </c>
      <c r="F497" s="47" t="s">
        <v>86</v>
      </c>
      <c r="G497" s="10"/>
      <c r="H497" s="22" t="s">
        <v>68</v>
      </c>
      <c r="I497" s="14" t="s">
        <v>16</v>
      </c>
      <c r="J497" s="10" t="s">
        <v>9</v>
      </c>
      <c r="K497" s="32"/>
      <c r="L497" s="10" t="s">
        <v>17</v>
      </c>
    </row>
    <row r="498">
      <c r="A498" s="6">
        <v>43.0</v>
      </c>
      <c r="B498" s="44" t="s">
        <v>70</v>
      </c>
      <c r="C498" s="48" t="s">
        <v>88</v>
      </c>
      <c r="D498" s="33" t="s">
        <v>89</v>
      </c>
      <c r="E498" s="10">
        <v>1.0</v>
      </c>
      <c r="F498" s="11" t="s">
        <v>15</v>
      </c>
      <c r="G498" s="12"/>
      <c r="H498" s="13"/>
      <c r="I498" s="14" t="s">
        <v>16</v>
      </c>
      <c r="J498" s="10" t="s">
        <v>9</v>
      </c>
      <c r="K498" s="32"/>
      <c r="L498" s="10" t="s">
        <v>17</v>
      </c>
    </row>
    <row r="499">
      <c r="A499" s="16"/>
      <c r="B499" s="16"/>
      <c r="C499" s="16"/>
      <c r="D499" s="16"/>
      <c r="E499" s="10">
        <v>2.0</v>
      </c>
      <c r="F499" s="11" t="s">
        <v>18</v>
      </c>
      <c r="G499" s="45" t="s">
        <v>73</v>
      </c>
      <c r="H499" s="18"/>
      <c r="I499" s="14" t="s">
        <v>16</v>
      </c>
      <c r="J499" s="10" t="s">
        <v>9</v>
      </c>
      <c r="K499" s="32"/>
      <c r="L499" s="10" t="s">
        <v>17</v>
      </c>
    </row>
    <row r="500">
      <c r="A500" s="16"/>
      <c r="B500" s="16"/>
      <c r="C500" s="16"/>
      <c r="D500" s="16"/>
      <c r="E500" s="10">
        <v>3.0</v>
      </c>
      <c r="F500" s="20" t="s">
        <v>20</v>
      </c>
      <c r="G500" s="10" t="s">
        <v>21</v>
      </c>
      <c r="H500" s="18"/>
      <c r="I500" s="14" t="s">
        <v>16</v>
      </c>
      <c r="J500" s="10" t="s">
        <v>9</v>
      </c>
      <c r="K500" s="32"/>
      <c r="L500" s="10" t="s">
        <v>17</v>
      </c>
    </row>
    <row r="501">
      <c r="A501" s="16"/>
      <c r="B501" s="16"/>
      <c r="C501" s="16"/>
      <c r="D501" s="16"/>
      <c r="E501" s="10">
        <v>4.0</v>
      </c>
      <c r="F501" s="20" t="s">
        <v>22</v>
      </c>
      <c r="G501" s="21"/>
      <c r="H501" s="22" t="s">
        <v>23</v>
      </c>
      <c r="I501" s="14" t="s">
        <v>16</v>
      </c>
      <c r="J501" s="10" t="s">
        <v>9</v>
      </c>
      <c r="K501" s="32"/>
      <c r="L501" s="10" t="s">
        <v>17</v>
      </c>
    </row>
    <row r="502">
      <c r="A502" s="16"/>
      <c r="B502" s="16"/>
      <c r="C502" s="16"/>
      <c r="D502" s="16"/>
      <c r="E502" s="37">
        <v>5.0</v>
      </c>
      <c r="F502" s="40" t="s">
        <v>74</v>
      </c>
      <c r="G502" s="41"/>
      <c r="H502" s="22" t="s">
        <v>75</v>
      </c>
      <c r="I502" s="14" t="s">
        <v>16</v>
      </c>
      <c r="J502" s="10" t="s">
        <v>9</v>
      </c>
      <c r="K502" s="32"/>
      <c r="L502" s="10" t="s">
        <v>17</v>
      </c>
    </row>
    <row r="503">
      <c r="A503" s="16"/>
      <c r="B503" s="16"/>
      <c r="C503" s="16"/>
      <c r="D503" s="16"/>
      <c r="E503" s="37">
        <v>6.0</v>
      </c>
      <c r="F503" s="40" t="s">
        <v>29</v>
      </c>
      <c r="G503" s="37" t="s">
        <v>93</v>
      </c>
      <c r="H503" s="39"/>
      <c r="I503" s="14" t="s">
        <v>16</v>
      </c>
      <c r="J503" s="10" t="s">
        <v>9</v>
      </c>
      <c r="K503" s="32"/>
      <c r="L503" s="10" t="s">
        <v>17</v>
      </c>
    </row>
    <row r="504">
      <c r="A504" s="16"/>
      <c r="B504" s="16"/>
      <c r="C504" s="16"/>
      <c r="D504" s="16"/>
      <c r="E504" s="37">
        <v>7.0</v>
      </c>
      <c r="F504" s="40" t="s">
        <v>30</v>
      </c>
      <c r="G504" s="37" t="s">
        <v>77</v>
      </c>
      <c r="H504" s="39"/>
      <c r="I504" s="14" t="s">
        <v>16</v>
      </c>
      <c r="J504" s="10" t="s">
        <v>9</v>
      </c>
      <c r="K504" s="32"/>
      <c r="L504" s="10" t="s">
        <v>17</v>
      </c>
    </row>
    <row r="505">
      <c r="A505" s="16"/>
      <c r="B505" s="16"/>
      <c r="C505" s="16"/>
      <c r="D505" s="16"/>
      <c r="E505" s="37">
        <v>8.0</v>
      </c>
      <c r="F505" s="40" t="s">
        <v>78</v>
      </c>
      <c r="G505" s="37" t="s">
        <v>95</v>
      </c>
      <c r="H505" s="39"/>
      <c r="I505" s="14" t="s">
        <v>16</v>
      </c>
      <c r="J505" s="10" t="s">
        <v>9</v>
      </c>
      <c r="K505" s="32"/>
      <c r="L505" s="10" t="s">
        <v>17</v>
      </c>
    </row>
    <row r="506">
      <c r="A506" s="16"/>
      <c r="B506" s="16"/>
      <c r="C506" s="16"/>
      <c r="D506" s="16"/>
      <c r="E506" s="37">
        <v>9.0</v>
      </c>
      <c r="F506" s="40" t="s">
        <v>80</v>
      </c>
      <c r="G506" s="37" t="s">
        <v>98</v>
      </c>
      <c r="H506" s="42"/>
      <c r="I506" s="14" t="s">
        <v>16</v>
      </c>
      <c r="J506" s="10" t="s">
        <v>9</v>
      </c>
      <c r="K506" s="32"/>
      <c r="L506" s="10" t="s">
        <v>17</v>
      </c>
    </row>
    <row r="507">
      <c r="A507" s="16"/>
      <c r="B507" s="16"/>
      <c r="C507" s="16"/>
      <c r="D507" s="16"/>
      <c r="E507" s="10">
        <v>10.0</v>
      </c>
      <c r="F507" s="40" t="s">
        <v>82</v>
      </c>
      <c r="G507" s="10" t="s">
        <v>83</v>
      </c>
      <c r="H507" s="13"/>
      <c r="I507" s="14" t="s">
        <v>16</v>
      </c>
      <c r="J507" s="10" t="s">
        <v>9</v>
      </c>
      <c r="K507" s="32"/>
      <c r="L507" s="10" t="s">
        <v>17</v>
      </c>
    </row>
    <row r="508">
      <c r="A508" s="16"/>
      <c r="B508" s="16"/>
      <c r="C508" s="16"/>
      <c r="D508" s="16"/>
      <c r="E508" s="10">
        <v>11.0</v>
      </c>
      <c r="F508" s="40" t="s">
        <v>84</v>
      </c>
      <c r="G508" s="46" t="s">
        <v>85</v>
      </c>
      <c r="H508" s="18"/>
      <c r="I508" s="14" t="s">
        <v>16</v>
      </c>
      <c r="J508" s="10" t="s">
        <v>9</v>
      </c>
      <c r="K508" s="32"/>
      <c r="L508" s="10" t="s">
        <v>17</v>
      </c>
    </row>
    <row r="509">
      <c r="A509" s="25"/>
      <c r="B509" s="25"/>
      <c r="C509" s="25"/>
      <c r="D509" s="25"/>
      <c r="E509" s="10">
        <v>12.0</v>
      </c>
      <c r="F509" s="47" t="s">
        <v>86</v>
      </c>
      <c r="G509" s="10"/>
      <c r="H509" s="22" t="s">
        <v>68</v>
      </c>
      <c r="I509" s="14" t="s">
        <v>16</v>
      </c>
      <c r="J509" s="10" t="s">
        <v>9</v>
      </c>
      <c r="K509" s="32"/>
      <c r="L509" s="10" t="s">
        <v>17</v>
      </c>
    </row>
    <row r="510">
      <c r="A510" s="6">
        <v>44.0</v>
      </c>
      <c r="B510" s="44" t="s">
        <v>70</v>
      </c>
      <c r="C510" s="48" t="s">
        <v>88</v>
      </c>
      <c r="D510" s="33" t="s">
        <v>89</v>
      </c>
      <c r="E510" s="10">
        <v>1.0</v>
      </c>
      <c r="F510" s="11" t="s">
        <v>15</v>
      </c>
      <c r="G510" s="12"/>
      <c r="H510" s="13"/>
      <c r="I510" s="14" t="s">
        <v>16</v>
      </c>
      <c r="J510" s="10" t="s">
        <v>9</v>
      </c>
      <c r="K510" s="32"/>
      <c r="L510" s="10" t="s">
        <v>17</v>
      </c>
    </row>
    <row r="511">
      <c r="A511" s="16"/>
      <c r="B511" s="16"/>
      <c r="C511" s="16"/>
      <c r="D511" s="16"/>
      <c r="E511" s="10">
        <v>2.0</v>
      </c>
      <c r="F511" s="11" t="s">
        <v>18</v>
      </c>
      <c r="G511" s="45" t="s">
        <v>73</v>
      </c>
      <c r="H511" s="18"/>
      <c r="I511" s="14" t="s">
        <v>16</v>
      </c>
      <c r="J511" s="10" t="s">
        <v>9</v>
      </c>
      <c r="K511" s="32"/>
      <c r="L511" s="10" t="s">
        <v>17</v>
      </c>
    </row>
    <row r="512">
      <c r="A512" s="16"/>
      <c r="B512" s="16"/>
      <c r="C512" s="16"/>
      <c r="D512" s="16"/>
      <c r="E512" s="10">
        <v>3.0</v>
      </c>
      <c r="F512" s="20" t="s">
        <v>20</v>
      </c>
      <c r="G512" s="10" t="s">
        <v>21</v>
      </c>
      <c r="H512" s="18"/>
      <c r="I512" s="14" t="s">
        <v>16</v>
      </c>
      <c r="J512" s="10" t="s">
        <v>9</v>
      </c>
      <c r="K512" s="32"/>
      <c r="L512" s="10" t="s">
        <v>17</v>
      </c>
    </row>
    <row r="513">
      <c r="A513" s="16"/>
      <c r="B513" s="16"/>
      <c r="C513" s="16"/>
      <c r="D513" s="16"/>
      <c r="E513" s="10">
        <v>4.0</v>
      </c>
      <c r="F513" s="20" t="s">
        <v>22</v>
      </c>
      <c r="G513" s="21"/>
      <c r="H513" s="22" t="s">
        <v>23</v>
      </c>
      <c r="I513" s="14" t="s">
        <v>16</v>
      </c>
      <c r="J513" s="10" t="s">
        <v>9</v>
      </c>
      <c r="K513" s="32"/>
      <c r="L513" s="10" t="s">
        <v>17</v>
      </c>
    </row>
    <row r="514">
      <c r="A514" s="16"/>
      <c r="B514" s="16"/>
      <c r="C514" s="16"/>
      <c r="D514" s="16"/>
      <c r="E514" s="37">
        <v>5.0</v>
      </c>
      <c r="F514" s="40" t="s">
        <v>74</v>
      </c>
      <c r="G514" s="41"/>
      <c r="H514" s="22" t="s">
        <v>75</v>
      </c>
      <c r="I514" s="14" t="s">
        <v>16</v>
      </c>
      <c r="J514" s="10" t="s">
        <v>9</v>
      </c>
      <c r="K514" s="32"/>
      <c r="L514" s="10" t="s">
        <v>17</v>
      </c>
    </row>
    <row r="515">
      <c r="A515" s="16"/>
      <c r="B515" s="16"/>
      <c r="C515" s="16"/>
      <c r="D515" s="16"/>
      <c r="E515" s="37">
        <v>6.0</v>
      </c>
      <c r="F515" s="40" t="s">
        <v>29</v>
      </c>
      <c r="G515" s="37" t="s">
        <v>93</v>
      </c>
      <c r="H515" s="39"/>
      <c r="I515" s="14" t="s">
        <v>16</v>
      </c>
      <c r="J515" s="10" t="s">
        <v>9</v>
      </c>
      <c r="K515" s="32"/>
      <c r="L515" s="10" t="s">
        <v>17</v>
      </c>
    </row>
    <row r="516">
      <c r="A516" s="16"/>
      <c r="B516" s="16"/>
      <c r="C516" s="16"/>
      <c r="D516" s="16"/>
      <c r="E516" s="37">
        <v>7.0</v>
      </c>
      <c r="F516" s="40" t="s">
        <v>30</v>
      </c>
      <c r="G516" s="37" t="s">
        <v>77</v>
      </c>
      <c r="H516" s="39"/>
      <c r="I516" s="14" t="s">
        <v>16</v>
      </c>
      <c r="J516" s="10" t="s">
        <v>9</v>
      </c>
      <c r="K516" s="32"/>
      <c r="L516" s="10" t="s">
        <v>17</v>
      </c>
    </row>
    <row r="517">
      <c r="A517" s="16"/>
      <c r="B517" s="16"/>
      <c r="C517" s="16"/>
      <c r="D517" s="16"/>
      <c r="E517" s="37">
        <v>8.0</v>
      </c>
      <c r="F517" s="40" t="s">
        <v>78</v>
      </c>
      <c r="G517" s="37" t="s">
        <v>99</v>
      </c>
      <c r="H517" s="39"/>
      <c r="I517" s="14" t="s">
        <v>16</v>
      </c>
      <c r="J517" s="10" t="s">
        <v>9</v>
      </c>
      <c r="K517" s="32"/>
      <c r="L517" s="10" t="s">
        <v>17</v>
      </c>
    </row>
    <row r="518">
      <c r="A518" s="16"/>
      <c r="B518" s="16"/>
      <c r="C518" s="16"/>
      <c r="D518" s="16"/>
      <c r="E518" s="37">
        <v>9.0</v>
      </c>
      <c r="F518" s="40" t="s">
        <v>80</v>
      </c>
      <c r="G518" s="37" t="s">
        <v>81</v>
      </c>
      <c r="H518" s="42"/>
      <c r="I518" s="14" t="s">
        <v>16</v>
      </c>
      <c r="J518" s="10" t="s">
        <v>9</v>
      </c>
      <c r="K518" s="32"/>
      <c r="L518" s="10" t="s">
        <v>17</v>
      </c>
    </row>
    <row r="519">
      <c r="A519" s="16"/>
      <c r="B519" s="16"/>
      <c r="C519" s="16"/>
      <c r="D519" s="16"/>
      <c r="E519" s="10">
        <v>10.0</v>
      </c>
      <c r="F519" s="40" t="s">
        <v>82</v>
      </c>
      <c r="G519" s="10" t="s">
        <v>90</v>
      </c>
      <c r="H519" s="13"/>
      <c r="I519" s="14" t="s">
        <v>16</v>
      </c>
      <c r="J519" s="10" t="s">
        <v>9</v>
      </c>
      <c r="K519" s="32"/>
      <c r="L519" s="10" t="s">
        <v>17</v>
      </c>
    </row>
    <row r="520">
      <c r="A520" s="16"/>
      <c r="B520" s="16"/>
      <c r="C520" s="16"/>
      <c r="D520" s="16"/>
      <c r="E520" s="10">
        <v>11.0</v>
      </c>
      <c r="F520" s="40" t="s">
        <v>84</v>
      </c>
      <c r="G520" s="46" t="s">
        <v>85</v>
      </c>
      <c r="H520" s="18"/>
      <c r="I520" s="14" t="s">
        <v>16</v>
      </c>
      <c r="J520" s="10" t="s">
        <v>9</v>
      </c>
      <c r="K520" s="32"/>
      <c r="L520" s="10" t="s">
        <v>17</v>
      </c>
    </row>
    <row r="521">
      <c r="A521" s="25"/>
      <c r="B521" s="25"/>
      <c r="C521" s="25"/>
      <c r="D521" s="25"/>
      <c r="E521" s="10">
        <v>12.0</v>
      </c>
      <c r="F521" s="47" t="s">
        <v>86</v>
      </c>
      <c r="G521" s="10"/>
      <c r="H521" s="22" t="s">
        <v>68</v>
      </c>
      <c r="I521" s="14" t="s">
        <v>16</v>
      </c>
      <c r="J521" s="10" t="s">
        <v>9</v>
      </c>
      <c r="K521" s="32"/>
      <c r="L521" s="10" t="s">
        <v>17</v>
      </c>
    </row>
    <row r="522">
      <c r="A522" s="49">
        <v>45.0</v>
      </c>
      <c r="B522" s="50" t="s">
        <v>70</v>
      </c>
      <c r="C522" s="48" t="s">
        <v>88</v>
      </c>
      <c r="D522" s="51" t="s">
        <v>89</v>
      </c>
      <c r="E522" s="52">
        <v>1.0</v>
      </c>
      <c r="F522" s="53" t="s">
        <v>15</v>
      </c>
      <c r="G522" s="52"/>
      <c r="H522" s="53"/>
      <c r="I522" s="54" t="s">
        <v>16</v>
      </c>
      <c r="J522" s="52" t="s">
        <v>9</v>
      </c>
      <c r="K522" s="55"/>
      <c r="L522" s="52" t="s">
        <v>17</v>
      </c>
    </row>
    <row r="523">
      <c r="A523" s="16"/>
      <c r="B523" s="16"/>
      <c r="C523" s="16"/>
      <c r="D523" s="16"/>
      <c r="E523" s="52">
        <v>2.0</v>
      </c>
      <c r="F523" s="53" t="s">
        <v>18</v>
      </c>
      <c r="G523" s="56" t="s">
        <v>73</v>
      </c>
      <c r="H523" s="53"/>
      <c r="I523" s="54" t="s">
        <v>16</v>
      </c>
      <c r="J523" s="52" t="s">
        <v>9</v>
      </c>
      <c r="K523" s="55"/>
      <c r="L523" s="52" t="s">
        <v>17</v>
      </c>
    </row>
    <row r="524">
      <c r="A524" s="16"/>
      <c r="B524" s="16"/>
      <c r="C524" s="16"/>
      <c r="D524" s="16"/>
      <c r="E524" s="52">
        <v>3.0</v>
      </c>
      <c r="F524" s="53" t="s">
        <v>20</v>
      </c>
      <c r="G524" s="52" t="s">
        <v>21</v>
      </c>
      <c r="H524" s="53"/>
      <c r="I524" s="54" t="s">
        <v>16</v>
      </c>
      <c r="J524" s="52" t="s">
        <v>9</v>
      </c>
      <c r="K524" s="55"/>
      <c r="L524" s="52" t="s">
        <v>17</v>
      </c>
    </row>
    <row r="525">
      <c r="A525" s="16"/>
      <c r="B525" s="16"/>
      <c r="C525" s="16"/>
      <c r="D525" s="16"/>
      <c r="E525" s="52">
        <v>4.0</v>
      </c>
      <c r="F525" s="53" t="s">
        <v>22</v>
      </c>
      <c r="G525" s="52"/>
      <c r="H525" s="57" t="s">
        <v>23</v>
      </c>
      <c r="I525" s="54" t="s">
        <v>16</v>
      </c>
      <c r="J525" s="52" t="s">
        <v>9</v>
      </c>
      <c r="K525" s="55"/>
      <c r="L525" s="52" t="s">
        <v>17</v>
      </c>
    </row>
    <row r="526">
      <c r="A526" s="16"/>
      <c r="B526" s="16"/>
      <c r="C526" s="16"/>
      <c r="D526" s="16"/>
      <c r="E526" s="52">
        <v>5.0</v>
      </c>
      <c r="F526" s="53" t="s">
        <v>74</v>
      </c>
      <c r="G526" s="52"/>
      <c r="H526" s="57" t="s">
        <v>75</v>
      </c>
      <c r="I526" s="54" t="s">
        <v>16</v>
      </c>
      <c r="J526" s="52" t="s">
        <v>9</v>
      </c>
      <c r="K526" s="55"/>
      <c r="L526" s="52" t="s">
        <v>17</v>
      </c>
    </row>
    <row r="527">
      <c r="A527" s="16"/>
      <c r="B527" s="16"/>
      <c r="C527" s="16"/>
      <c r="D527" s="16"/>
      <c r="E527" s="52">
        <v>6.0</v>
      </c>
      <c r="F527" s="53" t="s">
        <v>29</v>
      </c>
      <c r="G527" s="52" t="s">
        <v>93</v>
      </c>
      <c r="H527" s="53"/>
      <c r="I527" s="54" t="s">
        <v>16</v>
      </c>
      <c r="J527" s="52" t="s">
        <v>9</v>
      </c>
      <c r="K527" s="55"/>
      <c r="L527" s="52" t="s">
        <v>17</v>
      </c>
    </row>
    <row r="528">
      <c r="A528" s="16"/>
      <c r="B528" s="16"/>
      <c r="C528" s="16"/>
      <c r="D528" s="16"/>
      <c r="E528" s="52">
        <v>7.0</v>
      </c>
      <c r="F528" s="53" t="s">
        <v>30</v>
      </c>
      <c r="G528" s="52" t="s">
        <v>77</v>
      </c>
      <c r="H528" s="53"/>
      <c r="I528" s="54" t="s">
        <v>16</v>
      </c>
      <c r="J528" s="52" t="s">
        <v>9</v>
      </c>
      <c r="K528" s="55"/>
      <c r="L528" s="52" t="s">
        <v>17</v>
      </c>
    </row>
    <row r="529">
      <c r="A529" s="16"/>
      <c r="B529" s="16"/>
      <c r="C529" s="16"/>
      <c r="D529" s="16"/>
      <c r="E529" s="52">
        <v>8.0</v>
      </c>
      <c r="F529" s="53" t="s">
        <v>78</v>
      </c>
      <c r="G529" s="52" t="s">
        <v>99</v>
      </c>
      <c r="H529" s="53"/>
      <c r="I529" s="54" t="s">
        <v>16</v>
      </c>
      <c r="J529" s="52" t="s">
        <v>9</v>
      </c>
      <c r="K529" s="55"/>
      <c r="L529" s="52" t="s">
        <v>17</v>
      </c>
    </row>
    <row r="530">
      <c r="A530" s="16"/>
      <c r="B530" s="16"/>
      <c r="C530" s="16"/>
      <c r="D530" s="16"/>
      <c r="E530" s="52">
        <v>9.0</v>
      </c>
      <c r="F530" s="53" t="s">
        <v>80</v>
      </c>
      <c r="G530" s="52" t="s">
        <v>81</v>
      </c>
      <c r="H530" s="53"/>
      <c r="I530" s="54" t="s">
        <v>16</v>
      </c>
      <c r="J530" s="52" t="s">
        <v>9</v>
      </c>
      <c r="K530" s="55"/>
      <c r="L530" s="52" t="s">
        <v>17</v>
      </c>
    </row>
    <row r="531">
      <c r="A531" s="16"/>
      <c r="B531" s="16"/>
      <c r="C531" s="16"/>
      <c r="D531" s="16"/>
      <c r="E531" s="52">
        <v>10.0</v>
      </c>
      <c r="F531" s="53" t="s">
        <v>82</v>
      </c>
      <c r="G531" s="58" t="s">
        <v>100</v>
      </c>
      <c r="H531" s="53"/>
      <c r="I531" s="54" t="s">
        <v>16</v>
      </c>
      <c r="J531" s="52" t="s">
        <v>9</v>
      </c>
      <c r="K531" s="55"/>
      <c r="L531" s="52" t="s">
        <v>17</v>
      </c>
    </row>
    <row r="532">
      <c r="A532" s="16"/>
      <c r="B532" s="16"/>
      <c r="C532" s="16"/>
      <c r="D532" s="16"/>
      <c r="E532" s="52">
        <v>11.0</v>
      </c>
      <c r="F532" s="53" t="s">
        <v>84</v>
      </c>
      <c r="G532" s="52" t="s">
        <v>85</v>
      </c>
      <c r="H532" s="53"/>
      <c r="I532" s="54" t="s">
        <v>16</v>
      </c>
      <c r="J532" s="52" t="s">
        <v>9</v>
      </c>
      <c r="K532" s="55"/>
      <c r="L532" s="52" t="s">
        <v>17</v>
      </c>
    </row>
    <row r="533">
      <c r="A533" s="25"/>
      <c r="B533" s="25"/>
      <c r="C533" s="25"/>
      <c r="D533" s="25"/>
      <c r="E533" s="52">
        <v>12.0</v>
      </c>
      <c r="F533" s="59" t="s">
        <v>86</v>
      </c>
      <c r="G533" s="52"/>
      <c r="H533" s="57" t="s">
        <v>68</v>
      </c>
      <c r="I533" s="54" t="s">
        <v>16</v>
      </c>
      <c r="J533" s="52" t="s">
        <v>9</v>
      </c>
      <c r="K533" s="55"/>
      <c r="L533" s="52" t="s">
        <v>17</v>
      </c>
    </row>
    <row r="534">
      <c r="A534" s="49">
        <v>46.0</v>
      </c>
      <c r="B534" s="50" t="s">
        <v>70</v>
      </c>
      <c r="C534" s="48" t="s">
        <v>88</v>
      </c>
      <c r="D534" s="51" t="s">
        <v>89</v>
      </c>
      <c r="E534" s="52">
        <v>1.0</v>
      </c>
      <c r="F534" s="53" t="s">
        <v>15</v>
      </c>
      <c r="G534" s="52"/>
      <c r="H534" s="53"/>
      <c r="I534" s="54" t="s">
        <v>16</v>
      </c>
      <c r="J534" s="52" t="s">
        <v>9</v>
      </c>
      <c r="K534" s="55"/>
      <c r="L534" s="52" t="s">
        <v>17</v>
      </c>
    </row>
    <row r="535">
      <c r="A535" s="16"/>
      <c r="B535" s="16"/>
      <c r="C535" s="16"/>
      <c r="D535" s="16"/>
      <c r="E535" s="52">
        <v>2.0</v>
      </c>
      <c r="F535" s="53" t="s">
        <v>18</v>
      </c>
      <c r="G535" s="56" t="s">
        <v>73</v>
      </c>
      <c r="H535" s="53"/>
      <c r="I535" s="54" t="s">
        <v>16</v>
      </c>
      <c r="J535" s="52" t="s">
        <v>9</v>
      </c>
      <c r="K535" s="55"/>
      <c r="L535" s="52" t="s">
        <v>17</v>
      </c>
    </row>
    <row r="536">
      <c r="A536" s="16"/>
      <c r="B536" s="16"/>
      <c r="C536" s="16"/>
      <c r="D536" s="16"/>
      <c r="E536" s="52">
        <v>3.0</v>
      </c>
      <c r="F536" s="53" t="s">
        <v>20</v>
      </c>
      <c r="G536" s="52" t="s">
        <v>21</v>
      </c>
      <c r="H536" s="53"/>
      <c r="I536" s="54" t="s">
        <v>16</v>
      </c>
      <c r="J536" s="52" t="s">
        <v>9</v>
      </c>
      <c r="K536" s="55"/>
      <c r="L536" s="52" t="s">
        <v>17</v>
      </c>
    </row>
    <row r="537">
      <c r="A537" s="16"/>
      <c r="B537" s="16"/>
      <c r="C537" s="16"/>
      <c r="D537" s="16"/>
      <c r="E537" s="52">
        <v>4.0</v>
      </c>
      <c r="F537" s="53" t="s">
        <v>22</v>
      </c>
      <c r="G537" s="52"/>
      <c r="H537" s="57" t="s">
        <v>23</v>
      </c>
      <c r="I537" s="54" t="s">
        <v>16</v>
      </c>
      <c r="J537" s="52" t="s">
        <v>9</v>
      </c>
      <c r="K537" s="55"/>
      <c r="L537" s="52" t="s">
        <v>17</v>
      </c>
    </row>
    <row r="538">
      <c r="A538" s="16"/>
      <c r="B538" s="16"/>
      <c r="C538" s="16"/>
      <c r="D538" s="16"/>
      <c r="E538" s="52">
        <v>5.0</v>
      </c>
      <c r="F538" s="53" t="s">
        <v>74</v>
      </c>
      <c r="G538" s="52"/>
      <c r="H538" s="57" t="s">
        <v>75</v>
      </c>
      <c r="I538" s="54" t="s">
        <v>16</v>
      </c>
      <c r="J538" s="52" t="s">
        <v>9</v>
      </c>
      <c r="K538" s="55"/>
      <c r="L538" s="52" t="s">
        <v>17</v>
      </c>
    </row>
    <row r="539">
      <c r="A539" s="16"/>
      <c r="B539" s="16"/>
      <c r="C539" s="16"/>
      <c r="D539" s="16"/>
      <c r="E539" s="52">
        <v>6.0</v>
      </c>
      <c r="F539" s="53" t="s">
        <v>29</v>
      </c>
      <c r="G539" s="52" t="s">
        <v>93</v>
      </c>
      <c r="H539" s="53"/>
      <c r="I539" s="54" t="s">
        <v>16</v>
      </c>
      <c r="J539" s="52" t="s">
        <v>9</v>
      </c>
      <c r="K539" s="55"/>
      <c r="L539" s="52" t="s">
        <v>17</v>
      </c>
    </row>
    <row r="540">
      <c r="A540" s="16"/>
      <c r="B540" s="16"/>
      <c r="C540" s="16"/>
      <c r="D540" s="16"/>
      <c r="E540" s="52">
        <v>7.0</v>
      </c>
      <c r="F540" s="53" t="s">
        <v>30</v>
      </c>
      <c r="G540" s="52" t="s">
        <v>77</v>
      </c>
      <c r="H540" s="53"/>
      <c r="I540" s="54" t="s">
        <v>16</v>
      </c>
      <c r="J540" s="52" t="s">
        <v>9</v>
      </c>
      <c r="K540" s="55"/>
      <c r="L540" s="52" t="s">
        <v>17</v>
      </c>
    </row>
    <row r="541">
      <c r="A541" s="16"/>
      <c r="B541" s="16"/>
      <c r="C541" s="16"/>
      <c r="D541" s="16"/>
      <c r="E541" s="52">
        <v>8.0</v>
      </c>
      <c r="F541" s="53" t="s">
        <v>78</v>
      </c>
      <c r="G541" s="52" t="s">
        <v>99</v>
      </c>
      <c r="H541" s="53"/>
      <c r="I541" s="54" t="s">
        <v>16</v>
      </c>
      <c r="J541" s="52" t="s">
        <v>9</v>
      </c>
      <c r="K541" s="55"/>
      <c r="L541" s="52" t="s">
        <v>17</v>
      </c>
    </row>
    <row r="542">
      <c r="A542" s="16"/>
      <c r="B542" s="16"/>
      <c r="C542" s="16"/>
      <c r="D542" s="16"/>
      <c r="E542" s="52">
        <v>9.0</v>
      </c>
      <c r="F542" s="53" t="s">
        <v>80</v>
      </c>
      <c r="G542" s="52" t="s">
        <v>81</v>
      </c>
      <c r="H542" s="53"/>
      <c r="I542" s="54" t="s">
        <v>16</v>
      </c>
      <c r="J542" s="52" t="s">
        <v>9</v>
      </c>
      <c r="K542" s="55"/>
      <c r="L542" s="52" t="s">
        <v>17</v>
      </c>
    </row>
    <row r="543">
      <c r="A543" s="16"/>
      <c r="B543" s="16"/>
      <c r="C543" s="16"/>
      <c r="D543" s="16"/>
      <c r="E543" s="52">
        <v>10.0</v>
      </c>
      <c r="F543" s="53" t="s">
        <v>82</v>
      </c>
      <c r="G543" s="58" t="s">
        <v>101</v>
      </c>
      <c r="H543" s="53"/>
      <c r="I543" s="54" t="s">
        <v>16</v>
      </c>
      <c r="J543" s="52" t="s">
        <v>9</v>
      </c>
      <c r="K543" s="55"/>
      <c r="L543" s="52" t="s">
        <v>17</v>
      </c>
    </row>
    <row r="544">
      <c r="A544" s="16"/>
      <c r="B544" s="16"/>
      <c r="C544" s="16"/>
      <c r="D544" s="16"/>
      <c r="E544" s="52">
        <v>11.0</v>
      </c>
      <c r="F544" s="53" t="s">
        <v>84</v>
      </c>
      <c r="G544" s="52" t="s">
        <v>85</v>
      </c>
      <c r="H544" s="53"/>
      <c r="I544" s="54" t="s">
        <v>16</v>
      </c>
      <c r="J544" s="52" t="s">
        <v>9</v>
      </c>
      <c r="K544" s="55"/>
      <c r="L544" s="52" t="s">
        <v>17</v>
      </c>
    </row>
    <row r="545">
      <c r="A545" s="25"/>
      <c r="B545" s="25"/>
      <c r="C545" s="25"/>
      <c r="D545" s="25"/>
      <c r="E545" s="52">
        <v>12.0</v>
      </c>
      <c r="F545" s="59" t="s">
        <v>86</v>
      </c>
      <c r="G545" s="52"/>
      <c r="H545" s="57" t="s">
        <v>68</v>
      </c>
      <c r="I545" s="54" t="s">
        <v>16</v>
      </c>
      <c r="J545" s="52" t="s">
        <v>9</v>
      </c>
      <c r="K545" s="55"/>
      <c r="L545" s="52" t="s">
        <v>17</v>
      </c>
    </row>
    <row r="546">
      <c r="A546" s="49">
        <v>47.0</v>
      </c>
      <c r="B546" s="50" t="s">
        <v>70</v>
      </c>
      <c r="C546" s="48" t="s">
        <v>88</v>
      </c>
      <c r="D546" s="51" t="s">
        <v>89</v>
      </c>
      <c r="E546" s="52">
        <v>1.0</v>
      </c>
      <c r="F546" s="53" t="s">
        <v>15</v>
      </c>
      <c r="G546" s="52"/>
      <c r="H546" s="53"/>
      <c r="I546" s="54" t="s">
        <v>16</v>
      </c>
      <c r="J546" s="52" t="s">
        <v>9</v>
      </c>
      <c r="K546" s="55"/>
      <c r="L546" s="52" t="s">
        <v>17</v>
      </c>
    </row>
    <row r="547">
      <c r="A547" s="16"/>
      <c r="B547" s="16"/>
      <c r="C547" s="16"/>
      <c r="D547" s="16"/>
      <c r="E547" s="52">
        <v>2.0</v>
      </c>
      <c r="F547" s="53" t="s">
        <v>18</v>
      </c>
      <c r="G547" s="56" t="s">
        <v>73</v>
      </c>
      <c r="H547" s="53"/>
      <c r="I547" s="54" t="s">
        <v>16</v>
      </c>
      <c r="J547" s="52" t="s">
        <v>9</v>
      </c>
      <c r="K547" s="55"/>
      <c r="L547" s="52" t="s">
        <v>17</v>
      </c>
    </row>
    <row r="548">
      <c r="A548" s="16"/>
      <c r="B548" s="16"/>
      <c r="C548" s="16"/>
      <c r="D548" s="16"/>
      <c r="E548" s="52">
        <v>3.0</v>
      </c>
      <c r="F548" s="53" t="s">
        <v>20</v>
      </c>
      <c r="G548" s="52" t="s">
        <v>21</v>
      </c>
      <c r="H548" s="53"/>
      <c r="I548" s="54" t="s">
        <v>16</v>
      </c>
      <c r="J548" s="52" t="s">
        <v>9</v>
      </c>
      <c r="K548" s="55"/>
      <c r="L548" s="52" t="s">
        <v>17</v>
      </c>
    </row>
    <row r="549">
      <c r="A549" s="16"/>
      <c r="B549" s="16"/>
      <c r="C549" s="16"/>
      <c r="D549" s="16"/>
      <c r="E549" s="52">
        <v>4.0</v>
      </c>
      <c r="F549" s="53" t="s">
        <v>22</v>
      </c>
      <c r="G549" s="52"/>
      <c r="H549" s="57" t="s">
        <v>23</v>
      </c>
      <c r="I549" s="54" t="s">
        <v>16</v>
      </c>
      <c r="J549" s="52" t="s">
        <v>9</v>
      </c>
      <c r="K549" s="55"/>
      <c r="L549" s="52" t="s">
        <v>17</v>
      </c>
    </row>
    <row r="550">
      <c r="A550" s="16"/>
      <c r="B550" s="16"/>
      <c r="C550" s="16"/>
      <c r="D550" s="16"/>
      <c r="E550" s="52">
        <v>5.0</v>
      </c>
      <c r="F550" s="53" t="s">
        <v>74</v>
      </c>
      <c r="G550" s="52"/>
      <c r="H550" s="57" t="s">
        <v>75</v>
      </c>
      <c r="I550" s="54" t="s">
        <v>16</v>
      </c>
      <c r="J550" s="52" t="s">
        <v>9</v>
      </c>
      <c r="K550" s="55"/>
      <c r="L550" s="52" t="s">
        <v>17</v>
      </c>
    </row>
    <row r="551">
      <c r="A551" s="16"/>
      <c r="B551" s="16"/>
      <c r="C551" s="16"/>
      <c r="D551" s="16"/>
      <c r="E551" s="52">
        <v>6.0</v>
      </c>
      <c r="F551" s="53" t="s">
        <v>29</v>
      </c>
      <c r="G551" s="52" t="s">
        <v>93</v>
      </c>
      <c r="H551" s="53"/>
      <c r="I551" s="54" t="s">
        <v>16</v>
      </c>
      <c r="J551" s="52" t="s">
        <v>9</v>
      </c>
      <c r="K551" s="55"/>
      <c r="L551" s="52" t="s">
        <v>17</v>
      </c>
    </row>
    <row r="552">
      <c r="A552" s="16"/>
      <c r="B552" s="16"/>
      <c r="C552" s="16"/>
      <c r="D552" s="16"/>
      <c r="E552" s="52">
        <v>7.0</v>
      </c>
      <c r="F552" s="53" t="s">
        <v>30</v>
      </c>
      <c r="G552" s="52" t="s">
        <v>77</v>
      </c>
      <c r="H552" s="53"/>
      <c r="I552" s="54" t="s">
        <v>16</v>
      </c>
      <c r="J552" s="52" t="s">
        <v>9</v>
      </c>
      <c r="K552" s="55"/>
      <c r="L552" s="52" t="s">
        <v>17</v>
      </c>
    </row>
    <row r="553">
      <c r="A553" s="16"/>
      <c r="B553" s="16"/>
      <c r="C553" s="16"/>
      <c r="D553" s="16"/>
      <c r="E553" s="52">
        <v>8.0</v>
      </c>
      <c r="F553" s="53" t="s">
        <v>78</v>
      </c>
      <c r="G553" s="52" t="s">
        <v>99</v>
      </c>
      <c r="H553" s="53"/>
      <c r="I553" s="54" t="s">
        <v>16</v>
      </c>
      <c r="J553" s="52" t="s">
        <v>9</v>
      </c>
      <c r="K553" s="55"/>
      <c r="L553" s="52" t="s">
        <v>17</v>
      </c>
    </row>
    <row r="554">
      <c r="A554" s="16"/>
      <c r="B554" s="16"/>
      <c r="C554" s="16"/>
      <c r="D554" s="16"/>
      <c r="E554" s="52">
        <v>9.0</v>
      </c>
      <c r="F554" s="53" t="s">
        <v>80</v>
      </c>
      <c r="G554" s="52" t="s">
        <v>81</v>
      </c>
      <c r="H554" s="53"/>
      <c r="I554" s="54" t="s">
        <v>16</v>
      </c>
      <c r="J554" s="52" t="s">
        <v>9</v>
      </c>
      <c r="K554" s="55"/>
      <c r="L554" s="52" t="s">
        <v>17</v>
      </c>
    </row>
    <row r="555">
      <c r="A555" s="16"/>
      <c r="B555" s="16"/>
      <c r="C555" s="16"/>
      <c r="D555" s="16"/>
      <c r="E555" s="52">
        <v>10.0</v>
      </c>
      <c r="F555" s="53" t="s">
        <v>82</v>
      </c>
      <c r="G555" s="58" t="s">
        <v>102</v>
      </c>
      <c r="H555" s="53"/>
      <c r="I555" s="54" t="s">
        <v>16</v>
      </c>
      <c r="J555" s="52" t="s">
        <v>9</v>
      </c>
      <c r="K555" s="55"/>
      <c r="L555" s="52" t="s">
        <v>17</v>
      </c>
    </row>
    <row r="556">
      <c r="A556" s="16"/>
      <c r="B556" s="16"/>
      <c r="C556" s="16"/>
      <c r="D556" s="16"/>
      <c r="E556" s="52">
        <v>11.0</v>
      </c>
      <c r="F556" s="53" t="s">
        <v>84</v>
      </c>
      <c r="G556" s="52" t="s">
        <v>85</v>
      </c>
      <c r="H556" s="53"/>
      <c r="I556" s="54" t="s">
        <v>16</v>
      </c>
      <c r="J556" s="52" t="s">
        <v>9</v>
      </c>
      <c r="K556" s="55"/>
      <c r="L556" s="52" t="s">
        <v>17</v>
      </c>
    </row>
    <row r="557">
      <c r="A557" s="25"/>
      <c r="B557" s="25"/>
      <c r="C557" s="25"/>
      <c r="D557" s="25"/>
      <c r="E557" s="52">
        <v>12.0</v>
      </c>
      <c r="F557" s="59" t="s">
        <v>86</v>
      </c>
      <c r="G557" s="52"/>
      <c r="H557" s="57" t="s">
        <v>68</v>
      </c>
      <c r="I557" s="54" t="s">
        <v>16</v>
      </c>
      <c r="J557" s="52" t="s">
        <v>9</v>
      </c>
      <c r="K557" s="55"/>
      <c r="L557" s="52" t="s">
        <v>17</v>
      </c>
    </row>
    <row r="558">
      <c r="A558" s="49">
        <v>48.0</v>
      </c>
      <c r="B558" s="50" t="s">
        <v>70</v>
      </c>
      <c r="C558" s="48" t="s">
        <v>88</v>
      </c>
      <c r="D558" s="51" t="s">
        <v>89</v>
      </c>
      <c r="E558" s="52">
        <v>1.0</v>
      </c>
      <c r="F558" s="53" t="s">
        <v>15</v>
      </c>
      <c r="G558" s="52"/>
      <c r="H558" s="53"/>
      <c r="I558" s="54" t="s">
        <v>16</v>
      </c>
      <c r="J558" s="52" t="s">
        <v>9</v>
      </c>
      <c r="K558" s="55"/>
      <c r="L558" s="52" t="s">
        <v>17</v>
      </c>
    </row>
    <row r="559">
      <c r="A559" s="16"/>
      <c r="B559" s="16"/>
      <c r="C559" s="16"/>
      <c r="D559" s="16"/>
      <c r="E559" s="52">
        <v>2.0</v>
      </c>
      <c r="F559" s="53" t="s">
        <v>18</v>
      </c>
      <c r="G559" s="56" t="s">
        <v>73</v>
      </c>
      <c r="H559" s="53"/>
      <c r="I559" s="54" t="s">
        <v>16</v>
      </c>
      <c r="J559" s="52" t="s">
        <v>9</v>
      </c>
      <c r="K559" s="55"/>
      <c r="L559" s="52" t="s">
        <v>17</v>
      </c>
    </row>
    <row r="560">
      <c r="A560" s="16"/>
      <c r="B560" s="16"/>
      <c r="C560" s="16"/>
      <c r="D560" s="16"/>
      <c r="E560" s="52">
        <v>3.0</v>
      </c>
      <c r="F560" s="53" t="s">
        <v>20</v>
      </c>
      <c r="G560" s="52" t="s">
        <v>21</v>
      </c>
      <c r="H560" s="53"/>
      <c r="I560" s="54" t="s">
        <v>16</v>
      </c>
      <c r="J560" s="52" t="s">
        <v>9</v>
      </c>
      <c r="K560" s="55"/>
      <c r="L560" s="52" t="s">
        <v>17</v>
      </c>
    </row>
    <row r="561">
      <c r="A561" s="16"/>
      <c r="B561" s="16"/>
      <c r="C561" s="16"/>
      <c r="D561" s="16"/>
      <c r="E561" s="52">
        <v>4.0</v>
      </c>
      <c r="F561" s="53" t="s">
        <v>22</v>
      </c>
      <c r="G561" s="52"/>
      <c r="H561" s="57" t="s">
        <v>23</v>
      </c>
      <c r="I561" s="54" t="s">
        <v>16</v>
      </c>
      <c r="J561" s="52" t="s">
        <v>9</v>
      </c>
      <c r="K561" s="55"/>
      <c r="L561" s="52" t="s">
        <v>17</v>
      </c>
    </row>
    <row r="562">
      <c r="A562" s="16"/>
      <c r="B562" s="16"/>
      <c r="C562" s="16"/>
      <c r="D562" s="16"/>
      <c r="E562" s="52">
        <v>5.0</v>
      </c>
      <c r="F562" s="53" t="s">
        <v>74</v>
      </c>
      <c r="G562" s="52"/>
      <c r="H562" s="57" t="s">
        <v>75</v>
      </c>
      <c r="I562" s="54" t="s">
        <v>16</v>
      </c>
      <c r="J562" s="52" t="s">
        <v>9</v>
      </c>
      <c r="K562" s="55"/>
      <c r="L562" s="52" t="s">
        <v>17</v>
      </c>
    </row>
    <row r="563">
      <c r="A563" s="16"/>
      <c r="B563" s="16"/>
      <c r="C563" s="16"/>
      <c r="D563" s="16"/>
      <c r="E563" s="52">
        <v>6.0</v>
      </c>
      <c r="F563" s="53" t="s">
        <v>29</v>
      </c>
      <c r="G563" s="52" t="s">
        <v>93</v>
      </c>
      <c r="H563" s="53"/>
      <c r="I563" s="54" t="s">
        <v>16</v>
      </c>
      <c r="J563" s="52" t="s">
        <v>9</v>
      </c>
      <c r="K563" s="55"/>
      <c r="L563" s="52" t="s">
        <v>17</v>
      </c>
    </row>
    <row r="564">
      <c r="A564" s="16"/>
      <c r="B564" s="16"/>
      <c r="C564" s="16"/>
      <c r="D564" s="16"/>
      <c r="E564" s="52">
        <v>7.0</v>
      </c>
      <c r="F564" s="53" t="s">
        <v>30</v>
      </c>
      <c r="G564" s="52" t="s">
        <v>77</v>
      </c>
      <c r="H564" s="53"/>
      <c r="I564" s="54" t="s">
        <v>16</v>
      </c>
      <c r="J564" s="52" t="s">
        <v>9</v>
      </c>
      <c r="K564" s="55"/>
      <c r="L564" s="52" t="s">
        <v>17</v>
      </c>
    </row>
    <row r="565">
      <c r="A565" s="16"/>
      <c r="B565" s="16"/>
      <c r="C565" s="16"/>
      <c r="D565" s="16"/>
      <c r="E565" s="52">
        <v>8.0</v>
      </c>
      <c r="F565" s="53" t="s">
        <v>78</v>
      </c>
      <c r="G565" s="52" t="s">
        <v>99</v>
      </c>
      <c r="H565" s="53"/>
      <c r="I565" s="54" t="s">
        <v>16</v>
      </c>
      <c r="J565" s="52" t="s">
        <v>9</v>
      </c>
      <c r="K565" s="55"/>
      <c r="L565" s="52" t="s">
        <v>17</v>
      </c>
    </row>
    <row r="566">
      <c r="A566" s="16"/>
      <c r="B566" s="16"/>
      <c r="C566" s="16"/>
      <c r="D566" s="16"/>
      <c r="E566" s="52">
        <v>9.0</v>
      </c>
      <c r="F566" s="53" t="s">
        <v>80</v>
      </c>
      <c r="G566" s="52" t="s">
        <v>81</v>
      </c>
      <c r="H566" s="53"/>
      <c r="I566" s="54" t="s">
        <v>16</v>
      </c>
      <c r="J566" s="52" t="s">
        <v>9</v>
      </c>
      <c r="K566" s="55"/>
      <c r="L566" s="52" t="s">
        <v>17</v>
      </c>
    </row>
    <row r="567">
      <c r="A567" s="16"/>
      <c r="B567" s="16"/>
      <c r="C567" s="16"/>
      <c r="D567" s="16"/>
      <c r="E567" s="52">
        <v>10.0</v>
      </c>
      <c r="F567" s="53" t="s">
        <v>82</v>
      </c>
      <c r="G567" s="58" t="s">
        <v>83</v>
      </c>
      <c r="H567" s="53"/>
      <c r="I567" s="54" t="s">
        <v>16</v>
      </c>
      <c r="J567" s="52" t="s">
        <v>9</v>
      </c>
      <c r="K567" s="55"/>
      <c r="L567" s="52" t="s">
        <v>17</v>
      </c>
    </row>
    <row r="568">
      <c r="A568" s="16"/>
      <c r="B568" s="16"/>
      <c r="C568" s="16"/>
      <c r="D568" s="16"/>
      <c r="E568" s="52">
        <v>11.0</v>
      </c>
      <c r="F568" s="53" t="s">
        <v>84</v>
      </c>
      <c r="G568" s="58" t="s">
        <v>102</v>
      </c>
      <c r="H568" s="53"/>
      <c r="I568" s="54" t="s">
        <v>16</v>
      </c>
      <c r="J568" s="52" t="s">
        <v>9</v>
      </c>
      <c r="K568" s="55"/>
      <c r="L568" s="52" t="s">
        <v>17</v>
      </c>
    </row>
    <row r="569">
      <c r="A569" s="25"/>
      <c r="B569" s="25"/>
      <c r="C569" s="25"/>
      <c r="D569" s="25"/>
      <c r="E569" s="52">
        <v>12.0</v>
      </c>
      <c r="F569" s="59" t="s">
        <v>86</v>
      </c>
      <c r="G569" s="52"/>
      <c r="H569" s="57" t="s">
        <v>68</v>
      </c>
      <c r="I569" s="54" t="s">
        <v>16</v>
      </c>
      <c r="J569" s="52" t="s">
        <v>9</v>
      </c>
      <c r="K569" s="55"/>
      <c r="L569" s="52" t="s">
        <v>17</v>
      </c>
    </row>
    <row r="570">
      <c r="A570" s="49">
        <v>49.0</v>
      </c>
      <c r="B570" s="50" t="s">
        <v>70</v>
      </c>
      <c r="C570" s="48" t="s">
        <v>88</v>
      </c>
      <c r="D570" s="51" t="s">
        <v>89</v>
      </c>
      <c r="E570" s="52">
        <v>1.0</v>
      </c>
      <c r="F570" s="53" t="s">
        <v>15</v>
      </c>
      <c r="G570" s="52"/>
      <c r="H570" s="53"/>
      <c r="I570" s="54" t="s">
        <v>16</v>
      </c>
      <c r="J570" s="52" t="s">
        <v>9</v>
      </c>
      <c r="K570" s="55"/>
      <c r="L570" s="52" t="s">
        <v>17</v>
      </c>
    </row>
    <row r="571">
      <c r="A571" s="16"/>
      <c r="B571" s="16"/>
      <c r="C571" s="16"/>
      <c r="D571" s="16"/>
      <c r="E571" s="52">
        <v>2.0</v>
      </c>
      <c r="F571" s="53" t="s">
        <v>18</v>
      </c>
      <c r="G571" s="56" t="s">
        <v>73</v>
      </c>
      <c r="H571" s="53"/>
      <c r="I571" s="54" t="s">
        <v>16</v>
      </c>
      <c r="J571" s="52" t="s">
        <v>9</v>
      </c>
      <c r="K571" s="55"/>
      <c r="L571" s="52" t="s">
        <v>17</v>
      </c>
    </row>
    <row r="572">
      <c r="A572" s="16"/>
      <c r="B572" s="16"/>
      <c r="C572" s="16"/>
      <c r="D572" s="16"/>
      <c r="E572" s="52">
        <v>3.0</v>
      </c>
      <c r="F572" s="53" t="s">
        <v>20</v>
      </c>
      <c r="G572" s="52" t="s">
        <v>21</v>
      </c>
      <c r="H572" s="53"/>
      <c r="I572" s="54" t="s">
        <v>16</v>
      </c>
      <c r="J572" s="52" t="s">
        <v>9</v>
      </c>
      <c r="K572" s="55"/>
      <c r="L572" s="52" t="s">
        <v>17</v>
      </c>
    </row>
    <row r="573">
      <c r="A573" s="16"/>
      <c r="B573" s="16"/>
      <c r="C573" s="16"/>
      <c r="D573" s="16"/>
      <c r="E573" s="52">
        <v>4.0</v>
      </c>
      <c r="F573" s="53" t="s">
        <v>22</v>
      </c>
      <c r="G573" s="52"/>
      <c r="H573" s="57" t="s">
        <v>23</v>
      </c>
      <c r="I573" s="54" t="s">
        <v>16</v>
      </c>
      <c r="J573" s="52" t="s">
        <v>9</v>
      </c>
      <c r="K573" s="55"/>
      <c r="L573" s="52" t="s">
        <v>17</v>
      </c>
    </row>
    <row r="574">
      <c r="A574" s="16"/>
      <c r="B574" s="16"/>
      <c r="C574" s="16"/>
      <c r="D574" s="16"/>
      <c r="E574" s="52">
        <v>5.0</v>
      </c>
      <c r="F574" s="53" t="s">
        <v>74</v>
      </c>
      <c r="G574" s="52"/>
      <c r="H574" s="57" t="s">
        <v>75</v>
      </c>
      <c r="I574" s="54" t="s">
        <v>16</v>
      </c>
      <c r="J574" s="52" t="s">
        <v>9</v>
      </c>
      <c r="K574" s="55"/>
      <c r="L574" s="52" t="s">
        <v>17</v>
      </c>
    </row>
    <row r="575">
      <c r="A575" s="16"/>
      <c r="B575" s="16"/>
      <c r="C575" s="16"/>
      <c r="D575" s="16"/>
      <c r="E575" s="52">
        <v>6.0</v>
      </c>
      <c r="F575" s="53" t="s">
        <v>29</v>
      </c>
      <c r="G575" s="52" t="s">
        <v>93</v>
      </c>
      <c r="H575" s="53"/>
      <c r="I575" s="54" t="s">
        <v>16</v>
      </c>
      <c r="J575" s="52" t="s">
        <v>9</v>
      </c>
      <c r="K575" s="55"/>
      <c r="L575" s="52" t="s">
        <v>17</v>
      </c>
    </row>
    <row r="576">
      <c r="A576" s="16"/>
      <c r="B576" s="16"/>
      <c r="C576" s="16"/>
      <c r="D576" s="16"/>
      <c r="E576" s="52">
        <v>7.0</v>
      </c>
      <c r="F576" s="53" t="s">
        <v>30</v>
      </c>
      <c r="G576" s="52" t="s">
        <v>77</v>
      </c>
      <c r="H576" s="53"/>
      <c r="I576" s="54" t="s">
        <v>16</v>
      </c>
      <c r="J576" s="52" t="s">
        <v>9</v>
      </c>
      <c r="K576" s="55"/>
      <c r="L576" s="52" t="s">
        <v>17</v>
      </c>
    </row>
    <row r="577">
      <c r="A577" s="16"/>
      <c r="B577" s="16"/>
      <c r="C577" s="16"/>
      <c r="D577" s="16"/>
      <c r="E577" s="52">
        <v>8.0</v>
      </c>
      <c r="F577" s="53" t="s">
        <v>78</v>
      </c>
      <c r="G577" s="52" t="s">
        <v>99</v>
      </c>
      <c r="H577" s="53"/>
      <c r="I577" s="54" t="s">
        <v>16</v>
      </c>
      <c r="J577" s="52" t="s">
        <v>9</v>
      </c>
      <c r="K577" s="55"/>
      <c r="L577" s="52" t="s">
        <v>17</v>
      </c>
    </row>
    <row r="578">
      <c r="A578" s="16"/>
      <c r="B578" s="16"/>
      <c r="C578" s="16"/>
      <c r="D578" s="16"/>
      <c r="E578" s="52">
        <v>9.0</v>
      </c>
      <c r="F578" s="53" t="s">
        <v>80</v>
      </c>
      <c r="G578" s="52" t="s">
        <v>81</v>
      </c>
      <c r="H578" s="53"/>
      <c r="I578" s="54" t="s">
        <v>16</v>
      </c>
      <c r="J578" s="52" t="s">
        <v>9</v>
      </c>
      <c r="K578" s="55"/>
      <c r="L578" s="52" t="s">
        <v>17</v>
      </c>
    </row>
    <row r="579">
      <c r="A579" s="16"/>
      <c r="B579" s="16"/>
      <c r="C579" s="16"/>
      <c r="D579" s="16"/>
      <c r="E579" s="52">
        <v>10.0</v>
      </c>
      <c r="F579" s="53" t="s">
        <v>82</v>
      </c>
      <c r="G579" s="58" t="s">
        <v>83</v>
      </c>
      <c r="H579" s="53"/>
      <c r="I579" s="54" t="s">
        <v>16</v>
      </c>
      <c r="J579" s="52" t="s">
        <v>9</v>
      </c>
      <c r="K579" s="55"/>
      <c r="L579" s="52" t="s">
        <v>17</v>
      </c>
    </row>
    <row r="580">
      <c r="A580" s="16"/>
      <c r="B580" s="16"/>
      <c r="C580" s="16"/>
      <c r="D580" s="16"/>
      <c r="E580" s="52">
        <v>11.0</v>
      </c>
      <c r="F580" s="53" t="s">
        <v>84</v>
      </c>
      <c r="G580" s="58" t="s">
        <v>100</v>
      </c>
      <c r="H580" s="53"/>
      <c r="I580" s="54" t="s">
        <v>16</v>
      </c>
      <c r="J580" s="52" t="s">
        <v>9</v>
      </c>
      <c r="K580" s="55"/>
      <c r="L580" s="52" t="s">
        <v>17</v>
      </c>
    </row>
    <row r="581">
      <c r="A581" s="25"/>
      <c r="B581" s="25"/>
      <c r="C581" s="25"/>
      <c r="D581" s="25"/>
      <c r="E581" s="52">
        <v>12.0</v>
      </c>
      <c r="F581" s="59" t="s">
        <v>86</v>
      </c>
      <c r="G581" s="52"/>
      <c r="H581" s="57" t="s">
        <v>68</v>
      </c>
      <c r="I581" s="54" t="s">
        <v>16</v>
      </c>
      <c r="J581" s="52" t="s">
        <v>9</v>
      </c>
      <c r="K581" s="55"/>
      <c r="L581" s="52" t="s">
        <v>17</v>
      </c>
    </row>
    <row r="582">
      <c r="A582" s="49">
        <v>50.0</v>
      </c>
      <c r="B582" s="50" t="s">
        <v>70</v>
      </c>
      <c r="C582" s="48" t="s">
        <v>88</v>
      </c>
      <c r="D582" s="51" t="s">
        <v>89</v>
      </c>
      <c r="E582" s="52">
        <v>1.0</v>
      </c>
      <c r="F582" s="53" t="s">
        <v>15</v>
      </c>
      <c r="G582" s="52"/>
      <c r="H582" s="53"/>
      <c r="I582" s="54" t="s">
        <v>16</v>
      </c>
      <c r="J582" s="52" t="s">
        <v>9</v>
      </c>
      <c r="K582" s="55"/>
      <c r="L582" s="52" t="s">
        <v>17</v>
      </c>
    </row>
    <row r="583">
      <c r="A583" s="16"/>
      <c r="B583" s="16"/>
      <c r="C583" s="16"/>
      <c r="D583" s="16"/>
      <c r="E583" s="52">
        <v>2.0</v>
      </c>
      <c r="F583" s="53" t="s">
        <v>18</v>
      </c>
      <c r="G583" s="56" t="s">
        <v>73</v>
      </c>
      <c r="H583" s="53"/>
      <c r="I583" s="54" t="s">
        <v>16</v>
      </c>
      <c r="J583" s="52" t="s">
        <v>9</v>
      </c>
      <c r="K583" s="55"/>
      <c r="L583" s="52" t="s">
        <v>17</v>
      </c>
    </row>
    <row r="584">
      <c r="A584" s="16"/>
      <c r="B584" s="16"/>
      <c r="C584" s="16"/>
      <c r="D584" s="16"/>
      <c r="E584" s="52">
        <v>3.0</v>
      </c>
      <c r="F584" s="53" t="s">
        <v>20</v>
      </c>
      <c r="G584" s="52" t="s">
        <v>21</v>
      </c>
      <c r="H584" s="53"/>
      <c r="I584" s="54" t="s">
        <v>16</v>
      </c>
      <c r="J584" s="52" t="s">
        <v>9</v>
      </c>
      <c r="K584" s="55"/>
      <c r="L584" s="52" t="s">
        <v>17</v>
      </c>
    </row>
    <row r="585">
      <c r="A585" s="16"/>
      <c r="B585" s="16"/>
      <c r="C585" s="16"/>
      <c r="D585" s="16"/>
      <c r="E585" s="52">
        <v>4.0</v>
      </c>
      <c r="F585" s="53" t="s">
        <v>22</v>
      </c>
      <c r="G585" s="52"/>
      <c r="H585" s="57" t="s">
        <v>23</v>
      </c>
      <c r="I585" s="54" t="s">
        <v>16</v>
      </c>
      <c r="J585" s="52" t="s">
        <v>9</v>
      </c>
      <c r="K585" s="55"/>
      <c r="L585" s="52" t="s">
        <v>17</v>
      </c>
    </row>
    <row r="586">
      <c r="A586" s="16"/>
      <c r="B586" s="16"/>
      <c r="C586" s="16"/>
      <c r="D586" s="16"/>
      <c r="E586" s="52">
        <v>5.0</v>
      </c>
      <c r="F586" s="53" t="s">
        <v>74</v>
      </c>
      <c r="G586" s="52"/>
      <c r="H586" s="57" t="s">
        <v>75</v>
      </c>
      <c r="I586" s="54" t="s">
        <v>16</v>
      </c>
      <c r="J586" s="52" t="s">
        <v>9</v>
      </c>
      <c r="K586" s="55"/>
      <c r="L586" s="52" t="s">
        <v>17</v>
      </c>
    </row>
    <row r="587">
      <c r="A587" s="16"/>
      <c r="B587" s="16"/>
      <c r="C587" s="16"/>
      <c r="D587" s="16"/>
      <c r="E587" s="52">
        <v>6.0</v>
      </c>
      <c r="F587" s="53" t="s">
        <v>29</v>
      </c>
      <c r="G587" s="52" t="s">
        <v>93</v>
      </c>
      <c r="H587" s="53"/>
      <c r="I587" s="54" t="s">
        <v>16</v>
      </c>
      <c r="J587" s="52" t="s">
        <v>9</v>
      </c>
      <c r="K587" s="55"/>
      <c r="L587" s="52" t="s">
        <v>17</v>
      </c>
    </row>
    <row r="588">
      <c r="A588" s="16"/>
      <c r="B588" s="16"/>
      <c r="C588" s="16"/>
      <c r="D588" s="16"/>
      <c r="E588" s="52">
        <v>7.0</v>
      </c>
      <c r="F588" s="53" t="s">
        <v>30</v>
      </c>
      <c r="G588" s="52" t="s">
        <v>77</v>
      </c>
      <c r="H588" s="53"/>
      <c r="I588" s="54" t="s">
        <v>16</v>
      </c>
      <c r="J588" s="52" t="s">
        <v>9</v>
      </c>
      <c r="K588" s="55"/>
      <c r="L588" s="52" t="s">
        <v>17</v>
      </c>
    </row>
    <row r="589">
      <c r="A589" s="16"/>
      <c r="B589" s="16"/>
      <c r="C589" s="16"/>
      <c r="D589" s="16"/>
      <c r="E589" s="52">
        <v>8.0</v>
      </c>
      <c r="F589" s="53" t="s">
        <v>78</v>
      </c>
      <c r="G589" s="52" t="s">
        <v>99</v>
      </c>
      <c r="H589" s="53"/>
      <c r="I589" s="54" t="s">
        <v>16</v>
      </c>
      <c r="J589" s="52" t="s">
        <v>9</v>
      </c>
      <c r="K589" s="55"/>
      <c r="L589" s="52" t="s">
        <v>17</v>
      </c>
    </row>
    <row r="590">
      <c r="A590" s="16"/>
      <c r="B590" s="16"/>
      <c r="C590" s="16"/>
      <c r="D590" s="16"/>
      <c r="E590" s="52">
        <v>9.0</v>
      </c>
      <c r="F590" s="53" t="s">
        <v>80</v>
      </c>
      <c r="G590" s="52" t="s">
        <v>81</v>
      </c>
      <c r="H590" s="53"/>
      <c r="I590" s="54" t="s">
        <v>16</v>
      </c>
      <c r="J590" s="52" t="s">
        <v>9</v>
      </c>
      <c r="K590" s="55"/>
      <c r="L590" s="52" t="s">
        <v>17</v>
      </c>
    </row>
    <row r="591">
      <c r="A591" s="16"/>
      <c r="B591" s="16"/>
      <c r="C591" s="16"/>
      <c r="D591" s="16"/>
      <c r="E591" s="52">
        <v>10.0</v>
      </c>
      <c r="F591" s="53" t="s">
        <v>82</v>
      </c>
      <c r="G591" s="58" t="s">
        <v>83</v>
      </c>
      <c r="H591" s="53"/>
      <c r="I591" s="54" t="s">
        <v>16</v>
      </c>
      <c r="J591" s="52" t="s">
        <v>9</v>
      </c>
      <c r="K591" s="55"/>
      <c r="L591" s="52" t="s">
        <v>17</v>
      </c>
    </row>
    <row r="592">
      <c r="A592" s="16"/>
      <c r="B592" s="16"/>
      <c r="C592" s="16"/>
      <c r="D592" s="16"/>
      <c r="E592" s="52">
        <v>11.0</v>
      </c>
      <c r="F592" s="53" t="s">
        <v>84</v>
      </c>
      <c r="G592" s="58" t="s">
        <v>103</v>
      </c>
      <c r="H592" s="53"/>
      <c r="I592" s="54" t="s">
        <v>16</v>
      </c>
      <c r="J592" s="52" t="s">
        <v>9</v>
      </c>
      <c r="K592" s="55"/>
      <c r="L592" s="52" t="s">
        <v>17</v>
      </c>
    </row>
    <row r="593">
      <c r="A593" s="25"/>
      <c r="B593" s="25"/>
      <c r="C593" s="25"/>
      <c r="D593" s="25"/>
      <c r="E593" s="52">
        <v>12.0</v>
      </c>
      <c r="F593" s="59" t="s">
        <v>86</v>
      </c>
      <c r="G593" s="52"/>
      <c r="H593" s="57" t="s">
        <v>68</v>
      </c>
      <c r="I593" s="54" t="s">
        <v>16</v>
      </c>
      <c r="J593" s="52" t="s">
        <v>9</v>
      </c>
      <c r="K593" s="55"/>
      <c r="L593" s="52" t="s">
        <v>17</v>
      </c>
    </row>
    <row r="594">
      <c r="A594" s="6">
        <v>51.0</v>
      </c>
      <c r="B594" s="44" t="s">
        <v>104</v>
      </c>
      <c r="C594" s="33" t="s">
        <v>105</v>
      </c>
      <c r="D594" s="33" t="s">
        <v>106</v>
      </c>
      <c r="E594" s="10">
        <v>1.0</v>
      </c>
      <c r="F594" s="11" t="s">
        <v>15</v>
      </c>
      <c r="G594" s="12"/>
      <c r="H594" s="13"/>
      <c r="I594" s="14" t="s">
        <v>16</v>
      </c>
      <c r="J594" s="10" t="s">
        <v>9</v>
      </c>
      <c r="K594" s="32"/>
      <c r="L594" s="10" t="s">
        <v>17</v>
      </c>
    </row>
    <row r="595">
      <c r="A595" s="16"/>
      <c r="B595" s="16"/>
      <c r="C595" s="16"/>
      <c r="D595" s="16"/>
      <c r="E595" s="10">
        <v>2.0</v>
      </c>
      <c r="F595" s="11" t="s">
        <v>18</v>
      </c>
      <c r="G595" s="45" t="s">
        <v>73</v>
      </c>
      <c r="H595" s="18"/>
      <c r="I595" s="14" t="s">
        <v>16</v>
      </c>
      <c r="J595" s="10" t="s">
        <v>9</v>
      </c>
      <c r="K595" s="32"/>
      <c r="L595" s="10" t="s">
        <v>17</v>
      </c>
    </row>
    <row r="596">
      <c r="A596" s="16"/>
      <c r="B596" s="16"/>
      <c r="C596" s="16"/>
      <c r="D596" s="16"/>
      <c r="E596" s="10">
        <v>3.0</v>
      </c>
      <c r="F596" s="20" t="s">
        <v>20</v>
      </c>
      <c r="G596" s="10" t="s">
        <v>21</v>
      </c>
      <c r="H596" s="18"/>
      <c r="I596" s="14" t="s">
        <v>16</v>
      </c>
      <c r="J596" s="10" t="s">
        <v>9</v>
      </c>
      <c r="K596" s="32"/>
      <c r="L596" s="10" t="s">
        <v>17</v>
      </c>
    </row>
    <row r="597">
      <c r="A597" s="16"/>
      <c r="B597" s="16"/>
      <c r="C597" s="16"/>
      <c r="D597" s="16"/>
      <c r="E597" s="10">
        <v>4.0</v>
      </c>
      <c r="F597" s="20" t="s">
        <v>22</v>
      </c>
      <c r="G597" s="21"/>
      <c r="H597" s="22" t="s">
        <v>23</v>
      </c>
      <c r="I597" s="14" t="s">
        <v>16</v>
      </c>
      <c r="J597" s="10" t="s">
        <v>9</v>
      </c>
      <c r="K597" s="32"/>
      <c r="L597" s="10" t="s">
        <v>17</v>
      </c>
    </row>
    <row r="598">
      <c r="A598" s="16"/>
      <c r="B598" s="16"/>
      <c r="C598" s="16"/>
      <c r="D598" s="16"/>
      <c r="E598" s="37">
        <v>5.0</v>
      </c>
      <c r="F598" s="38" t="s">
        <v>107</v>
      </c>
      <c r="G598" s="41"/>
      <c r="H598" s="22" t="s">
        <v>75</v>
      </c>
      <c r="I598" s="14" t="s">
        <v>16</v>
      </c>
      <c r="J598" s="10" t="s">
        <v>9</v>
      </c>
      <c r="K598" s="32"/>
      <c r="L598" s="10" t="s">
        <v>17</v>
      </c>
    </row>
    <row r="599">
      <c r="A599" s="16"/>
      <c r="B599" s="16"/>
      <c r="C599" s="16"/>
      <c r="D599" s="16"/>
      <c r="E599" s="37">
        <v>6.0</v>
      </c>
      <c r="F599" s="38" t="s">
        <v>108</v>
      </c>
      <c r="G599" s="37" t="s">
        <v>109</v>
      </c>
      <c r="H599" s="39"/>
      <c r="I599" s="14" t="s">
        <v>16</v>
      </c>
      <c r="J599" s="10" t="s">
        <v>9</v>
      </c>
      <c r="K599" s="32"/>
      <c r="L599" s="10" t="s">
        <v>17</v>
      </c>
    </row>
    <row r="600">
      <c r="A600" s="16"/>
      <c r="B600" s="16"/>
      <c r="C600" s="16"/>
      <c r="D600" s="16"/>
      <c r="E600" s="37">
        <v>7.0</v>
      </c>
      <c r="F600" s="40" t="s">
        <v>110</v>
      </c>
      <c r="G600" s="41"/>
      <c r="H600" s="42" t="s">
        <v>111</v>
      </c>
      <c r="I600" s="14" t="s">
        <v>16</v>
      </c>
      <c r="J600" s="10" t="s">
        <v>9</v>
      </c>
      <c r="K600" s="32"/>
      <c r="L600" s="10" t="s">
        <v>17</v>
      </c>
    </row>
    <row r="601">
      <c r="A601" s="16"/>
      <c r="B601" s="16"/>
      <c r="C601" s="16"/>
      <c r="D601" s="16"/>
      <c r="E601" s="37">
        <v>8.0</v>
      </c>
      <c r="F601" s="38" t="s">
        <v>112</v>
      </c>
      <c r="G601" s="41"/>
      <c r="H601" s="42" t="s">
        <v>113</v>
      </c>
      <c r="I601" s="14" t="s">
        <v>16</v>
      </c>
      <c r="J601" s="10" t="s">
        <v>9</v>
      </c>
      <c r="K601" s="32"/>
      <c r="L601" s="10" t="s">
        <v>17</v>
      </c>
    </row>
    <row r="602">
      <c r="A602" s="16"/>
      <c r="B602" s="16"/>
      <c r="C602" s="16"/>
      <c r="D602" s="16"/>
      <c r="E602" s="37">
        <v>9.0</v>
      </c>
      <c r="F602" s="40" t="s">
        <v>114</v>
      </c>
      <c r="G602" s="60">
        <f>IFERROR(__xludf.DUMMYFUNCTION("IMPORTRANGE(""https://docs.google.com/spreadsheets/d/1msXmY3JMrtV0sapmub13JTOYehqip3e4NKt615XbIqY/?gid=403967565"",CONCATENATE(""Donantes!G"",K602))"),9.8765432E7)</f>
        <v>98765432</v>
      </c>
      <c r="H602" s="39"/>
      <c r="I602" s="14" t="s">
        <v>16</v>
      </c>
      <c r="J602" s="10" t="s">
        <v>9</v>
      </c>
      <c r="K602" s="30">
        <v>17.0</v>
      </c>
      <c r="L602" s="10" t="s">
        <v>17</v>
      </c>
    </row>
    <row r="603">
      <c r="A603" s="16"/>
      <c r="B603" s="16"/>
      <c r="C603" s="16"/>
      <c r="D603" s="16"/>
      <c r="E603" s="37">
        <v>10.0</v>
      </c>
      <c r="F603" s="40" t="s">
        <v>80</v>
      </c>
      <c r="G603" s="37" t="str">
        <f>IFERROR(__xludf.DUMMYFUNCTION("IMPORTRANGE(""https://docs.google.com/spreadsheets/d/1msXmY3JMrtV0sapmub13JTOYehqip3e4NKt615XbIqY/?gid=403967565"",CONCATENATE(""Donantes!H"",K603))"),"Calle Falsa")</f>
        <v>Calle Falsa</v>
      </c>
      <c r="H603" s="39"/>
      <c r="I603" s="14" t="s">
        <v>16</v>
      </c>
      <c r="J603" s="10" t="s">
        <v>9</v>
      </c>
      <c r="K603" s="30">
        <f t="shared" ref="K603:K610" si="25">K602</f>
        <v>17</v>
      </c>
      <c r="L603" s="10" t="s">
        <v>17</v>
      </c>
    </row>
    <row r="604">
      <c r="A604" s="16"/>
      <c r="B604" s="16"/>
      <c r="C604" s="16"/>
      <c r="D604" s="16"/>
      <c r="E604" s="37">
        <v>11.0</v>
      </c>
      <c r="F604" s="40" t="s">
        <v>82</v>
      </c>
      <c r="G604" s="37">
        <f>IFERROR(__xludf.DUMMYFUNCTION("IMPORTRANGE(""https://docs.google.com/spreadsheets/d/1msXmY3JMrtV0sapmub13JTOYehqip3e4NKt615XbIqY/?gid=403967565"",CONCATENATE(""Donantes!I"",K604))"),123.0)</f>
        <v>123</v>
      </c>
      <c r="H604" s="39"/>
      <c r="I604" s="14" t="s">
        <v>16</v>
      </c>
      <c r="J604" s="10" t="s">
        <v>9</v>
      </c>
      <c r="K604" s="30">
        <f t="shared" si="25"/>
        <v>17</v>
      </c>
      <c r="L604" s="10" t="s">
        <v>17</v>
      </c>
    </row>
    <row r="605">
      <c r="A605" s="16"/>
      <c r="B605" s="16"/>
      <c r="C605" s="16"/>
      <c r="D605" s="16"/>
      <c r="E605" s="37">
        <v>12.0</v>
      </c>
      <c r="F605" s="40" t="s">
        <v>115</v>
      </c>
      <c r="G605" s="37" t="s">
        <v>116</v>
      </c>
      <c r="H605" s="39"/>
      <c r="I605" s="14" t="s">
        <v>16</v>
      </c>
      <c r="J605" s="10" t="s">
        <v>9</v>
      </c>
      <c r="K605" s="30">
        <f t="shared" si="25"/>
        <v>17</v>
      </c>
      <c r="L605" s="10" t="s">
        <v>17</v>
      </c>
    </row>
    <row r="606">
      <c r="A606" s="16"/>
      <c r="B606" s="16"/>
      <c r="C606" s="16"/>
      <c r="D606" s="16"/>
      <c r="E606" s="37">
        <v>13.0</v>
      </c>
      <c r="F606" s="40" t="s">
        <v>117</v>
      </c>
      <c r="G606" s="37" t="s">
        <v>118</v>
      </c>
      <c r="H606" s="39"/>
      <c r="I606" s="14" t="s">
        <v>16</v>
      </c>
      <c r="J606" s="10" t="s">
        <v>9</v>
      </c>
      <c r="K606" s="30">
        <f t="shared" si="25"/>
        <v>17</v>
      </c>
      <c r="L606" s="10" t="s">
        <v>17</v>
      </c>
    </row>
    <row r="607">
      <c r="A607" s="16"/>
      <c r="B607" s="16"/>
      <c r="C607" s="16"/>
      <c r="D607" s="16"/>
      <c r="E607" s="37">
        <v>14.0</v>
      </c>
      <c r="F607" s="40" t="s">
        <v>119</v>
      </c>
      <c r="G607" s="61">
        <f>IFERROR(__xludf.DUMMYFUNCTION("IMPORTRANGE(""https://docs.google.com/spreadsheets/d/1msXmY3JMrtV0sapmub13JTOYehqip3e4NKt615XbIqY/?gid=403967565"",CONCATENATE(""Donantes!F"",K605))"),18367.0)</f>
        <v>18367</v>
      </c>
      <c r="H607" s="39"/>
      <c r="I607" s="14" t="s">
        <v>16</v>
      </c>
      <c r="J607" s="10" t="s">
        <v>9</v>
      </c>
      <c r="K607" s="30">
        <f t="shared" si="25"/>
        <v>17</v>
      </c>
      <c r="L607" s="10" t="s">
        <v>17</v>
      </c>
    </row>
    <row r="608">
      <c r="A608" s="16"/>
      <c r="B608" s="16"/>
      <c r="C608" s="16"/>
      <c r="D608" s="16"/>
      <c r="E608" s="37">
        <v>15.0</v>
      </c>
      <c r="F608" s="40" t="s">
        <v>120</v>
      </c>
      <c r="G608" s="37" t="str">
        <f>IFERROR(__xludf.DUMMYFUNCTION("IMPORTRANGE(""https://docs.google.com/spreadsheets/d/1msXmY3JMrtV0sapmub13JTOYehqip3e4NKt615XbIqY/?gid=403967565"",CONCATENATE(""Donantes!D"",K606))"),"maria.gomez@gmail.com")</f>
        <v>maria.gomez@gmail.com</v>
      </c>
      <c r="H608" s="39"/>
      <c r="I608" s="14" t="s">
        <v>16</v>
      </c>
      <c r="J608" s="10" t="s">
        <v>9</v>
      </c>
      <c r="K608" s="30">
        <f t="shared" si="25"/>
        <v>17</v>
      </c>
      <c r="L608" s="10" t="s">
        <v>17</v>
      </c>
    </row>
    <row r="609">
      <c r="A609" s="16"/>
      <c r="B609" s="16"/>
      <c r="C609" s="16"/>
      <c r="D609" s="16"/>
      <c r="E609" s="37">
        <v>16.0</v>
      </c>
      <c r="F609" s="40" t="s">
        <v>121</v>
      </c>
      <c r="G609" s="37">
        <f>IFERROR(__xludf.DUMMYFUNCTION("IMPORTRANGE(""https://docs.google.com/spreadsheets/d/1msXmY3JMrtV0sapmub13JTOYehqip3e4NKt615XbIqY/?gid=403967565"",CONCATENATE(""Donantes!J"",K607))"),1234.0)</f>
        <v>1234</v>
      </c>
      <c r="H609" s="39"/>
      <c r="I609" s="14" t="s">
        <v>16</v>
      </c>
      <c r="J609" s="10" t="s">
        <v>9</v>
      </c>
      <c r="K609" s="30">
        <f t="shared" si="25"/>
        <v>17</v>
      </c>
      <c r="L609" s="10" t="s">
        <v>17</v>
      </c>
    </row>
    <row r="610">
      <c r="A610" s="16"/>
      <c r="B610" s="16"/>
      <c r="C610" s="16"/>
      <c r="D610" s="16"/>
      <c r="E610" s="37">
        <v>17.0</v>
      </c>
      <c r="F610" s="40" t="s">
        <v>122</v>
      </c>
      <c r="G610" s="37" t="s">
        <v>123</v>
      </c>
      <c r="H610" s="39"/>
      <c r="I610" s="14" t="s">
        <v>16</v>
      </c>
      <c r="J610" s="10" t="s">
        <v>9</v>
      </c>
      <c r="K610" s="30">
        <f t="shared" si="25"/>
        <v>17</v>
      </c>
      <c r="L610" s="10" t="s">
        <v>17</v>
      </c>
    </row>
    <row r="611">
      <c r="A611" s="25"/>
      <c r="B611" s="25"/>
      <c r="C611" s="25"/>
      <c r="D611" s="25"/>
      <c r="E611" s="37">
        <v>18.0</v>
      </c>
      <c r="F611" s="40" t="s">
        <v>124</v>
      </c>
      <c r="G611" s="41"/>
      <c r="H611" s="42" t="s">
        <v>125</v>
      </c>
      <c r="I611" s="14" t="s">
        <v>16</v>
      </c>
      <c r="J611" s="10" t="s">
        <v>9</v>
      </c>
      <c r="K611" s="32"/>
      <c r="L611" s="10" t="s">
        <v>17</v>
      </c>
    </row>
    <row r="612">
      <c r="A612" s="6">
        <v>52.0</v>
      </c>
      <c r="B612" s="44" t="s">
        <v>104</v>
      </c>
      <c r="C612" s="33" t="s">
        <v>105</v>
      </c>
      <c r="D612" s="33" t="s">
        <v>106</v>
      </c>
      <c r="E612" s="10">
        <v>1.0</v>
      </c>
      <c r="F612" s="11" t="s">
        <v>15</v>
      </c>
      <c r="G612" s="12"/>
      <c r="H612" s="13"/>
      <c r="I612" s="14" t="s">
        <v>16</v>
      </c>
      <c r="J612" s="10" t="s">
        <v>9</v>
      </c>
      <c r="K612" s="32"/>
      <c r="L612" s="10" t="s">
        <v>17</v>
      </c>
    </row>
    <row r="613">
      <c r="A613" s="16"/>
      <c r="B613" s="16"/>
      <c r="C613" s="16"/>
      <c r="D613" s="16"/>
      <c r="E613" s="10">
        <v>2.0</v>
      </c>
      <c r="F613" s="11" t="s">
        <v>18</v>
      </c>
      <c r="G613" s="45" t="s">
        <v>73</v>
      </c>
      <c r="H613" s="18"/>
      <c r="I613" s="14" t="s">
        <v>16</v>
      </c>
      <c r="J613" s="10" t="s">
        <v>9</v>
      </c>
      <c r="K613" s="32"/>
      <c r="L613" s="10" t="s">
        <v>17</v>
      </c>
    </row>
    <row r="614">
      <c r="A614" s="16"/>
      <c r="B614" s="16"/>
      <c r="C614" s="16"/>
      <c r="D614" s="16"/>
      <c r="E614" s="10">
        <v>3.0</v>
      </c>
      <c r="F614" s="20" t="s">
        <v>20</v>
      </c>
      <c r="G614" s="10" t="s">
        <v>21</v>
      </c>
      <c r="H614" s="18"/>
      <c r="I614" s="14" t="s">
        <v>16</v>
      </c>
      <c r="J614" s="10" t="s">
        <v>9</v>
      </c>
      <c r="K614" s="32"/>
      <c r="L614" s="10" t="s">
        <v>17</v>
      </c>
    </row>
    <row r="615">
      <c r="A615" s="16"/>
      <c r="B615" s="16"/>
      <c r="C615" s="16"/>
      <c r="D615" s="16"/>
      <c r="E615" s="10">
        <v>4.0</v>
      </c>
      <c r="F615" s="20" t="s">
        <v>22</v>
      </c>
      <c r="G615" s="21"/>
      <c r="H615" s="22" t="s">
        <v>23</v>
      </c>
      <c r="I615" s="14" t="s">
        <v>16</v>
      </c>
      <c r="J615" s="10" t="s">
        <v>9</v>
      </c>
      <c r="K615" s="32"/>
      <c r="L615" s="10" t="s">
        <v>17</v>
      </c>
    </row>
    <row r="616">
      <c r="A616" s="16"/>
      <c r="B616" s="16"/>
      <c r="C616" s="16"/>
      <c r="D616" s="16"/>
      <c r="E616" s="37">
        <v>5.0</v>
      </c>
      <c r="F616" s="38" t="s">
        <v>107</v>
      </c>
      <c r="G616" s="41"/>
      <c r="H616" s="22" t="s">
        <v>75</v>
      </c>
      <c r="I616" s="14" t="s">
        <v>16</v>
      </c>
      <c r="J616" s="10" t="s">
        <v>9</v>
      </c>
      <c r="K616" s="32"/>
      <c r="L616" s="10" t="s">
        <v>17</v>
      </c>
    </row>
    <row r="617">
      <c r="A617" s="16"/>
      <c r="B617" s="16"/>
      <c r="C617" s="16"/>
      <c r="D617" s="16"/>
      <c r="E617" s="37">
        <v>6.0</v>
      </c>
      <c r="F617" s="38" t="s">
        <v>108</v>
      </c>
      <c r="G617" s="37" t="s">
        <v>109</v>
      </c>
      <c r="H617" s="39"/>
      <c r="I617" s="14" t="s">
        <v>16</v>
      </c>
      <c r="J617" s="10" t="s">
        <v>9</v>
      </c>
      <c r="K617" s="32"/>
      <c r="L617" s="10" t="s">
        <v>17</v>
      </c>
    </row>
    <row r="618">
      <c r="A618" s="16"/>
      <c r="B618" s="16"/>
      <c r="C618" s="16"/>
      <c r="D618" s="16"/>
      <c r="E618" s="37">
        <v>7.0</v>
      </c>
      <c r="F618" s="40" t="s">
        <v>110</v>
      </c>
      <c r="G618" s="41"/>
      <c r="H618" s="42" t="s">
        <v>111</v>
      </c>
      <c r="I618" s="14" t="s">
        <v>16</v>
      </c>
      <c r="J618" s="10" t="s">
        <v>9</v>
      </c>
      <c r="K618" s="32"/>
      <c r="L618" s="10" t="s">
        <v>17</v>
      </c>
    </row>
    <row r="619">
      <c r="A619" s="16"/>
      <c r="B619" s="16"/>
      <c r="C619" s="16"/>
      <c r="D619" s="16"/>
      <c r="E619" s="37">
        <v>8.0</v>
      </c>
      <c r="F619" s="38" t="s">
        <v>112</v>
      </c>
      <c r="G619" s="41"/>
      <c r="H619" s="42" t="s">
        <v>113</v>
      </c>
      <c r="I619" s="14" t="s">
        <v>16</v>
      </c>
      <c r="J619" s="10" t="s">
        <v>9</v>
      </c>
      <c r="K619" s="32"/>
      <c r="L619" s="10" t="s">
        <v>17</v>
      </c>
    </row>
    <row r="620">
      <c r="A620" s="16"/>
      <c r="B620" s="16"/>
      <c r="C620" s="16"/>
      <c r="D620" s="16"/>
      <c r="E620" s="37">
        <v>9.0</v>
      </c>
      <c r="F620" s="40" t="s">
        <v>114</v>
      </c>
      <c r="G620" s="60">
        <f>IFERROR(__xludf.DUMMYFUNCTION("IMPORTRANGE(""https://docs.google.com/spreadsheets/d/1msXmY3JMrtV0sapmub13JTOYehqip3e4NKt615XbIqY/?gid=403967565"",CONCATENATE(""Donantes!G"",K620))"),9.8765432E7)</f>
        <v>98765432</v>
      </c>
      <c r="H620" s="39"/>
      <c r="I620" s="14" t="s">
        <v>16</v>
      </c>
      <c r="J620" s="10" t="s">
        <v>9</v>
      </c>
      <c r="K620" s="30">
        <v>18.0</v>
      </c>
      <c r="L620" s="10" t="s">
        <v>17</v>
      </c>
    </row>
    <row r="621">
      <c r="A621" s="16"/>
      <c r="B621" s="16"/>
      <c r="C621" s="16"/>
      <c r="D621" s="16"/>
      <c r="E621" s="37">
        <v>10.0</v>
      </c>
      <c r="F621" s="40" t="s">
        <v>80</v>
      </c>
      <c r="G621" s="37" t="str">
        <f>IFERROR(__xludf.DUMMYFUNCTION("IMPORTRANGE(""https://docs.google.com/spreadsheets/d/1msXmY3JMrtV0sapmub13JTOYehqip3e4NKt615XbIqY/?gid=403967565"",CONCATENATE(""Donantes!H"",K621))"),"Calle Falsa")</f>
        <v>Calle Falsa</v>
      </c>
      <c r="H621" s="39"/>
      <c r="I621" s="14" t="s">
        <v>16</v>
      </c>
      <c r="J621" s="10" t="s">
        <v>9</v>
      </c>
      <c r="K621" s="30">
        <f t="shared" ref="K621:K628" si="26">K620</f>
        <v>18</v>
      </c>
      <c r="L621" s="10" t="s">
        <v>17</v>
      </c>
    </row>
    <row r="622">
      <c r="A622" s="16"/>
      <c r="B622" s="16"/>
      <c r="C622" s="16"/>
      <c r="D622" s="16"/>
      <c r="E622" s="37">
        <v>11.0</v>
      </c>
      <c r="F622" s="40" t="s">
        <v>82</v>
      </c>
      <c r="G622" s="37" t="str">
        <f>IFERROR(__xludf.DUMMYFUNCTION("IMPORTRANGE(""https://docs.google.com/spreadsheets/d/1msXmY3JMrtV0sapmub13JTOYehqip3e4NKt615XbIqY/?gid=403967565"",CONCATENATE(""Donantes!I"",K622))"),"S/N")</f>
        <v>S/N</v>
      </c>
      <c r="H622" s="39"/>
      <c r="I622" s="14" t="s">
        <v>16</v>
      </c>
      <c r="J622" s="10" t="s">
        <v>9</v>
      </c>
      <c r="K622" s="30">
        <f t="shared" si="26"/>
        <v>18</v>
      </c>
      <c r="L622" s="10" t="s">
        <v>17</v>
      </c>
    </row>
    <row r="623">
      <c r="A623" s="16"/>
      <c r="B623" s="16"/>
      <c r="C623" s="16"/>
      <c r="D623" s="16"/>
      <c r="E623" s="37">
        <v>12.0</v>
      </c>
      <c r="F623" s="40" t="s">
        <v>115</v>
      </c>
      <c r="G623" s="37" t="s">
        <v>116</v>
      </c>
      <c r="H623" s="39"/>
      <c r="I623" s="14" t="s">
        <v>16</v>
      </c>
      <c r="J623" s="10" t="s">
        <v>9</v>
      </c>
      <c r="K623" s="30">
        <f t="shared" si="26"/>
        <v>18</v>
      </c>
      <c r="L623" s="10" t="s">
        <v>17</v>
      </c>
    </row>
    <row r="624">
      <c r="A624" s="16"/>
      <c r="B624" s="16"/>
      <c r="C624" s="16"/>
      <c r="D624" s="16"/>
      <c r="E624" s="37">
        <v>13.0</v>
      </c>
      <c r="F624" s="40" t="s">
        <v>117</v>
      </c>
      <c r="G624" s="37" t="s">
        <v>118</v>
      </c>
      <c r="H624" s="39"/>
      <c r="I624" s="14" t="s">
        <v>16</v>
      </c>
      <c r="J624" s="10" t="s">
        <v>9</v>
      </c>
      <c r="K624" s="30">
        <f t="shared" si="26"/>
        <v>18</v>
      </c>
      <c r="L624" s="10" t="s">
        <v>17</v>
      </c>
    </row>
    <row r="625">
      <c r="A625" s="16"/>
      <c r="B625" s="16"/>
      <c r="C625" s="16"/>
      <c r="D625" s="16"/>
      <c r="E625" s="37">
        <v>14.0</v>
      </c>
      <c r="F625" s="40" t="s">
        <v>119</v>
      </c>
      <c r="G625" s="61">
        <f>IFERROR(__xludf.DUMMYFUNCTION("IMPORTRANGE(""https://docs.google.com/spreadsheets/d/1msXmY3JMrtV0sapmub13JTOYehqip3e4NKt615XbIqY/?gid=403967565"",CONCATENATE(""Donantes!F"",K623))"),18367.0)</f>
        <v>18367</v>
      </c>
      <c r="H625" s="39"/>
      <c r="I625" s="14" t="s">
        <v>16</v>
      </c>
      <c r="J625" s="10" t="s">
        <v>9</v>
      </c>
      <c r="K625" s="30">
        <f t="shared" si="26"/>
        <v>18</v>
      </c>
      <c r="L625" s="10" t="s">
        <v>17</v>
      </c>
    </row>
    <row r="626">
      <c r="A626" s="16"/>
      <c r="B626" s="16"/>
      <c r="C626" s="16"/>
      <c r="D626" s="16"/>
      <c r="E626" s="37">
        <v>15.0</v>
      </c>
      <c r="F626" s="40" t="s">
        <v>120</v>
      </c>
      <c r="G626" s="37" t="str">
        <f>IFERROR(__xludf.DUMMYFUNCTION("IMPORTRANGE(""https://docs.google.com/spreadsheets/d/1msXmY3JMrtV0sapmub13JTOYehqip3e4NKt615XbIqY/?gid=403967565"",CONCATENATE(""Donantes!D"",K624))"),"maria.gomez@gmail.com")</f>
        <v>maria.gomez@gmail.com</v>
      </c>
      <c r="H626" s="39"/>
      <c r="I626" s="14" t="s">
        <v>16</v>
      </c>
      <c r="J626" s="10" t="s">
        <v>9</v>
      </c>
      <c r="K626" s="30">
        <f t="shared" si="26"/>
        <v>18</v>
      </c>
      <c r="L626" s="10" t="s">
        <v>17</v>
      </c>
    </row>
    <row r="627">
      <c r="A627" s="16"/>
      <c r="B627" s="16"/>
      <c r="C627" s="16"/>
      <c r="D627" s="16"/>
      <c r="E627" s="37">
        <v>16.0</v>
      </c>
      <c r="F627" s="40" t="s">
        <v>121</v>
      </c>
      <c r="G627" s="37" t="str">
        <f>IFERROR(__xludf.DUMMYFUNCTION("IMPORTRANGE(""https://docs.google.com/spreadsheets/d/1msXmY3JMrtV0sapmub13JTOYehqip3e4NKt615XbIqY/?gid=403967565"",CONCATENATE(""Donantes!J"",K625))"),"""""")</f>
        <v>""</v>
      </c>
      <c r="H627" s="39"/>
      <c r="I627" s="14" t="s">
        <v>16</v>
      </c>
      <c r="J627" s="10" t="s">
        <v>9</v>
      </c>
      <c r="K627" s="30">
        <f t="shared" si="26"/>
        <v>18</v>
      </c>
      <c r="L627" s="10" t="s">
        <v>17</v>
      </c>
    </row>
    <row r="628">
      <c r="A628" s="16"/>
      <c r="B628" s="16"/>
      <c r="C628" s="16"/>
      <c r="D628" s="16"/>
      <c r="E628" s="37">
        <v>17.0</v>
      </c>
      <c r="F628" s="40" t="s">
        <v>122</v>
      </c>
      <c r="G628" s="37" t="s">
        <v>123</v>
      </c>
      <c r="H628" s="39"/>
      <c r="I628" s="14" t="s">
        <v>16</v>
      </c>
      <c r="J628" s="10" t="s">
        <v>9</v>
      </c>
      <c r="K628" s="30">
        <f t="shared" si="26"/>
        <v>18</v>
      </c>
      <c r="L628" s="10" t="s">
        <v>17</v>
      </c>
    </row>
    <row r="629">
      <c r="A629" s="25"/>
      <c r="B629" s="25"/>
      <c r="C629" s="25"/>
      <c r="D629" s="25"/>
      <c r="E629" s="37">
        <v>18.0</v>
      </c>
      <c r="F629" s="40" t="s">
        <v>124</v>
      </c>
      <c r="G629" s="41"/>
      <c r="H629" s="42" t="s">
        <v>125</v>
      </c>
      <c r="I629" s="14" t="s">
        <v>16</v>
      </c>
      <c r="J629" s="10" t="s">
        <v>9</v>
      </c>
      <c r="K629" s="32"/>
      <c r="L629" s="10" t="s">
        <v>17</v>
      </c>
    </row>
    <row r="630">
      <c r="A630" s="6">
        <v>53.0</v>
      </c>
      <c r="B630" s="44" t="s">
        <v>104</v>
      </c>
      <c r="C630" s="33" t="s">
        <v>126</v>
      </c>
      <c r="D630" s="33" t="s">
        <v>127</v>
      </c>
      <c r="E630" s="10">
        <v>1.0</v>
      </c>
      <c r="F630" s="11" t="s">
        <v>15</v>
      </c>
      <c r="G630" s="12"/>
      <c r="H630" s="13"/>
      <c r="I630" s="14" t="s">
        <v>16</v>
      </c>
      <c r="J630" s="10" t="s">
        <v>9</v>
      </c>
      <c r="K630" s="32"/>
      <c r="L630" s="10" t="s">
        <v>17</v>
      </c>
    </row>
    <row r="631">
      <c r="A631" s="16"/>
      <c r="B631" s="16"/>
      <c r="C631" s="16"/>
      <c r="D631" s="16"/>
      <c r="E631" s="10">
        <v>2.0</v>
      </c>
      <c r="F631" s="11" t="s">
        <v>18</v>
      </c>
      <c r="G631" s="45" t="s">
        <v>73</v>
      </c>
      <c r="H631" s="18"/>
      <c r="I631" s="14" t="s">
        <v>16</v>
      </c>
      <c r="J631" s="10" t="s">
        <v>9</v>
      </c>
      <c r="K631" s="32"/>
      <c r="L631" s="10" t="s">
        <v>17</v>
      </c>
    </row>
    <row r="632">
      <c r="A632" s="16"/>
      <c r="B632" s="16"/>
      <c r="C632" s="16"/>
      <c r="D632" s="16"/>
      <c r="E632" s="10">
        <v>3.0</v>
      </c>
      <c r="F632" s="20" t="s">
        <v>20</v>
      </c>
      <c r="G632" s="10" t="s">
        <v>21</v>
      </c>
      <c r="H632" s="18"/>
      <c r="I632" s="14" t="s">
        <v>16</v>
      </c>
      <c r="J632" s="10" t="s">
        <v>9</v>
      </c>
      <c r="K632" s="32"/>
      <c r="L632" s="10" t="s">
        <v>17</v>
      </c>
    </row>
    <row r="633">
      <c r="A633" s="16"/>
      <c r="B633" s="16"/>
      <c r="C633" s="16"/>
      <c r="D633" s="16"/>
      <c r="E633" s="10">
        <v>4.0</v>
      </c>
      <c r="F633" s="20" t="s">
        <v>22</v>
      </c>
      <c r="G633" s="21"/>
      <c r="H633" s="22" t="s">
        <v>23</v>
      </c>
      <c r="I633" s="14" t="s">
        <v>16</v>
      </c>
      <c r="J633" s="10" t="s">
        <v>9</v>
      </c>
      <c r="K633" s="32"/>
      <c r="L633" s="10" t="s">
        <v>17</v>
      </c>
    </row>
    <row r="634">
      <c r="A634" s="16"/>
      <c r="B634" s="16"/>
      <c r="C634" s="16"/>
      <c r="D634" s="16"/>
      <c r="E634" s="37">
        <v>5.0</v>
      </c>
      <c r="F634" s="38" t="s">
        <v>107</v>
      </c>
      <c r="G634" s="41"/>
      <c r="H634" s="22" t="s">
        <v>75</v>
      </c>
      <c r="I634" s="14" t="s">
        <v>16</v>
      </c>
      <c r="J634" s="10" t="s">
        <v>9</v>
      </c>
      <c r="K634" s="32"/>
      <c r="L634" s="10" t="s">
        <v>17</v>
      </c>
    </row>
    <row r="635">
      <c r="A635" s="16"/>
      <c r="B635" s="16"/>
      <c r="C635" s="16"/>
      <c r="D635" s="16"/>
      <c r="E635" s="37">
        <v>6.0</v>
      </c>
      <c r="F635" s="38" t="s">
        <v>108</v>
      </c>
      <c r="G635" s="37" t="s">
        <v>109</v>
      </c>
      <c r="H635" s="39"/>
      <c r="I635" s="14" t="s">
        <v>16</v>
      </c>
      <c r="J635" s="10" t="s">
        <v>9</v>
      </c>
      <c r="K635" s="32"/>
      <c r="L635" s="10" t="s">
        <v>17</v>
      </c>
    </row>
    <row r="636">
      <c r="A636" s="16"/>
      <c r="B636" s="16"/>
      <c r="C636" s="16"/>
      <c r="D636" s="16"/>
      <c r="E636" s="37">
        <v>7.0</v>
      </c>
      <c r="F636" s="40" t="s">
        <v>110</v>
      </c>
      <c r="G636" s="41"/>
      <c r="H636" s="42" t="s">
        <v>111</v>
      </c>
      <c r="I636" s="14" t="s">
        <v>16</v>
      </c>
      <c r="J636" s="10" t="s">
        <v>9</v>
      </c>
      <c r="K636" s="32"/>
      <c r="L636" s="10" t="s">
        <v>17</v>
      </c>
    </row>
    <row r="637">
      <c r="A637" s="16"/>
      <c r="B637" s="16"/>
      <c r="C637" s="16"/>
      <c r="D637" s="16"/>
      <c r="E637" s="37">
        <v>8.0</v>
      </c>
      <c r="F637" s="38" t="s">
        <v>112</v>
      </c>
      <c r="G637" s="41"/>
      <c r="H637" s="42" t="s">
        <v>113</v>
      </c>
      <c r="I637" s="14" t="s">
        <v>16</v>
      </c>
      <c r="J637" s="10" t="s">
        <v>9</v>
      </c>
      <c r="K637" s="32"/>
      <c r="L637" s="10" t="s">
        <v>17</v>
      </c>
    </row>
    <row r="638">
      <c r="A638" s="16"/>
      <c r="B638" s="16"/>
      <c r="C638" s="16"/>
      <c r="D638" s="16"/>
      <c r="E638" s="37">
        <v>9.0</v>
      </c>
      <c r="F638" s="40" t="s">
        <v>114</v>
      </c>
      <c r="G638" s="37" t="str">
        <f>IFERROR(__xludf.DUMMYFUNCTION("IMPORTRANGE(""https://docs.google.com/spreadsheets/d/1msXmY3JMrtV0sapmub13JTOYehqip3e4NKt615XbIqY/?gid=403967565"",CONCATENATE(""Donantes!G"",K638))"),"""""")</f>
        <v>""</v>
      </c>
      <c r="H638" s="39"/>
      <c r="I638" s="14" t="s">
        <v>16</v>
      </c>
      <c r="J638" s="10" t="s">
        <v>9</v>
      </c>
      <c r="K638" s="30">
        <v>41.0</v>
      </c>
      <c r="L638" s="10" t="s">
        <v>17</v>
      </c>
    </row>
    <row r="639">
      <c r="A639" s="16"/>
      <c r="B639" s="16"/>
      <c r="C639" s="16"/>
      <c r="D639" s="16"/>
      <c r="E639" s="37">
        <v>10.0</v>
      </c>
      <c r="F639" s="40" t="s">
        <v>80</v>
      </c>
      <c r="G639" s="37" t="str">
        <f>IFERROR(__xludf.DUMMYFUNCTION("IMPORTRANGE(""https://docs.google.com/spreadsheets/d/1msXmY3JMrtV0sapmub13JTOYehqip3e4NKt615XbIqY/?gid=403967565"",CONCATENATE(""Donantes!H"",K639))"),"Calle Falsa")</f>
        <v>Calle Falsa</v>
      </c>
      <c r="H639" s="39"/>
      <c r="I639" s="14" t="s">
        <v>16</v>
      </c>
      <c r="J639" s="10" t="s">
        <v>9</v>
      </c>
      <c r="K639" s="30">
        <f t="shared" ref="K639:K646" si="27">K638</f>
        <v>41</v>
      </c>
      <c r="L639" s="10" t="s">
        <v>17</v>
      </c>
    </row>
    <row r="640">
      <c r="A640" s="16"/>
      <c r="B640" s="16"/>
      <c r="C640" s="16"/>
      <c r="D640" s="16"/>
      <c r="E640" s="37">
        <v>11.0</v>
      </c>
      <c r="F640" s="40" t="s">
        <v>82</v>
      </c>
      <c r="G640" s="37">
        <f>IFERROR(__xludf.DUMMYFUNCTION("IMPORTRANGE(""https://docs.google.com/spreadsheets/d/1msXmY3JMrtV0sapmub13JTOYehqip3e4NKt615XbIqY/?gid=403967565"",CONCATENATE(""Donantes!I"",K640))"),123.0)</f>
        <v>123</v>
      </c>
      <c r="H640" s="39"/>
      <c r="I640" s="14" t="s">
        <v>16</v>
      </c>
      <c r="J640" s="10" t="s">
        <v>9</v>
      </c>
      <c r="K640" s="30">
        <f t="shared" si="27"/>
        <v>41</v>
      </c>
      <c r="L640" s="10" t="s">
        <v>17</v>
      </c>
    </row>
    <row r="641">
      <c r="A641" s="16"/>
      <c r="B641" s="16"/>
      <c r="C641" s="16"/>
      <c r="D641" s="16"/>
      <c r="E641" s="37">
        <v>12.0</v>
      </c>
      <c r="F641" s="40" t="s">
        <v>115</v>
      </c>
      <c r="G641" s="37" t="s">
        <v>116</v>
      </c>
      <c r="H641" s="39"/>
      <c r="I641" s="14" t="s">
        <v>16</v>
      </c>
      <c r="J641" s="10" t="s">
        <v>9</v>
      </c>
      <c r="K641" s="30">
        <f t="shared" si="27"/>
        <v>41</v>
      </c>
      <c r="L641" s="10" t="s">
        <v>17</v>
      </c>
    </row>
    <row r="642">
      <c r="A642" s="16"/>
      <c r="B642" s="16"/>
      <c r="C642" s="16"/>
      <c r="D642" s="16"/>
      <c r="E642" s="37">
        <v>13.0</v>
      </c>
      <c r="F642" s="40" t="s">
        <v>117</v>
      </c>
      <c r="G642" s="37" t="s">
        <v>118</v>
      </c>
      <c r="H642" s="39"/>
      <c r="I642" s="14" t="s">
        <v>16</v>
      </c>
      <c r="J642" s="10" t="s">
        <v>9</v>
      </c>
      <c r="K642" s="30">
        <f t="shared" si="27"/>
        <v>41</v>
      </c>
      <c r="L642" s="10" t="s">
        <v>17</v>
      </c>
    </row>
    <row r="643">
      <c r="A643" s="16"/>
      <c r="B643" s="16"/>
      <c r="C643" s="16"/>
      <c r="D643" s="16"/>
      <c r="E643" s="37">
        <v>14.0</v>
      </c>
      <c r="F643" s="40" t="s">
        <v>119</v>
      </c>
      <c r="G643" s="61">
        <f>IFERROR(__xludf.DUMMYFUNCTION("IMPORTRANGE(""https://docs.google.com/spreadsheets/d/1msXmY3JMrtV0sapmub13JTOYehqip3e4NKt615XbIqY/?gid=403967565"",CONCATENATE(""Donantes!F"",K641))"),18367.0)</f>
        <v>18367</v>
      </c>
      <c r="H643" s="39"/>
      <c r="I643" s="14" t="s">
        <v>16</v>
      </c>
      <c r="J643" s="10" t="s">
        <v>9</v>
      </c>
      <c r="K643" s="30">
        <f t="shared" si="27"/>
        <v>41</v>
      </c>
      <c r="L643" s="10" t="s">
        <v>17</v>
      </c>
    </row>
    <row r="644">
      <c r="A644" s="16"/>
      <c r="B644" s="16"/>
      <c r="C644" s="16"/>
      <c r="D644" s="16"/>
      <c r="E644" s="37">
        <v>15.0</v>
      </c>
      <c r="F644" s="40" t="s">
        <v>120</v>
      </c>
      <c r="G644" s="37" t="str">
        <f>IFERROR(__xludf.DUMMYFUNCTION("IMPORTRANGE(""https://docs.google.com/spreadsheets/d/1msXmY3JMrtV0sapmub13JTOYehqip3e4NKt615XbIqY/?gid=403967565"",CONCATENATE(""Donantes!D"",K642))"),"maria.gomez@gmail.com")</f>
        <v>maria.gomez@gmail.com</v>
      </c>
      <c r="H644" s="39"/>
      <c r="I644" s="14" t="s">
        <v>16</v>
      </c>
      <c r="J644" s="10" t="s">
        <v>9</v>
      </c>
      <c r="K644" s="30">
        <f t="shared" si="27"/>
        <v>41</v>
      </c>
      <c r="L644" s="10" t="s">
        <v>17</v>
      </c>
    </row>
    <row r="645">
      <c r="A645" s="16"/>
      <c r="B645" s="16"/>
      <c r="C645" s="16"/>
      <c r="D645" s="16"/>
      <c r="E645" s="37">
        <v>16.0</v>
      </c>
      <c r="F645" s="40" t="s">
        <v>121</v>
      </c>
      <c r="G645" s="37">
        <f>IFERROR(__xludf.DUMMYFUNCTION("IMPORTRANGE(""https://docs.google.com/spreadsheets/d/1msXmY3JMrtV0sapmub13JTOYehqip3e4NKt615XbIqY/?gid=403967565"",CONCATENATE(""Donantes!J"",K643))"),1234.0)</f>
        <v>1234</v>
      </c>
      <c r="H645" s="39"/>
      <c r="I645" s="14" t="s">
        <v>16</v>
      </c>
      <c r="J645" s="10" t="s">
        <v>9</v>
      </c>
      <c r="K645" s="30">
        <f t="shared" si="27"/>
        <v>41</v>
      </c>
      <c r="L645" s="10" t="s">
        <v>17</v>
      </c>
    </row>
    <row r="646">
      <c r="A646" s="16"/>
      <c r="B646" s="16"/>
      <c r="C646" s="16"/>
      <c r="D646" s="16"/>
      <c r="E646" s="37">
        <v>17.0</v>
      </c>
      <c r="F646" s="40" t="s">
        <v>122</v>
      </c>
      <c r="G646" s="37" t="s">
        <v>123</v>
      </c>
      <c r="H646" s="39"/>
      <c r="I646" s="14" t="s">
        <v>16</v>
      </c>
      <c r="J646" s="10" t="s">
        <v>9</v>
      </c>
      <c r="K646" s="30">
        <f t="shared" si="27"/>
        <v>41</v>
      </c>
      <c r="L646" s="10" t="s">
        <v>17</v>
      </c>
    </row>
    <row r="647">
      <c r="A647" s="25"/>
      <c r="B647" s="25"/>
      <c r="C647" s="25"/>
      <c r="D647" s="25"/>
      <c r="E647" s="37">
        <v>18.0</v>
      </c>
      <c r="F647" s="40" t="s">
        <v>124</v>
      </c>
      <c r="G647" s="41"/>
      <c r="H647" s="57" t="s">
        <v>68</v>
      </c>
      <c r="I647" s="14" t="s">
        <v>16</v>
      </c>
      <c r="J647" s="10" t="s">
        <v>9</v>
      </c>
      <c r="K647" s="32"/>
      <c r="L647" s="10" t="s">
        <v>17</v>
      </c>
    </row>
    <row r="648">
      <c r="A648" s="6">
        <v>54.0</v>
      </c>
      <c r="B648" s="44" t="s">
        <v>104</v>
      </c>
      <c r="C648" s="33" t="s">
        <v>126</v>
      </c>
      <c r="D648" s="33" t="s">
        <v>127</v>
      </c>
      <c r="E648" s="10">
        <v>1.0</v>
      </c>
      <c r="F648" s="11" t="s">
        <v>15</v>
      </c>
      <c r="G648" s="12"/>
      <c r="H648" s="13"/>
      <c r="I648" s="14" t="s">
        <v>16</v>
      </c>
      <c r="J648" s="10" t="s">
        <v>9</v>
      </c>
      <c r="K648" s="32"/>
      <c r="L648" s="10" t="s">
        <v>17</v>
      </c>
    </row>
    <row r="649">
      <c r="A649" s="16"/>
      <c r="B649" s="16"/>
      <c r="C649" s="16"/>
      <c r="D649" s="16"/>
      <c r="E649" s="10">
        <v>2.0</v>
      </c>
      <c r="F649" s="11" t="s">
        <v>18</v>
      </c>
      <c r="G649" s="45" t="s">
        <v>73</v>
      </c>
      <c r="H649" s="18"/>
      <c r="I649" s="14" t="s">
        <v>16</v>
      </c>
      <c r="J649" s="10" t="s">
        <v>9</v>
      </c>
      <c r="K649" s="32"/>
      <c r="L649" s="10" t="s">
        <v>17</v>
      </c>
    </row>
    <row r="650">
      <c r="A650" s="16"/>
      <c r="B650" s="16"/>
      <c r="C650" s="16"/>
      <c r="D650" s="16"/>
      <c r="E650" s="10">
        <v>3.0</v>
      </c>
      <c r="F650" s="20" t="s">
        <v>20</v>
      </c>
      <c r="G650" s="10" t="s">
        <v>21</v>
      </c>
      <c r="H650" s="18"/>
      <c r="I650" s="14" t="s">
        <v>16</v>
      </c>
      <c r="J650" s="10" t="s">
        <v>9</v>
      </c>
      <c r="K650" s="32"/>
      <c r="L650" s="10" t="s">
        <v>17</v>
      </c>
    </row>
    <row r="651">
      <c r="A651" s="16"/>
      <c r="B651" s="16"/>
      <c r="C651" s="16"/>
      <c r="D651" s="16"/>
      <c r="E651" s="10">
        <v>4.0</v>
      </c>
      <c r="F651" s="20" t="s">
        <v>22</v>
      </c>
      <c r="G651" s="21"/>
      <c r="H651" s="22" t="s">
        <v>23</v>
      </c>
      <c r="I651" s="14" t="s">
        <v>16</v>
      </c>
      <c r="J651" s="10" t="s">
        <v>9</v>
      </c>
      <c r="K651" s="32"/>
      <c r="L651" s="10" t="s">
        <v>17</v>
      </c>
    </row>
    <row r="652">
      <c r="A652" s="16"/>
      <c r="B652" s="16"/>
      <c r="C652" s="16"/>
      <c r="D652" s="16"/>
      <c r="E652" s="37">
        <v>5.0</v>
      </c>
      <c r="F652" s="38" t="s">
        <v>107</v>
      </c>
      <c r="G652" s="41"/>
      <c r="H652" s="22" t="s">
        <v>75</v>
      </c>
      <c r="I652" s="14" t="s">
        <v>16</v>
      </c>
      <c r="J652" s="10" t="s">
        <v>9</v>
      </c>
      <c r="K652" s="32"/>
      <c r="L652" s="10" t="s">
        <v>17</v>
      </c>
    </row>
    <row r="653">
      <c r="A653" s="16"/>
      <c r="B653" s="16"/>
      <c r="C653" s="16"/>
      <c r="D653" s="16"/>
      <c r="E653" s="37">
        <v>6.0</v>
      </c>
      <c r="F653" s="38" t="s">
        <v>108</v>
      </c>
      <c r="G653" s="37" t="s">
        <v>109</v>
      </c>
      <c r="H653" s="39"/>
      <c r="I653" s="14" t="s">
        <v>16</v>
      </c>
      <c r="J653" s="10" t="s">
        <v>9</v>
      </c>
      <c r="K653" s="32"/>
      <c r="L653" s="10" t="s">
        <v>17</v>
      </c>
    </row>
    <row r="654">
      <c r="A654" s="16"/>
      <c r="B654" s="16"/>
      <c r="C654" s="16"/>
      <c r="D654" s="16"/>
      <c r="E654" s="37">
        <v>7.0</v>
      </c>
      <c r="F654" s="40" t="s">
        <v>110</v>
      </c>
      <c r="G654" s="41"/>
      <c r="H654" s="42" t="s">
        <v>111</v>
      </c>
      <c r="I654" s="14" t="s">
        <v>16</v>
      </c>
      <c r="J654" s="10" t="s">
        <v>9</v>
      </c>
      <c r="K654" s="32"/>
      <c r="L654" s="10" t="s">
        <v>17</v>
      </c>
    </row>
    <row r="655">
      <c r="A655" s="16"/>
      <c r="B655" s="16"/>
      <c r="C655" s="16"/>
      <c r="D655" s="16"/>
      <c r="E655" s="37">
        <v>8.0</v>
      </c>
      <c r="F655" s="38" t="s">
        <v>112</v>
      </c>
      <c r="G655" s="41"/>
      <c r="H655" s="42" t="s">
        <v>113</v>
      </c>
      <c r="I655" s="14" t="s">
        <v>16</v>
      </c>
      <c r="J655" s="10" t="s">
        <v>9</v>
      </c>
      <c r="K655" s="32"/>
      <c r="L655" s="10" t="s">
        <v>17</v>
      </c>
    </row>
    <row r="656">
      <c r="A656" s="16"/>
      <c r="B656" s="16"/>
      <c r="C656" s="16"/>
      <c r="D656" s="16"/>
      <c r="E656" s="37">
        <v>9.0</v>
      </c>
      <c r="F656" s="40" t="s">
        <v>114</v>
      </c>
      <c r="G656" s="37" t="str">
        <f>IFERROR(__xludf.DUMMYFUNCTION("IMPORTRANGE(""https://docs.google.com/spreadsheets/d/1msXmY3JMrtV0sapmub13JTOYehqip3e4NKt615XbIqY/?gid=403967565"",CONCATENATE(""Donantes!G"",K656))"),"abcdefghijk")</f>
        <v>abcdefghijk</v>
      </c>
      <c r="H656" s="39"/>
      <c r="I656" s="14" t="s">
        <v>16</v>
      </c>
      <c r="J656" s="10" t="s">
        <v>9</v>
      </c>
      <c r="K656" s="30">
        <f>K638+1</f>
        <v>42</v>
      </c>
      <c r="L656" s="10" t="s">
        <v>17</v>
      </c>
    </row>
    <row r="657">
      <c r="A657" s="16"/>
      <c r="B657" s="16"/>
      <c r="C657" s="16"/>
      <c r="D657" s="16"/>
      <c r="E657" s="37">
        <v>10.0</v>
      </c>
      <c r="F657" s="40" t="s">
        <v>80</v>
      </c>
      <c r="G657" s="37" t="str">
        <f>IFERROR(__xludf.DUMMYFUNCTION("IMPORTRANGE(""https://docs.google.com/spreadsheets/d/1msXmY3JMrtV0sapmub13JTOYehqip3e4NKt615XbIqY/?gid=403967565"",CONCATENATE(""Donantes!H"",K657))"),"Calle Falsa")</f>
        <v>Calle Falsa</v>
      </c>
      <c r="H657" s="39"/>
      <c r="I657" s="14" t="s">
        <v>16</v>
      </c>
      <c r="J657" s="10" t="s">
        <v>9</v>
      </c>
      <c r="K657" s="30">
        <f t="shared" ref="K657:K664" si="28">K656</f>
        <v>42</v>
      </c>
      <c r="L657" s="10" t="s">
        <v>17</v>
      </c>
    </row>
    <row r="658">
      <c r="A658" s="16"/>
      <c r="B658" s="16"/>
      <c r="C658" s="16"/>
      <c r="D658" s="16"/>
      <c r="E658" s="37">
        <v>11.0</v>
      </c>
      <c r="F658" s="40" t="s">
        <v>82</v>
      </c>
      <c r="G658" s="37">
        <f>IFERROR(__xludf.DUMMYFUNCTION("IMPORTRANGE(""https://docs.google.com/spreadsheets/d/1msXmY3JMrtV0sapmub13JTOYehqip3e4NKt615XbIqY/?gid=403967565"",CONCATENATE(""Donantes!I"",K658))"),123.0)</f>
        <v>123</v>
      </c>
      <c r="H658" s="39"/>
      <c r="I658" s="14" t="s">
        <v>16</v>
      </c>
      <c r="J658" s="10" t="s">
        <v>9</v>
      </c>
      <c r="K658" s="30">
        <f t="shared" si="28"/>
        <v>42</v>
      </c>
      <c r="L658" s="10" t="s">
        <v>17</v>
      </c>
    </row>
    <row r="659">
      <c r="A659" s="16"/>
      <c r="B659" s="16"/>
      <c r="C659" s="16"/>
      <c r="D659" s="16"/>
      <c r="E659" s="37">
        <v>12.0</v>
      </c>
      <c r="F659" s="40" t="s">
        <v>115</v>
      </c>
      <c r="G659" s="37" t="s">
        <v>116</v>
      </c>
      <c r="H659" s="39"/>
      <c r="I659" s="14" t="s">
        <v>16</v>
      </c>
      <c r="J659" s="10" t="s">
        <v>9</v>
      </c>
      <c r="K659" s="30">
        <f t="shared" si="28"/>
        <v>42</v>
      </c>
      <c r="L659" s="10" t="s">
        <v>17</v>
      </c>
    </row>
    <row r="660">
      <c r="A660" s="16"/>
      <c r="B660" s="16"/>
      <c r="C660" s="16"/>
      <c r="D660" s="16"/>
      <c r="E660" s="37">
        <v>13.0</v>
      </c>
      <c r="F660" s="40" t="s">
        <v>117</v>
      </c>
      <c r="G660" s="37" t="s">
        <v>118</v>
      </c>
      <c r="H660" s="39"/>
      <c r="I660" s="14" t="s">
        <v>16</v>
      </c>
      <c r="J660" s="10" t="s">
        <v>9</v>
      </c>
      <c r="K660" s="30">
        <f t="shared" si="28"/>
        <v>42</v>
      </c>
      <c r="L660" s="10" t="s">
        <v>17</v>
      </c>
    </row>
    <row r="661">
      <c r="A661" s="16"/>
      <c r="B661" s="16"/>
      <c r="C661" s="16"/>
      <c r="D661" s="16"/>
      <c r="E661" s="37">
        <v>14.0</v>
      </c>
      <c r="F661" s="40" t="s">
        <v>119</v>
      </c>
      <c r="G661" s="61">
        <f>IFERROR(__xludf.DUMMYFUNCTION("IMPORTRANGE(""https://docs.google.com/spreadsheets/d/1msXmY3JMrtV0sapmub13JTOYehqip3e4NKt615XbIqY/?gid=403967565"",CONCATENATE(""Donantes!F"",K659))"),18367.0)</f>
        <v>18367</v>
      </c>
      <c r="H661" s="39"/>
      <c r="I661" s="14" t="s">
        <v>16</v>
      </c>
      <c r="J661" s="10" t="s">
        <v>9</v>
      </c>
      <c r="K661" s="30">
        <f t="shared" si="28"/>
        <v>42</v>
      </c>
      <c r="L661" s="10" t="s">
        <v>17</v>
      </c>
    </row>
    <row r="662">
      <c r="A662" s="16"/>
      <c r="B662" s="16"/>
      <c r="C662" s="16"/>
      <c r="D662" s="16"/>
      <c r="E662" s="37">
        <v>15.0</v>
      </c>
      <c r="F662" s="40" t="s">
        <v>120</v>
      </c>
      <c r="G662" s="37" t="str">
        <f>IFERROR(__xludf.DUMMYFUNCTION("IMPORTRANGE(""https://docs.google.com/spreadsheets/d/1msXmY3JMrtV0sapmub13JTOYehqip3e4NKt615XbIqY/?gid=403967565"",CONCATENATE(""Donantes!D"",K660))"),"maria.gomez@gmail.com")</f>
        <v>maria.gomez@gmail.com</v>
      </c>
      <c r="H662" s="39"/>
      <c r="I662" s="14" t="s">
        <v>16</v>
      </c>
      <c r="J662" s="10" t="s">
        <v>9</v>
      </c>
      <c r="K662" s="30">
        <f t="shared" si="28"/>
        <v>42</v>
      </c>
      <c r="L662" s="10" t="s">
        <v>17</v>
      </c>
    </row>
    <row r="663">
      <c r="A663" s="16"/>
      <c r="B663" s="16"/>
      <c r="C663" s="16"/>
      <c r="D663" s="16"/>
      <c r="E663" s="37">
        <v>16.0</v>
      </c>
      <c r="F663" s="40" t="s">
        <v>121</v>
      </c>
      <c r="G663" s="37">
        <f>IFERROR(__xludf.DUMMYFUNCTION("IMPORTRANGE(""https://docs.google.com/spreadsheets/d/1msXmY3JMrtV0sapmub13JTOYehqip3e4NKt615XbIqY/?gid=403967565"",CONCATENATE(""Donantes!J"",K661))"),1234.0)</f>
        <v>1234</v>
      </c>
      <c r="H663" s="39"/>
      <c r="I663" s="14" t="s">
        <v>16</v>
      </c>
      <c r="J663" s="10" t="s">
        <v>9</v>
      </c>
      <c r="K663" s="30">
        <f t="shared" si="28"/>
        <v>42</v>
      </c>
      <c r="L663" s="10" t="s">
        <v>17</v>
      </c>
    </row>
    <row r="664">
      <c r="A664" s="16"/>
      <c r="B664" s="16"/>
      <c r="C664" s="16"/>
      <c r="D664" s="16"/>
      <c r="E664" s="37">
        <v>17.0</v>
      </c>
      <c r="F664" s="40" t="s">
        <v>122</v>
      </c>
      <c r="G664" s="37" t="s">
        <v>123</v>
      </c>
      <c r="H664" s="39"/>
      <c r="I664" s="14" t="s">
        <v>16</v>
      </c>
      <c r="J664" s="10" t="s">
        <v>9</v>
      </c>
      <c r="K664" s="30">
        <f t="shared" si="28"/>
        <v>42</v>
      </c>
      <c r="L664" s="10" t="s">
        <v>17</v>
      </c>
    </row>
    <row r="665">
      <c r="A665" s="25"/>
      <c r="B665" s="25"/>
      <c r="C665" s="25"/>
      <c r="D665" s="25"/>
      <c r="E665" s="37">
        <v>18.0</v>
      </c>
      <c r="F665" s="40" t="s">
        <v>124</v>
      </c>
      <c r="G665" s="41"/>
      <c r="H665" s="57" t="s">
        <v>68</v>
      </c>
      <c r="I665" s="14" t="s">
        <v>16</v>
      </c>
      <c r="J665" s="10" t="s">
        <v>9</v>
      </c>
      <c r="K665" s="32"/>
      <c r="L665" s="10" t="s">
        <v>17</v>
      </c>
    </row>
    <row r="666">
      <c r="A666" s="6">
        <v>55.0</v>
      </c>
      <c r="B666" s="44" t="s">
        <v>104</v>
      </c>
      <c r="C666" s="33" t="s">
        <v>126</v>
      </c>
      <c r="D666" s="33" t="s">
        <v>127</v>
      </c>
      <c r="E666" s="10">
        <v>1.0</v>
      </c>
      <c r="F666" s="11" t="s">
        <v>15</v>
      </c>
      <c r="G666" s="12"/>
      <c r="H666" s="13"/>
      <c r="I666" s="14" t="s">
        <v>16</v>
      </c>
      <c r="J666" s="10" t="s">
        <v>9</v>
      </c>
      <c r="K666" s="32"/>
      <c r="L666" s="10" t="s">
        <v>17</v>
      </c>
    </row>
    <row r="667">
      <c r="A667" s="16"/>
      <c r="B667" s="16"/>
      <c r="C667" s="16"/>
      <c r="D667" s="16"/>
      <c r="E667" s="10">
        <v>2.0</v>
      </c>
      <c r="F667" s="11" t="s">
        <v>18</v>
      </c>
      <c r="G667" s="45" t="s">
        <v>73</v>
      </c>
      <c r="H667" s="18"/>
      <c r="I667" s="14" t="s">
        <v>16</v>
      </c>
      <c r="J667" s="10" t="s">
        <v>9</v>
      </c>
      <c r="K667" s="32"/>
      <c r="L667" s="10" t="s">
        <v>17</v>
      </c>
    </row>
    <row r="668">
      <c r="A668" s="16"/>
      <c r="B668" s="16"/>
      <c r="C668" s="16"/>
      <c r="D668" s="16"/>
      <c r="E668" s="10">
        <v>3.0</v>
      </c>
      <c r="F668" s="20" t="s">
        <v>20</v>
      </c>
      <c r="G668" s="10" t="s">
        <v>21</v>
      </c>
      <c r="H668" s="18"/>
      <c r="I668" s="14" t="s">
        <v>16</v>
      </c>
      <c r="J668" s="10" t="s">
        <v>9</v>
      </c>
      <c r="K668" s="32"/>
      <c r="L668" s="10" t="s">
        <v>17</v>
      </c>
    </row>
    <row r="669">
      <c r="A669" s="16"/>
      <c r="B669" s="16"/>
      <c r="C669" s="16"/>
      <c r="D669" s="16"/>
      <c r="E669" s="10">
        <v>4.0</v>
      </c>
      <c r="F669" s="20" t="s">
        <v>22</v>
      </c>
      <c r="G669" s="21"/>
      <c r="H669" s="22" t="s">
        <v>23</v>
      </c>
      <c r="I669" s="14" t="s">
        <v>16</v>
      </c>
      <c r="J669" s="10" t="s">
        <v>9</v>
      </c>
      <c r="K669" s="32"/>
      <c r="L669" s="10" t="s">
        <v>17</v>
      </c>
    </row>
    <row r="670">
      <c r="A670" s="16"/>
      <c r="B670" s="16"/>
      <c r="C670" s="16"/>
      <c r="D670" s="16"/>
      <c r="E670" s="37">
        <v>5.0</v>
      </c>
      <c r="F670" s="38" t="s">
        <v>107</v>
      </c>
      <c r="G670" s="41"/>
      <c r="H670" s="22" t="s">
        <v>75</v>
      </c>
      <c r="I670" s="14" t="s">
        <v>16</v>
      </c>
      <c r="J670" s="10" t="s">
        <v>9</v>
      </c>
      <c r="K670" s="32"/>
      <c r="L670" s="10" t="s">
        <v>17</v>
      </c>
    </row>
    <row r="671">
      <c r="A671" s="16"/>
      <c r="B671" s="16"/>
      <c r="C671" s="16"/>
      <c r="D671" s="16"/>
      <c r="E671" s="37">
        <v>6.0</v>
      </c>
      <c r="F671" s="38" t="s">
        <v>108</v>
      </c>
      <c r="G671" s="37" t="s">
        <v>109</v>
      </c>
      <c r="H671" s="39"/>
      <c r="I671" s="14" t="s">
        <v>16</v>
      </c>
      <c r="J671" s="10" t="s">
        <v>9</v>
      </c>
      <c r="K671" s="32"/>
      <c r="L671" s="10" t="s">
        <v>17</v>
      </c>
    </row>
    <row r="672">
      <c r="A672" s="16"/>
      <c r="B672" s="16"/>
      <c r="C672" s="16"/>
      <c r="D672" s="16"/>
      <c r="E672" s="37">
        <v>7.0</v>
      </c>
      <c r="F672" s="40" t="s">
        <v>110</v>
      </c>
      <c r="G672" s="41"/>
      <c r="H672" s="42" t="s">
        <v>111</v>
      </c>
      <c r="I672" s="14" t="s">
        <v>16</v>
      </c>
      <c r="J672" s="10" t="s">
        <v>9</v>
      </c>
      <c r="K672" s="32"/>
      <c r="L672" s="10" t="s">
        <v>17</v>
      </c>
    </row>
    <row r="673">
      <c r="A673" s="16"/>
      <c r="B673" s="16"/>
      <c r="C673" s="16"/>
      <c r="D673" s="16"/>
      <c r="E673" s="37">
        <v>8.0</v>
      </c>
      <c r="F673" s="38" t="s">
        <v>112</v>
      </c>
      <c r="G673" s="41"/>
      <c r="H673" s="42" t="s">
        <v>113</v>
      </c>
      <c r="I673" s="14" t="s">
        <v>16</v>
      </c>
      <c r="J673" s="10" t="s">
        <v>9</v>
      </c>
      <c r="K673" s="32"/>
      <c r="L673" s="10" t="s">
        <v>17</v>
      </c>
    </row>
    <row r="674">
      <c r="A674" s="16"/>
      <c r="B674" s="16"/>
      <c r="C674" s="16"/>
      <c r="D674" s="16"/>
      <c r="E674" s="37">
        <v>9.0</v>
      </c>
      <c r="F674" s="40" t="s">
        <v>114</v>
      </c>
      <c r="G674" s="37">
        <f>IFERROR(__xludf.DUMMYFUNCTION("IMPORTRANGE(""https://docs.google.com/spreadsheets/d/1msXmY3JMrtV0sapmub13JTOYehqip3e4NKt615XbIqY/?gid=403967565"",CONCATENATE(""Donantes!G"",K674))"),1.23456789E8)</f>
        <v>123456789</v>
      </c>
      <c r="H674" s="39"/>
      <c r="I674" s="14" t="s">
        <v>16</v>
      </c>
      <c r="J674" s="10" t="s">
        <v>9</v>
      </c>
      <c r="K674" s="30">
        <f>K656+1</f>
        <v>43</v>
      </c>
      <c r="L674" s="10" t="s">
        <v>17</v>
      </c>
    </row>
    <row r="675">
      <c r="A675" s="16"/>
      <c r="B675" s="16"/>
      <c r="C675" s="16"/>
      <c r="D675" s="16"/>
      <c r="E675" s="37">
        <v>10.0</v>
      </c>
      <c r="F675" s="40" t="s">
        <v>80</v>
      </c>
      <c r="G675" s="37" t="str">
        <f>IFERROR(__xludf.DUMMYFUNCTION("IMPORTRANGE(""https://docs.google.com/spreadsheets/d/1msXmY3JMrtV0sapmub13JTOYehqip3e4NKt615XbIqY/?gid=403967565"",CONCATENATE(""Donantes!H"",K675))"),"Calle Falsa")</f>
        <v>Calle Falsa</v>
      </c>
      <c r="H675" s="39"/>
      <c r="I675" s="14" t="s">
        <v>16</v>
      </c>
      <c r="J675" s="10" t="s">
        <v>9</v>
      </c>
      <c r="K675" s="30">
        <f t="shared" ref="K675:K682" si="29">K674</f>
        <v>43</v>
      </c>
      <c r="L675" s="10" t="s">
        <v>17</v>
      </c>
    </row>
    <row r="676">
      <c r="A676" s="16"/>
      <c r="B676" s="16"/>
      <c r="C676" s="16"/>
      <c r="D676" s="16"/>
      <c r="E676" s="37">
        <v>11.0</v>
      </c>
      <c r="F676" s="40" t="s">
        <v>82</v>
      </c>
      <c r="G676" s="37">
        <f>IFERROR(__xludf.DUMMYFUNCTION("IMPORTRANGE(""https://docs.google.com/spreadsheets/d/1msXmY3JMrtV0sapmub13JTOYehqip3e4NKt615XbIqY/?gid=403967565"",CONCATENATE(""Donantes!I"",K676))"),123.0)</f>
        <v>123</v>
      </c>
      <c r="H676" s="39"/>
      <c r="I676" s="14" t="s">
        <v>16</v>
      </c>
      <c r="J676" s="10" t="s">
        <v>9</v>
      </c>
      <c r="K676" s="30">
        <f t="shared" si="29"/>
        <v>43</v>
      </c>
      <c r="L676" s="10" t="s">
        <v>17</v>
      </c>
    </row>
    <row r="677">
      <c r="A677" s="16"/>
      <c r="B677" s="16"/>
      <c r="C677" s="16"/>
      <c r="D677" s="16"/>
      <c r="E677" s="37">
        <v>12.0</v>
      </c>
      <c r="F677" s="40" t="s">
        <v>115</v>
      </c>
      <c r="G677" s="37" t="s">
        <v>116</v>
      </c>
      <c r="H677" s="39"/>
      <c r="I677" s="14" t="s">
        <v>16</v>
      </c>
      <c r="J677" s="10" t="s">
        <v>9</v>
      </c>
      <c r="K677" s="30">
        <f t="shared" si="29"/>
        <v>43</v>
      </c>
      <c r="L677" s="10" t="s">
        <v>17</v>
      </c>
    </row>
    <row r="678">
      <c r="A678" s="16"/>
      <c r="B678" s="16"/>
      <c r="C678" s="16"/>
      <c r="D678" s="16"/>
      <c r="E678" s="37">
        <v>13.0</v>
      </c>
      <c r="F678" s="40" t="s">
        <v>117</v>
      </c>
      <c r="G678" s="37" t="s">
        <v>118</v>
      </c>
      <c r="H678" s="39"/>
      <c r="I678" s="14" t="s">
        <v>16</v>
      </c>
      <c r="J678" s="10" t="s">
        <v>9</v>
      </c>
      <c r="K678" s="30">
        <f t="shared" si="29"/>
        <v>43</v>
      </c>
      <c r="L678" s="10" t="s">
        <v>17</v>
      </c>
    </row>
    <row r="679">
      <c r="A679" s="16"/>
      <c r="B679" s="16"/>
      <c r="C679" s="16"/>
      <c r="D679" s="16"/>
      <c r="E679" s="37">
        <v>14.0</v>
      </c>
      <c r="F679" s="40" t="s">
        <v>119</v>
      </c>
      <c r="G679" s="61">
        <f>IFERROR(__xludf.DUMMYFUNCTION("IMPORTRANGE(""https://docs.google.com/spreadsheets/d/1msXmY3JMrtV0sapmub13JTOYehqip3e4NKt615XbIqY/?gid=403967565"",CONCATENATE(""Donantes!F"",K677))"),18367.0)</f>
        <v>18367</v>
      </c>
      <c r="H679" s="39"/>
      <c r="I679" s="14" t="s">
        <v>16</v>
      </c>
      <c r="J679" s="10" t="s">
        <v>9</v>
      </c>
      <c r="K679" s="30">
        <f t="shared" si="29"/>
        <v>43</v>
      </c>
      <c r="L679" s="10" t="s">
        <v>17</v>
      </c>
    </row>
    <row r="680">
      <c r="A680" s="16"/>
      <c r="B680" s="16"/>
      <c r="C680" s="16"/>
      <c r="D680" s="16"/>
      <c r="E680" s="37">
        <v>15.0</v>
      </c>
      <c r="F680" s="40" t="s">
        <v>120</v>
      </c>
      <c r="G680" s="37" t="str">
        <f>IFERROR(__xludf.DUMMYFUNCTION("IMPORTRANGE(""https://docs.google.com/spreadsheets/d/1msXmY3JMrtV0sapmub13JTOYehqip3e4NKt615XbIqY/?gid=403967565"",CONCATENATE(""Donantes!D"",K678))"),"maria.gomez@gmail.com")</f>
        <v>maria.gomez@gmail.com</v>
      </c>
      <c r="H680" s="39"/>
      <c r="I680" s="14" t="s">
        <v>16</v>
      </c>
      <c r="J680" s="10" t="s">
        <v>9</v>
      </c>
      <c r="K680" s="30">
        <f t="shared" si="29"/>
        <v>43</v>
      </c>
      <c r="L680" s="10" t="s">
        <v>17</v>
      </c>
    </row>
    <row r="681">
      <c r="A681" s="16"/>
      <c r="B681" s="16"/>
      <c r="C681" s="16"/>
      <c r="D681" s="16"/>
      <c r="E681" s="37">
        <v>16.0</v>
      </c>
      <c r="F681" s="40" t="s">
        <v>121</v>
      </c>
      <c r="G681" s="37">
        <f>IFERROR(__xludf.DUMMYFUNCTION("IMPORTRANGE(""https://docs.google.com/spreadsheets/d/1msXmY3JMrtV0sapmub13JTOYehqip3e4NKt615XbIqY/?gid=403967565"",CONCATENATE(""Donantes!J"",K679))"),1234.0)</f>
        <v>1234</v>
      </c>
      <c r="H681" s="39"/>
      <c r="I681" s="14" t="s">
        <v>16</v>
      </c>
      <c r="J681" s="10" t="s">
        <v>9</v>
      </c>
      <c r="K681" s="30">
        <f t="shared" si="29"/>
        <v>43</v>
      </c>
      <c r="L681" s="10" t="s">
        <v>17</v>
      </c>
    </row>
    <row r="682">
      <c r="A682" s="16"/>
      <c r="B682" s="16"/>
      <c r="C682" s="16"/>
      <c r="D682" s="16"/>
      <c r="E682" s="37">
        <v>17.0</v>
      </c>
      <c r="F682" s="40" t="s">
        <v>122</v>
      </c>
      <c r="G682" s="37" t="s">
        <v>123</v>
      </c>
      <c r="H682" s="39"/>
      <c r="I682" s="14" t="s">
        <v>16</v>
      </c>
      <c r="J682" s="10" t="s">
        <v>9</v>
      </c>
      <c r="K682" s="30">
        <f t="shared" si="29"/>
        <v>43</v>
      </c>
      <c r="L682" s="10" t="s">
        <v>17</v>
      </c>
    </row>
    <row r="683">
      <c r="A683" s="25"/>
      <c r="B683" s="25"/>
      <c r="C683" s="25"/>
      <c r="D683" s="25"/>
      <c r="E683" s="37">
        <v>18.0</v>
      </c>
      <c r="F683" s="40" t="s">
        <v>124</v>
      </c>
      <c r="G683" s="41"/>
      <c r="H683" s="57" t="s">
        <v>68</v>
      </c>
      <c r="I683" s="14" t="s">
        <v>16</v>
      </c>
      <c r="J683" s="10" t="s">
        <v>9</v>
      </c>
      <c r="K683" s="32"/>
      <c r="L683" s="10" t="s">
        <v>17</v>
      </c>
    </row>
    <row r="684">
      <c r="A684" s="6">
        <v>56.0</v>
      </c>
      <c r="B684" s="44" t="s">
        <v>104</v>
      </c>
      <c r="C684" s="33" t="s">
        <v>126</v>
      </c>
      <c r="D684" s="33" t="s">
        <v>127</v>
      </c>
      <c r="E684" s="10">
        <v>1.0</v>
      </c>
      <c r="F684" s="11" t="s">
        <v>15</v>
      </c>
      <c r="G684" s="12"/>
      <c r="H684" s="13"/>
      <c r="I684" s="14" t="s">
        <v>16</v>
      </c>
      <c r="J684" s="10" t="s">
        <v>9</v>
      </c>
      <c r="K684" s="32"/>
      <c r="L684" s="10" t="s">
        <v>17</v>
      </c>
    </row>
    <row r="685">
      <c r="A685" s="16"/>
      <c r="B685" s="16"/>
      <c r="C685" s="16"/>
      <c r="D685" s="16"/>
      <c r="E685" s="10">
        <v>2.0</v>
      </c>
      <c r="F685" s="11" t="s">
        <v>18</v>
      </c>
      <c r="G685" s="45" t="s">
        <v>73</v>
      </c>
      <c r="H685" s="18"/>
      <c r="I685" s="14" t="s">
        <v>16</v>
      </c>
      <c r="J685" s="10" t="s">
        <v>9</v>
      </c>
      <c r="K685" s="32"/>
      <c r="L685" s="10" t="s">
        <v>17</v>
      </c>
    </row>
    <row r="686">
      <c r="A686" s="16"/>
      <c r="B686" s="16"/>
      <c r="C686" s="16"/>
      <c r="D686" s="16"/>
      <c r="E686" s="10">
        <v>3.0</v>
      </c>
      <c r="F686" s="20" t="s">
        <v>20</v>
      </c>
      <c r="G686" s="10" t="s">
        <v>21</v>
      </c>
      <c r="H686" s="18"/>
      <c r="I686" s="14" t="s">
        <v>16</v>
      </c>
      <c r="J686" s="10" t="s">
        <v>9</v>
      </c>
      <c r="K686" s="32"/>
      <c r="L686" s="10" t="s">
        <v>17</v>
      </c>
    </row>
    <row r="687">
      <c r="A687" s="16"/>
      <c r="B687" s="16"/>
      <c r="C687" s="16"/>
      <c r="D687" s="16"/>
      <c r="E687" s="10">
        <v>4.0</v>
      </c>
      <c r="F687" s="20" t="s">
        <v>22</v>
      </c>
      <c r="G687" s="21"/>
      <c r="H687" s="22" t="s">
        <v>23</v>
      </c>
      <c r="I687" s="14" t="s">
        <v>16</v>
      </c>
      <c r="J687" s="10" t="s">
        <v>9</v>
      </c>
      <c r="K687" s="32"/>
      <c r="L687" s="10" t="s">
        <v>17</v>
      </c>
    </row>
    <row r="688">
      <c r="A688" s="16"/>
      <c r="B688" s="16"/>
      <c r="C688" s="16"/>
      <c r="D688" s="16"/>
      <c r="E688" s="37">
        <v>5.0</v>
      </c>
      <c r="F688" s="38" t="s">
        <v>107</v>
      </c>
      <c r="G688" s="41"/>
      <c r="H688" s="22" t="s">
        <v>75</v>
      </c>
      <c r="I688" s="14" t="s">
        <v>16</v>
      </c>
      <c r="J688" s="10" t="s">
        <v>9</v>
      </c>
      <c r="K688" s="32"/>
      <c r="L688" s="10" t="s">
        <v>17</v>
      </c>
    </row>
    <row r="689">
      <c r="A689" s="16"/>
      <c r="B689" s="16"/>
      <c r="C689" s="16"/>
      <c r="D689" s="16"/>
      <c r="E689" s="37">
        <v>6.0</v>
      </c>
      <c r="F689" s="38" t="s">
        <v>108</v>
      </c>
      <c r="G689" s="37" t="s">
        <v>109</v>
      </c>
      <c r="H689" s="39"/>
      <c r="I689" s="14" t="s">
        <v>16</v>
      </c>
      <c r="J689" s="10" t="s">
        <v>9</v>
      </c>
      <c r="K689" s="32"/>
      <c r="L689" s="10" t="s">
        <v>17</v>
      </c>
    </row>
    <row r="690">
      <c r="A690" s="16"/>
      <c r="B690" s="16"/>
      <c r="C690" s="16"/>
      <c r="D690" s="16"/>
      <c r="E690" s="37">
        <v>7.0</v>
      </c>
      <c r="F690" s="40" t="s">
        <v>110</v>
      </c>
      <c r="G690" s="41"/>
      <c r="H690" s="42" t="s">
        <v>111</v>
      </c>
      <c r="I690" s="14" t="s">
        <v>16</v>
      </c>
      <c r="J690" s="10" t="s">
        <v>9</v>
      </c>
      <c r="K690" s="32"/>
      <c r="L690" s="10" t="s">
        <v>17</v>
      </c>
    </row>
    <row r="691">
      <c r="A691" s="16"/>
      <c r="B691" s="16"/>
      <c r="C691" s="16"/>
      <c r="D691" s="16"/>
      <c r="E691" s="37">
        <v>8.0</v>
      </c>
      <c r="F691" s="38" t="s">
        <v>112</v>
      </c>
      <c r="G691" s="41"/>
      <c r="H691" s="42" t="s">
        <v>113</v>
      </c>
      <c r="I691" s="14" t="s">
        <v>16</v>
      </c>
      <c r="J691" s="10" t="s">
        <v>9</v>
      </c>
      <c r="K691" s="32"/>
      <c r="L691" s="10" t="s">
        <v>17</v>
      </c>
    </row>
    <row r="692">
      <c r="A692" s="16"/>
      <c r="B692" s="16"/>
      <c r="C692" s="16"/>
      <c r="D692" s="16"/>
      <c r="E692" s="37">
        <v>9.0</v>
      </c>
      <c r="F692" s="40" t="s">
        <v>114</v>
      </c>
      <c r="G692" s="60">
        <f>IFERROR(__xludf.DUMMYFUNCTION("IMPORTRANGE(""https://docs.google.com/spreadsheets/d/1msXmY3JMrtV0sapmub13JTOYehqip3e4NKt615XbIqY/?gid=403967565"",CONCATENATE(""Donantes!G"",K692))"),9.8765432E7)</f>
        <v>98765432</v>
      </c>
      <c r="H692" s="39"/>
      <c r="I692" s="14" t="s">
        <v>16</v>
      </c>
      <c r="J692" s="10" t="s">
        <v>9</v>
      </c>
      <c r="K692" s="30">
        <f>K674+1</f>
        <v>44</v>
      </c>
      <c r="L692" s="10" t="s">
        <v>17</v>
      </c>
    </row>
    <row r="693">
      <c r="A693" s="16"/>
      <c r="B693" s="16"/>
      <c r="C693" s="16"/>
      <c r="D693" s="16"/>
      <c r="E693" s="37">
        <v>10.0</v>
      </c>
      <c r="F693" s="40" t="s">
        <v>80</v>
      </c>
      <c r="G693" s="37" t="str">
        <f>IFERROR(__xludf.DUMMYFUNCTION("IMPORTRANGE(""https://docs.google.com/spreadsheets/d/1msXmY3JMrtV0sapmub13JTOYehqip3e4NKt615XbIqY/?gid=403967565"",CONCATENATE(""Donantes!H"",K693))"),"""""")</f>
        <v>""</v>
      </c>
      <c r="H693" s="39"/>
      <c r="I693" s="14" t="s">
        <v>16</v>
      </c>
      <c r="J693" s="10" t="s">
        <v>9</v>
      </c>
      <c r="K693" s="30">
        <f t="shared" ref="K693:K700" si="30">K692</f>
        <v>44</v>
      </c>
      <c r="L693" s="10" t="s">
        <v>17</v>
      </c>
    </row>
    <row r="694">
      <c r="A694" s="16"/>
      <c r="B694" s="16"/>
      <c r="C694" s="16"/>
      <c r="D694" s="16"/>
      <c r="E694" s="37">
        <v>11.0</v>
      </c>
      <c r="F694" s="40" t="s">
        <v>82</v>
      </c>
      <c r="G694" s="37">
        <f>IFERROR(__xludf.DUMMYFUNCTION("IMPORTRANGE(""https://docs.google.com/spreadsheets/d/1msXmY3JMrtV0sapmub13JTOYehqip3e4NKt615XbIqY/?gid=403967565"",CONCATENATE(""Donantes!I"",K694))"),123.0)</f>
        <v>123</v>
      </c>
      <c r="H694" s="39"/>
      <c r="I694" s="14" t="s">
        <v>16</v>
      </c>
      <c r="J694" s="10" t="s">
        <v>9</v>
      </c>
      <c r="K694" s="30">
        <f t="shared" si="30"/>
        <v>44</v>
      </c>
      <c r="L694" s="10" t="s">
        <v>17</v>
      </c>
    </row>
    <row r="695">
      <c r="A695" s="16"/>
      <c r="B695" s="16"/>
      <c r="C695" s="16"/>
      <c r="D695" s="16"/>
      <c r="E695" s="37">
        <v>12.0</v>
      </c>
      <c r="F695" s="40" t="s">
        <v>115</v>
      </c>
      <c r="G695" s="37" t="s">
        <v>116</v>
      </c>
      <c r="H695" s="39"/>
      <c r="I695" s="14" t="s">
        <v>16</v>
      </c>
      <c r="J695" s="10" t="s">
        <v>9</v>
      </c>
      <c r="K695" s="30">
        <f t="shared" si="30"/>
        <v>44</v>
      </c>
      <c r="L695" s="10" t="s">
        <v>17</v>
      </c>
    </row>
    <row r="696">
      <c r="A696" s="16"/>
      <c r="B696" s="16"/>
      <c r="C696" s="16"/>
      <c r="D696" s="16"/>
      <c r="E696" s="37">
        <v>13.0</v>
      </c>
      <c r="F696" s="40" t="s">
        <v>117</v>
      </c>
      <c r="G696" s="37" t="s">
        <v>118</v>
      </c>
      <c r="H696" s="39"/>
      <c r="I696" s="14" t="s">
        <v>16</v>
      </c>
      <c r="J696" s="10" t="s">
        <v>9</v>
      </c>
      <c r="K696" s="30">
        <f t="shared" si="30"/>
        <v>44</v>
      </c>
      <c r="L696" s="10" t="s">
        <v>17</v>
      </c>
    </row>
    <row r="697">
      <c r="A697" s="16"/>
      <c r="B697" s="16"/>
      <c r="C697" s="16"/>
      <c r="D697" s="16"/>
      <c r="E697" s="37">
        <v>14.0</v>
      </c>
      <c r="F697" s="40" t="s">
        <v>119</v>
      </c>
      <c r="G697" s="61">
        <f>IFERROR(__xludf.DUMMYFUNCTION("IMPORTRANGE(""https://docs.google.com/spreadsheets/d/1msXmY3JMrtV0sapmub13JTOYehqip3e4NKt615XbIqY/?gid=403967565"",CONCATENATE(""Donantes!F"",K695))"),18367.0)</f>
        <v>18367</v>
      </c>
      <c r="H697" s="39"/>
      <c r="I697" s="14" t="s">
        <v>16</v>
      </c>
      <c r="J697" s="10" t="s">
        <v>9</v>
      </c>
      <c r="K697" s="30">
        <f t="shared" si="30"/>
        <v>44</v>
      </c>
      <c r="L697" s="10" t="s">
        <v>17</v>
      </c>
    </row>
    <row r="698">
      <c r="A698" s="16"/>
      <c r="B698" s="16"/>
      <c r="C698" s="16"/>
      <c r="D698" s="16"/>
      <c r="E698" s="37">
        <v>15.0</v>
      </c>
      <c r="F698" s="40" t="s">
        <v>120</v>
      </c>
      <c r="G698" s="37" t="str">
        <f>IFERROR(__xludf.DUMMYFUNCTION("IMPORTRANGE(""https://docs.google.com/spreadsheets/d/1msXmY3JMrtV0sapmub13JTOYehqip3e4NKt615XbIqY/?gid=403967565"",CONCATENATE(""Donantes!D"",K696))"),"maria.gomez@gmail.com")</f>
        <v>maria.gomez@gmail.com</v>
      </c>
      <c r="H698" s="39"/>
      <c r="I698" s="14" t="s">
        <v>16</v>
      </c>
      <c r="J698" s="10" t="s">
        <v>9</v>
      </c>
      <c r="K698" s="30">
        <f t="shared" si="30"/>
        <v>44</v>
      </c>
      <c r="L698" s="10" t="s">
        <v>17</v>
      </c>
    </row>
    <row r="699">
      <c r="A699" s="16"/>
      <c r="B699" s="16"/>
      <c r="C699" s="16"/>
      <c r="D699" s="16"/>
      <c r="E699" s="37">
        <v>16.0</v>
      </c>
      <c r="F699" s="40" t="s">
        <v>121</v>
      </c>
      <c r="G699" s="37">
        <f>IFERROR(__xludf.DUMMYFUNCTION("IMPORTRANGE(""https://docs.google.com/spreadsheets/d/1msXmY3JMrtV0sapmub13JTOYehqip3e4NKt615XbIqY/?gid=403967565"",CONCATENATE(""Donantes!J"",K697))"),1234.0)</f>
        <v>1234</v>
      </c>
      <c r="H699" s="39"/>
      <c r="I699" s="14" t="s">
        <v>16</v>
      </c>
      <c r="J699" s="10" t="s">
        <v>9</v>
      </c>
      <c r="K699" s="30">
        <f t="shared" si="30"/>
        <v>44</v>
      </c>
      <c r="L699" s="10" t="s">
        <v>17</v>
      </c>
    </row>
    <row r="700">
      <c r="A700" s="16"/>
      <c r="B700" s="16"/>
      <c r="C700" s="16"/>
      <c r="D700" s="16"/>
      <c r="E700" s="37">
        <v>17.0</v>
      </c>
      <c r="F700" s="40" t="s">
        <v>122</v>
      </c>
      <c r="G700" s="37" t="s">
        <v>123</v>
      </c>
      <c r="H700" s="39"/>
      <c r="I700" s="14" t="s">
        <v>16</v>
      </c>
      <c r="J700" s="10" t="s">
        <v>9</v>
      </c>
      <c r="K700" s="30">
        <f t="shared" si="30"/>
        <v>44</v>
      </c>
      <c r="L700" s="10" t="s">
        <v>17</v>
      </c>
    </row>
    <row r="701">
      <c r="A701" s="25"/>
      <c r="B701" s="25"/>
      <c r="C701" s="25"/>
      <c r="D701" s="25"/>
      <c r="E701" s="37">
        <v>18.0</v>
      </c>
      <c r="F701" s="40" t="s">
        <v>124</v>
      </c>
      <c r="G701" s="41"/>
      <c r="H701" s="57" t="s">
        <v>68</v>
      </c>
      <c r="I701" s="14" t="s">
        <v>16</v>
      </c>
      <c r="J701" s="10" t="s">
        <v>9</v>
      </c>
      <c r="K701" s="32"/>
      <c r="L701" s="10" t="s">
        <v>17</v>
      </c>
    </row>
    <row r="702">
      <c r="A702" s="6">
        <v>57.0</v>
      </c>
      <c r="B702" s="44" t="s">
        <v>104</v>
      </c>
      <c r="C702" s="33" t="s">
        <v>126</v>
      </c>
      <c r="D702" s="33" t="s">
        <v>127</v>
      </c>
      <c r="E702" s="10">
        <v>1.0</v>
      </c>
      <c r="F702" s="11" t="s">
        <v>15</v>
      </c>
      <c r="G702" s="12"/>
      <c r="H702" s="13"/>
      <c r="I702" s="14" t="s">
        <v>16</v>
      </c>
      <c r="J702" s="10" t="s">
        <v>9</v>
      </c>
      <c r="K702" s="32"/>
      <c r="L702" s="10" t="s">
        <v>17</v>
      </c>
    </row>
    <row r="703">
      <c r="A703" s="16"/>
      <c r="B703" s="16"/>
      <c r="C703" s="16"/>
      <c r="D703" s="16"/>
      <c r="E703" s="10">
        <v>2.0</v>
      </c>
      <c r="F703" s="11" t="s">
        <v>18</v>
      </c>
      <c r="G703" s="45" t="s">
        <v>73</v>
      </c>
      <c r="H703" s="18"/>
      <c r="I703" s="14" t="s">
        <v>16</v>
      </c>
      <c r="J703" s="10" t="s">
        <v>9</v>
      </c>
      <c r="K703" s="32"/>
      <c r="L703" s="10" t="s">
        <v>17</v>
      </c>
    </row>
    <row r="704">
      <c r="A704" s="16"/>
      <c r="B704" s="16"/>
      <c r="C704" s="16"/>
      <c r="D704" s="16"/>
      <c r="E704" s="10">
        <v>3.0</v>
      </c>
      <c r="F704" s="20" t="s">
        <v>20</v>
      </c>
      <c r="G704" s="10" t="s">
        <v>21</v>
      </c>
      <c r="H704" s="18"/>
      <c r="I704" s="14" t="s">
        <v>16</v>
      </c>
      <c r="J704" s="10" t="s">
        <v>9</v>
      </c>
      <c r="K704" s="32"/>
      <c r="L704" s="10" t="s">
        <v>17</v>
      </c>
    </row>
    <row r="705">
      <c r="A705" s="16"/>
      <c r="B705" s="16"/>
      <c r="C705" s="16"/>
      <c r="D705" s="16"/>
      <c r="E705" s="10">
        <v>4.0</v>
      </c>
      <c r="F705" s="20" t="s">
        <v>22</v>
      </c>
      <c r="G705" s="21"/>
      <c r="H705" s="22" t="s">
        <v>23</v>
      </c>
      <c r="I705" s="14" t="s">
        <v>16</v>
      </c>
      <c r="J705" s="10" t="s">
        <v>9</v>
      </c>
      <c r="K705" s="32"/>
      <c r="L705" s="10" t="s">
        <v>17</v>
      </c>
    </row>
    <row r="706">
      <c r="A706" s="16"/>
      <c r="B706" s="16"/>
      <c r="C706" s="16"/>
      <c r="D706" s="16"/>
      <c r="E706" s="37">
        <v>5.0</v>
      </c>
      <c r="F706" s="38" t="s">
        <v>107</v>
      </c>
      <c r="G706" s="41"/>
      <c r="H706" s="22" t="s">
        <v>75</v>
      </c>
      <c r="I706" s="14" t="s">
        <v>16</v>
      </c>
      <c r="J706" s="10" t="s">
        <v>9</v>
      </c>
      <c r="K706" s="32"/>
      <c r="L706" s="10" t="s">
        <v>17</v>
      </c>
    </row>
    <row r="707">
      <c r="A707" s="16"/>
      <c r="B707" s="16"/>
      <c r="C707" s="16"/>
      <c r="D707" s="16"/>
      <c r="E707" s="37">
        <v>6.0</v>
      </c>
      <c r="F707" s="38" t="s">
        <v>108</v>
      </c>
      <c r="G707" s="37" t="s">
        <v>109</v>
      </c>
      <c r="H707" s="39"/>
      <c r="I707" s="14" t="s">
        <v>16</v>
      </c>
      <c r="J707" s="10" t="s">
        <v>9</v>
      </c>
      <c r="K707" s="32"/>
      <c r="L707" s="10" t="s">
        <v>17</v>
      </c>
    </row>
    <row r="708">
      <c r="A708" s="16"/>
      <c r="B708" s="16"/>
      <c r="C708" s="16"/>
      <c r="D708" s="16"/>
      <c r="E708" s="37">
        <v>7.0</v>
      </c>
      <c r="F708" s="40" t="s">
        <v>110</v>
      </c>
      <c r="G708" s="41"/>
      <c r="H708" s="42" t="s">
        <v>111</v>
      </c>
      <c r="I708" s="14" t="s">
        <v>16</v>
      </c>
      <c r="J708" s="10" t="s">
        <v>9</v>
      </c>
      <c r="K708" s="32"/>
      <c r="L708" s="10" t="s">
        <v>17</v>
      </c>
    </row>
    <row r="709">
      <c r="A709" s="16"/>
      <c r="B709" s="16"/>
      <c r="C709" s="16"/>
      <c r="D709" s="16"/>
      <c r="E709" s="37">
        <v>8.0</v>
      </c>
      <c r="F709" s="38" t="s">
        <v>112</v>
      </c>
      <c r="G709" s="41"/>
      <c r="H709" s="42" t="s">
        <v>113</v>
      </c>
      <c r="I709" s="14" t="s">
        <v>16</v>
      </c>
      <c r="J709" s="10" t="s">
        <v>9</v>
      </c>
      <c r="K709" s="32"/>
      <c r="L709" s="10" t="s">
        <v>17</v>
      </c>
    </row>
    <row r="710">
      <c r="A710" s="16"/>
      <c r="B710" s="16"/>
      <c r="C710" s="16"/>
      <c r="D710" s="16"/>
      <c r="E710" s="37">
        <v>9.0</v>
      </c>
      <c r="F710" s="40" t="s">
        <v>114</v>
      </c>
      <c r="G710" s="60">
        <f>IFERROR(__xludf.DUMMYFUNCTION("IMPORTRANGE(""https://docs.google.com/spreadsheets/d/1msXmY3JMrtV0sapmub13JTOYehqip3e4NKt615XbIqY/?gid=403967565"",CONCATENATE(""Donantes!G"",K710))"),9.8765432E7)</f>
        <v>98765432</v>
      </c>
      <c r="H710" s="39"/>
      <c r="I710" s="14" t="s">
        <v>16</v>
      </c>
      <c r="J710" s="10" t="s">
        <v>9</v>
      </c>
      <c r="K710" s="30">
        <f>K692+1</f>
        <v>45</v>
      </c>
      <c r="L710" s="10" t="s">
        <v>17</v>
      </c>
    </row>
    <row r="711">
      <c r="A711" s="16"/>
      <c r="B711" s="16"/>
      <c r="C711" s="16"/>
      <c r="D711" s="16"/>
      <c r="E711" s="37">
        <v>10.0</v>
      </c>
      <c r="F711" s="40" t="s">
        <v>80</v>
      </c>
      <c r="G711" s="37" t="str">
        <f>IFERROR(__xludf.DUMMYFUNCTION("IMPORTRANGE(""https://docs.google.com/spreadsheets/d/1msXmY3JMrtV0sapmub13JTOYehqip3e4NKt615XbIqY/?gid=403967565"",CONCATENATE(""Donantes!H"",K711))"),"Av Grito!")</f>
        <v>Av Grito!</v>
      </c>
      <c r="H711" s="39"/>
      <c r="I711" s="14" t="s">
        <v>16</v>
      </c>
      <c r="J711" s="10" t="s">
        <v>9</v>
      </c>
      <c r="K711" s="30">
        <f t="shared" ref="K711:K718" si="31">K710</f>
        <v>45</v>
      </c>
      <c r="L711" s="10" t="s">
        <v>17</v>
      </c>
    </row>
    <row r="712">
      <c r="A712" s="16"/>
      <c r="B712" s="16"/>
      <c r="C712" s="16"/>
      <c r="D712" s="16"/>
      <c r="E712" s="37">
        <v>11.0</v>
      </c>
      <c r="F712" s="40" t="s">
        <v>82</v>
      </c>
      <c r="G712" s="37">
        <f>IFERROR(__xludf.DUMMYFUNCTION("IMPORTRANGE(""https://docs.google.com/spreadsheets/d/1msXmY3JMrtV0sapmub13JTOYehqip3e4NKt615XbIqY/?gid=403967565"",CONCATENATE(""Donantes!I"",K712))"),123.0)</f>
        <v>123</v>
      </c>
      <c r="H712" s="39"/>
      <c r="I712" s="14" t="s">
        <v>16</v>
      </c>
      <c r="J712" s="10" t="s">
        <v>9</v>
      </c>
      <c r="K712" s="30">
        <f t="shared" si="31"/>
        <v>45</v>
      </c>
      <c r="L712" s="10" t="s">
        <v>17</v>
      </c>
    </row>
    <row r="713">
      <c r="A713" s="16"/>
      <c r="B713" s="16"/>
      <c r="C713" s="16"/>
      <c r="D713" s="16"/>
      <c r="E713" s="37">
        <v>12.0</v>
      </c>
      <c r="F713" s="40" t="s">
        <v>115</v>
      </c>
      <c r="G713" s="37" t="s">
        <v>116</v>
      </c>
      <c r="H713" s="39"/>
      <c r="I713" s="14" t="s">
        <v>16</v>
      </c>
      <c r="J713" s="10" t="s">
        <v>9</v>
      </c>
      <c r="K713" s="30">
        <f t="shared" si="31"/>
        <v>45</v>
      </c>
      <c r="L713" s="10" t="s">
        <v>17</v>
      </c>
    </row>
    <row r="714">
      <c r="A714" s="16"/>
      <c r="B714" s="16"/>
      <c r="C714" s="16"/>
      <c r="D714" s="16"/>
      <c r="E714" s="37">
        <v>13.0</v>
      </c>
      <c r="F714" s="40" t="s">
        <v>117</v>
      </c>
      <c r="G714" s="37" t="s">
        <v>118</v>
      </c>
      <c r="H714" s="39"/>
      <c r="I714" s="14" t="s">
        <v>16</v>
      </c>
      <c r="J714" s="10" t="s">
        <v>9</v>
      </c>
      <c r="K714" s="30">
        <f t="shared" si="31"/>
        <v>45</v>
      </c>
      <c r="L714" s="10" t="s">
        <v>17</v>
      </c>
    </row>
    <row r="715">
      <c r="A715" s="16"/>
      <c r="B715" s="16"/>
      <c r="C715" s="16"/>
      <c r="D715" s="16"/>
      <c r="E715" s="37">
        <v>14.0</v>
      </c>
      <c r="F715" s="40" t="s">
        <v>119</v>
      </c>
      <c r="G715" s="61">
        <f>IFERROR(__xludf.DUMMYFUNCTION("IMPORTRANGE(""https://docs.google.com/spreadsheets/d/1msXmY3JMrtV0sapmub13JTOYehqip3e4NKt615XbIqY/?gid=403967565"",CONCATENATE(""Donantes!F"",K713))"),18367.0)</f>
        <v>18367</v>
      </c>
      <c r="H715" s="39"/>
      <c r="I715" s="14" t="s">
        <v>16</v>
      </c>
      <c r="J715" s="10" t="s">
        <v>9</v>
      </c>
      <c r="K715" s="30">
        <f t="shared" si="31"/>
        <v>45</v>
      </c>
      <c r="L715" s="10" t="s">
        <v>17</v>
      </c>
    </row>
    <row r="716">
      <c r="A716" s="16"/>
      <c r="B716" s="16"/>
      <c r="C716" s="16"/>
      <c r="D716" s="16"/>
      <c r="E716" s="37">
        <v>15.0</v>
      </c>
      <c r="F716" s="40" t="s">
        <v>120</v>
      </c>
      <c r="G716" s="37" t="str">
        <f>IFERROR(__xludf.DUMMYFUNCTION("IMPORTRANGE(""https://docs.google.com/spreadsheets/d/1msXmY3JMrtV0sapmub13JTOYehqip3e4NKt615XbIqY/?gid=403967565"",CONCATENATE(""Donantes!D"",K714))"),"maria.gomez@gmail.com")</f>
        <v>maria.gomez@gmail.com</v>
      </c>
      <c r="H716" s="39"/>
      <c r="I716" s="14" t="s">
        <v>16</v>
      </c>
      <c r="J716" s="10" t="s">
        <v>9</v>
      </c>
      <c r="K716" s="30">
        <f t="shared" si="31"/>
        <v>45</v>
      </c>
      <c r="L716" s="10" t="s">
        <v>17</v>
      </c>
    </row>
    <row r="717">
      <c r="A717" s="16"/>
      <c r="B717" s="16"/>
      <c r="C717" s="16"/>
      <c r="D717" s="16"/>
      <c r="E717" s="37">
        <v>16.0</v>
      </c>
      <c r="F717" s="40" t="s">
        <v>121</v>
      </c>
      <c r="G717" s="37">
        <f>IFERROR(__xludf.DUMMYFUNCTION("IMPORTRANGE(""https://docs.google.com/spreadsheets/d/1msXmY3JMrtV0sapmub13JTOYehqip3e4NKt615XbIqY/?gid=403967565"",CONCATENATE(""Donantes!J"",K715))"),1234.0)</f>
        <v>1234</v>
      </c>
      <c r="H717" s="39"/>
      <c r="I717" s="14" t="s">
        <v>16</v>
      </c>
      <c r="J717" s="10" t="s">
        <v>9</v>
      </c>
      <c r="K717" s="30">
        <f t="shared" si="31"/>
        <v>45</v>
      </c>
      <c r="L717" s="10" t="s">
        <v>17</v>
      </c>
    </row>
    <row r="718">
      <c r="A718" s="16"/>
      <c r="B718" s="16"/>
      <c r="C718" s="16"/>
      <c r="D718" s="16"/>
      <c r="E718" s="37">
        <v>17.0</v>
      </c>
      <c r="F718" s="40" t="s">
        <v>122</v>
      </c>
      <c r="G718" s="37" t="s">
        <v>123</v>
      </c>
      <c r="H718" s="39"/>
      <c r="I718" s="14" t="s">
        <v>16</v>
      </c>
      <c r="J718" s="10" t="s">
        <v>9</v>
      </c>
      <c r="K718" s="30">
        <f t="shared" si="31"/>
        <v>45</v>
      </c>
      <c r="L718" s="10" t="s">
        <v>17</v>
      </c>
    </row>
    <row r="719">
      <c r="A719" s="25"/>
      <c r="B719" s="25"/>
      <c r="C719" s="25"/>
      <c r="D719" s="25"/>
      <c r="E719" s="37">
        <v>18.0</v>
      </c>
      <c r="F719" s="40" t="s">
        <v>124</v>
      </c>
      <c r="G719" s="41"/>
      <c r="H719" s="57" t="s">
        <v>68</v>
      </c>
      <c r="I719" s="14" t="s">
        <v>16</v>
      </c>
      <c r="J719" s="10" t="s">
        <v>9</v>
      </c>
      <c r="K719" s="32"/>
      <c r="L719" s="10" t="s">
        <v>17</v>
      </c>
    </row>
    <row r="720">
      <c r="A720" s="6">
        <v>58.0</v>
      </c>
      <c r="B720" s="44" t="s">
        <v>104</v>
      </c>
      <c r="C720" s="33" t="s">
        <v>126</v>
      </c>
      <c r="D720" s="33" t="s">
        <v>127</v>
      </c>
      <c r="E720" s="10">
        <v>1.0</v>
      </c>
      <c r="F720" s="11" t="s">
        <v>15</v>
      </c>
      <c r="G720" s="12"/>
      <c r="H720" s="13"/>
      <c r="I720" s="14" t="s">
        <v>16</v>
      </c>
      <c r="J720" s="10" t="s">
        <v>9</v>
      </c>
      <c r="K720" s="32"/>
      <c r="L720" s="10" t="s">
        <v>17</v>
      </c>
    </row>
    <row r="721">
      <c r="A721" s="16"/>
      <c r="B721" s="16"/>
      <c r="C721" s="16"/>
      <c r="D721" s="16"/>
      <c r="E721" s="10">
        <v>2.0</v>
      </c>
      <c r="F721" s="11" t="s">
        <v>18</v>
      </c>
      <c r="G721" s="45" t="s">
        <v>73</v>
      </c>
      <c r="H721" s="18"/>
      <c r="I721" s="14" t="s">
        <v>16</v>
      </c>
      <c r="J721" s="10" t="s">
        <v>9</v>
      </c>
      <c r="K721" s="32"/>
      <c r="L721" s="10" t="s">
        <v>17</v>
      </c>
    </row>
    <row r="722">
      <c r="A722" s="16"/>
      <c r="B722" s="16"/>
      <c r="C722" s="16"/>
      <c r="D722" s="16"/>
      <c r="E722" s="10">
        <v>3.0</v>
      </c>
      <c r="F722" s="20" t="s">
        <v>20</v>
      </c>
      <c r="G722" s="10" t="s">
        <v>21</v>
      </c>
      <c r="H722" s="18"/>
      <c r="I722" s="14" t="s">
        <v>16</v>
      </c>
      <c r="J722" s="10" t="s">
        <v>9</v>
      </c>
      <c r="K722" s="32"/>
      <c r="L722" s="10" t="s">
        <v>17</v>
      </c>
    </row>
    <row r="723">
      <c r="A723" s="16"/>
      <c r="B723" s="16"/>
      <c r="C723" s="16"/>
      <c r="D723" s="16"/>
      <c r="E723" s="10">
        <v>4.0</v>
      </c>
      <c r="F723" s="20" t="s">
        <v>22</v>
      </c>
      <c r="G723" s="21"/>
      <c r="H723" s="22" t="s">
        <v>23</v>
      </c>
      <c r="I723" s="14" t="s">
        <v>16</v>
      </c>
      <c r="J723" s="10" t="s">
        <v>9</v>
      </c>
      <c r="K723" s="32"/>
      <c r="L723" s="10" t="s">
        <v>17</v>
      </c>
    </row>
    <row r="724">
      <c r="A724" s="16"/>
      <c r="B724" s="16"/>
      <c r="C724" s="16"/>
      <c r="D724" s="16"/>
      <c r="E724" s="37">
        <v>5.0</v>
      </c>
      <c r="F724" s="38" t="s">
        <v>107</v>
      </c>
      <c r="G724" s="41"/>
      <c r="H724" s="22" t="s">
        <v>75</v>
      </c>
      <c r="I724" s="14" t="s">
        <v>16</v>
      </c>
      <c r="J724" s="10" t="s">
        <v>9</v>
      </c>
      <c r="K724" s="32"/>
      <c r="L724" s="10" t="s">
        <v>17</v>
      </c>
    </row>
    <row r="725">
      <c r="A725" s="16"/>
      <c r="B725" s="16"/>
      <c r="C725" s="16"/>
      <c r="D725" s="16"/>
      <c r="E725" s="37">
        <v>6.0</v>
      </c>
      <c r="F725" s="38" t="s">
        <v>108</v>
      </c>
      <c r="G725" s="37" t="s">
        <v>109</v>
      </c>
      <c r="H725" s="39"/>
      <c r="I725" s="14" t="s">
        <v>16</v>
      </c>
      <c r="J725" s="10" t="s">
        <v>9</v>
      </c>
      <c r="K725" s="32"/>
      <c r="L725" s="10" t="s">
        <v>17</v>
      </c>
    </row>
    <row r="726">
      <c r="A726" s="16"/>
      <c r="B726" s="16"/>
      <c r="C726" s="16"/>
      <c r="D726" s="16"/>
      <c r="E726" s="37">
        <v>7.0</v>
      </c>
      <c r="F726" s="40" t="s">
        <v>110</v>
      </c>
      <c r="G726" s="41"/>
      <c r="H726" s="42" t="s">
        <v>111</v>
      </c>
      <c r="I726" s="14" t="s">
        <v>16</v>
      </c>
      <c r="J726" s="10" t="s">
        <v>9</v>
      </c>
      <c r="K726" s="32"/>
      <c r="L726" s="10" t="s">
        <v>17</v>
      </c>
    </row>
    <row r="727">
      <c r="A727" s="16"/>
      <c r="B727" s="16"/>
      <c r="C727" s="16"/>
      <c r="D727" s="16"/>
      <c r="E727" s="37">
        <v>8.0</v>
      </c>
      <c r="F727" s="38" t="s">
        <v>112</v>
      </c>
      <c r="G727" s="41"/>
      <c r="H727" s="42" t="s">
        <v>113</v>
      </c>
      <c r="I727" s="14" t="s">
        <v>16</v>
      </c>
      <c r="J727" s="10" t="s">
        <v>9</v>
      </c>
      <c r="K727" s="32"/>
      <c r="L727" s="10" t="s">
        <v>17</v>
      </c>
    </row>
    <row r="728">
      <c r="A728" s="16"/>
      <c r="B728" s="16"/>
      <c r="C728" s="16"/>
      <c r="D728" s="16"/>
      <c r="E728" s="37">
        <v>9.0</v>
      </c>
      <c r="F728" s="40" t="s">
        <v>114</v>
      </c>
      <c r="G728" s="60">
        <f>IFERROR(__xludf.DUMMYFUNCTION("IMPORTRANGE(""https://docs.google.com/spreadsheets/d/1msXmY3JMrtV0sapmub13JTOYehqip3e4NKt615XbIqY/?gid=403967565"",CONCATENATE(""Donantes!G"",K728))"),9.8765432E7)</f>
        <v>98765432</v>
      </c>
      <c r="H728" s="39"/>
      <c r="I728" s="14" t="s">
        <v>16</v>
      </c>
      <c r="J728" s="10" t="s">
        <v>9</v>
      </c>
      <c r="K728" s="30">
        <f>K710+1</f>
        <v>46</v>
      </c>
      <c r="L728" s="10" t="s">
        <v>17</v>
      </c>
    </row>
    <row r="729">
      <c r="A729" s="16"/>
      <c r="B729" s="16"/>
      <c r="C729" s="16"/>
      <c r="D729" s="16"/>
      <c r="E729" s="37">
        <v>10.0</v>
      </c>
      <c r="F729" s="40" t="s">
        <v>80</v>
      </c>
      <c r="G729" s="37" t="str">
        <f>IFERROR(__xludf.DUMMYFUNCTION("IMPORTRANGE(""https://docs.google.com/spreadsheets/d/1msXmY3JMrtV0sapmub13JTOYehqip3e4NKt615XbIqY/?gid=403967565"",CONCATENATE(""Donantes!H"",K729))"),"Calle Falsa")</f>
        <v>Calle Falsa</v>
      </c>
      <c r="H729" s="39"/>
      <c r="I729" s="14" t="s">
        <v>16</v>
      </c>
      <c r="J729" s="10" t="s">
        <v>9</v>
      </c>
      <c r="K729" s="30">
        <f t="shared" ref="K729:K736" si="32">K728</f>
        <v>46</v>
      </c>
      <c r="L729" s="10" t="s">
        <v>17</v>
      </c>
    </row>
    <row r="730">
      <c r="A730" s="16"/>
      <c r="B730" s="16"/>
      <c r="C730" s="16"/>
      <c r="D730" s="16"/>
      <c r="E730" s="37">
        <v>11.0</v>
      </c>
      <c r="F730" s="40" t="s">
        <v>82</v>
      </c>
      <c r="G730" s="37" t="str">
        <f>IFERROR(__xludf.DUMMYFUNCTION("IMPORTRANGE(""https://docs.google.com/spreadsheets/d/1msXmY3JMrtV0sapmub13JTOYehqip3e4NKt615XbIqY/?gid=403967565"",CONCATENATE(""Donantes!I"",K730))"),"""""")</f>
        <v>""</v>
      </c>
      <c r="H730" s="39"/>
      <c r="I730" s="14" t="s">
        <v>16</v>
      </c>
      <c r="J730" s="10" t="s">
        <v>9</v>
      </c>
      <c r="K730" s="30">
        <f t="shared" si="32"/>
        <v>46</v>
      </c>
      <c r="L730" s="10" t="s">
        <v>17</v>
      </c>
    </row>
    <row r="731">
      <c r="A731" s="16"/>
      <c r="B731" s="16"/>
      <c r="C731" s="16"/>
      <c r="D731" s="16"/>
      <c r="E731" s="37">
        <v>12.0</v>
      </c>
      <c r="F731" s="40" t="s">
        <v>115</v>
      </c>
      <c r="G731" s="37" t="s">
        <v>116</v>
      </c>
      <c r="H731" s="39"/>
      <c r="I731" s="14" t="s">
        <v>16</v>
      </c>
      <c r="J731" s="10" t="s">
        <v>9</v>
      </c>
      <c r="K731" s="30">
        <f t="shared" si="32"/>
        <v>46</v>
      </c>
      <c r="L731" s="10" t="s">
        <v>17</v>
      </c>
    </row>
    <row r="732">
      <c r="A732" s="16"/>
      <c r="B732" s="16"/>
      <c r="C732" s="16"/>
      <c r="D732" s="16"/>
      <c r="E732" s="37">
        <v>13.0</v>
      </c>
      <c r="F732" s="40" t="s">
        <v>117</v>
      </c>
      <c r="G732" s="37" t="s">
        <v>118</v>
      </c>
      <c r="H732" s="39"/>
      <c r="I732" s="14" t="s">
        <v>16</v>
      </c>
      <c r="J732" s="10" t="s">
        <v>9</v>
      </c>
      <c r="K732" s="30">
        <f t="shared" si="32"/>
        <v>46</v>
      </c>
      <c r="L732" s="10" t="s">
        <v>17</v>
      </c>
    </row>
    <row r="733">
      <c r="A733" s="16"/>
      <c r="B733" s="16"/>
      <c r="C733" s="16"/>
      <c r="D733" s="16"/>
      <c r="E733" s="37">
        <v>14.0</v>
      </c>
      <c r="F733" s="40" t="s">
        <v>119</v>
      </c>
      <c r="G733" s="61">
        <f>IFERROR(__xludf.DUMMYFUNCTION("IMPORTRANGE(""https://docs.google.com/spreadsheets/d/1msXmY3JMrtV0sapmub13JTOYehqip3e4NKt615XbIqY/?gid=403967565"",CONCATENATE(""Donantes!F"",K731))"),18367.0)</f>
        <v>18367</v>
      </c>
      <c r="H733" s="39"/>
      <c r="I733" s="14" t="s">
        <v>16</v>
      </c>
      <c r="J733" s="10" t="s">
        <v>9</v>
      </c>
      <c r="K733" s="30">
        <f t="shared" si="32"/>
        <v>46</v>
      </c>
      <c r="L733" s="10" t="s">
        <v>17</v>
      </c>
    </row>
    <row r="734">
      <c r="A734" s="16"/>
      <c r="B734" s="16"/>
      <c r="C734" s="16"/>
      <c r="D734" s="16"/>
      <c r="E734" s="37">
        <v>15.0</v>
      </c>
      <c r="F734" s="40" t="s">
        <v>120</v>
      </c>
      <c r="G734" s="37" t="str">
        <f>IFERROR(__xludf.DUMMYFUNCTION("IMPORTRANGE(""https://docs.google.com/spreadsheets/d/1msXmY3JMrtV0sapmub13JTOYehqip3e4NKt615XbIqY/?gid=403967565"",CONCATENATE(""Donantes!D"",K732))"),"maria.gomez@gmail.com")</f>
        <v>maria.gomez@gmail.com</v>
      </c>
      <c r="H734" s="39"/>
      <c r="I734" s="14" t="s">
        <v>16</v>
      </c>
      <c r="J734" s="10" t="s">
        <v>9</v>
      </c>
      <c r="K734" s="30">
        <f t="shared" si="32"/>
        <v>46</v>
      </c>
      <c r="L734" s="10" t="s">
        <v>17</v>
      </c>
    </row>
    <row r="735">
      <c r="A735" s="16"/>
      <c r="B735" s="16"/>
      <c r="C735" s="16"/>
      <c r="D735" s="16"/>
      <c r="E735" s="37">
        <v>16.0</v>
      </c>
      <c r="F735" s="40" t="s">
        <v>121</v>
      </c>
      <c r="G735" s="37">
        <f>IFERROR(__xludf.DUMMYFUNCTION("IMPORTRANGE(""https://docs.google.com/spreadsheets/d/1msXmY3JMrtV0sapmub13JTOYehqip3e4NKt615XbIqY/?gid=403967565"",CONCATENATE(""Donantes!J"",K733))"),1234.0)</f>
        <v>1234</v>
      </c>
      <c r="H735" s="39"/>
      <c r="I735" s="14" t="s">
        <v>16</v>
      </c>
      <c r="J735" s="10" t="s">
        <v>9</v>
      </c>
      <c r="K735" s="30">
        <f t="shared" si="32"/>
        <v>46</v>
      </c>
      <c r="L735" s="10" t="s">
        <v>17</v>
      </c>
    </row>
    <row r="736">
      <c r="A736" s="16"/>
      <c r="B736" s="16"/>
      <c r="C736" s="16"/>
      <c r="D736" s="16"/>
      <c r="E736" s="37">
        <v>17.0</v>
      </c>
      <c r="F736" s="40" t="s">
        <v>122</v>
      </c>
      <c r="G736" s="37" t="s">
        <v>123</v>
      </c>
      <c r="H736" s="39"/>
      <c r="I736" s="14" t="s">
        <v>16</v>
      </c>
      <c r="J736" s="10" t="s">
        <v>9</v>
      </c>
      <c r="K736" s="30">
        <f t="shared" si="32"/>
        <v>46</v>
      </c>
      <c r="L736" s="10" t="s">
        <v>17</v>
      </c>
    </row>
    <row r="737">
      <c r="A737" s="25"/>
      <c r="B737" s="25"/>
      <c r="C737" s="25"/>
      <c r="D737" s="25"/>
      <c r="E737" s="37">
        <v>18.0</v>
      </c>
      <c r="F737" s="40" t="s">
        <v>124</v>
      </c>
      <c r="G737" s="41"/>
      <c r="H737" s="57" t="s">
        <v>68</v>
      </c>
      <c r="I737" s="14" t="s">
        <v>16</v>
      </c>
      <c r="J737" s="10" t="s">
        <v>9</v>
      </c>
      <c r="K737" s="32"/>
      <c r="L737" s="10" t="s">
        <v>17</v>
      </c>
    </row>
    <row r="738">
      <c r="A738" s="6">
        <v>59.0</v>
      </c>
      <c r="B738" s="44" t="s">
        <v>104</v>
      </c>
      <c r="C738" s="33" t="s">
        <v>126</v>
      </c>
      <c r="D738" s="33" t="s">
        <v>127</v>
      </c>
      <c r="E738" s="10">
        <v>1.0</v>
      </c>
      <c r="F738" s="11" t="s">
        <v>15</v>
      </c>
      <c r="G738" s="12"/>
      <c r="H738" s="13"/>
      <c r="I738" s="14" t="s">
        <v>16</v>
      </c>
      <c r="J738" s="10" t="s">
        <v>9</v>
      </c>
      <c r="K738" s="32"/>
      <c r="L738" s="10" t="s">
        <v>17</v>
      </c>
    </row>
    <row r="739">
      <c r="A739" s="16"/>
      <c r="B739" s="16"/>
      <c r="C739" s="16"/>
      <c r="D739" s="16"/>
      <c r="E739" s="10">
        <v>2.0</v>
      </c>
      <c r="F739" s="11" t="s">
        <v>18</v>
      </c>
      <c r="G739" s="45" t="s">
        <v>73</v>
      </c>
      <c r="H739" s="18"/>
      <c r="I739" s="14" t="s">
        <v>16</v>
      </c>
      <c r="J739" s="10" t="s">
        <v>9</v>
      </c>
      <c r="K739" s="32"/>
      <c r="L739" s="10" t="s">
        <v>17</v>
      </c>
    </row>
    <row r="740">
      <c r="A740" s="16"/>
      <c r="B740" s="16"/>
      <c r="C740" s="16"/>
      <c r="D740" s="16"/>
      <c r="E740" s="10">
        <v>3.0</v>
      </c>
      <c r="F740" s="20" t="s">
        <v>20</v>
      </c>
      <c r="G740" s="10" t="s">
        <v>21</v>
      </c>
      <c r="H740" s="18"/>
      <c r="I740" s="14" t="s">
        <v>16</v>
      </c>
      <c r="J740" s="10" t="s">
        <v>9</v>
      </c>
      <c r="K740" s="32"/>
      <c r="L740" s="10" t="s">
        <v>17</v>
      </c>
    </row>
    <row r="741">
      <c r="A741" s="16"/>
      <c r="B741" s="16"/>
      <c r="C741" s="16"/>
      <c r="D741" s="16"/>
      <c r="E741" s="10">
        <v>4.0</v>
      </c>
      <c r="F741" s="20" t="s">
        <v>22</v>
      </c>
      <c r="G741" s="21"/>
      <c r="H741" s="22" t="s">
        <v>23</v>
      </c>
      <c r="I741" s="14" t="s">
        <v>16</v>
      </c>
      <c r="J741" s="10" t="s">
        <v>9</v>
      </c>
      <c r="K741" s="32"/>
      <c r="L741" s="10" t="s">
        <v>17</v>
      </c>
    </row>
    <row r="742">
      <c r="A742" s="16"/>
      <c r="B742" s="16"/>
      <c r="C742" s="16"/>
      <c r="D742" s="16"/>
      <c r="E742" s="37">
        <v>5.0</v>
      </c>
      <c r="F742" s="38" t="s">
        <v>107</v>
      </c>
      <c r="G742" s="41"/>
      <c r="H742" s="22" t="s">
        <v>75</v>
      </c>
      <c r="I742" s="14" t="s">
        <v>16</v>
      </c>
      <c r="J742" s="10" t="s">
        <v>9</v>
      </c>
      <c r="K742" s="32"/>
      <c r="L742" s="10" t="s">
        <v>17</v>
      </c>
    </row>
    <row r="743">
      <c r="A743" s="16"/>
      <c r="B743" s="16"/>
      <c r="C743" s="16"/>
      <c r="D743" s="16"/>
      <c r="E743" s="37">
        <v>6.0</v>
      </c>
      <c r="F743" s="38" t="s">
        <v>108</v>
      </c>
      <c r="G743" s="37" t="s">
        <v>109</v>
      </c>
      <c r="H743" s="39"/>
      <c r="I743" s="14" t="s">
        <v>16</v>
      </c>
      <c r="J743" s="10" t="s">
        <v>9</v>
      </c>
      <c r="K743" s="32"/>
      <c r="L743" s="10" t="s">
        <v>17</v>
      </c>
    </row>
    <row r="744">
      <c r="A744" s="16"/>
      <c r="B744" s="16"/>
      <c r="C744" s="16"/>
      <c r="D744" s="16"/>
      <c r="E744" s="37">
        <v>7.0</v>
      </c>
      <c r="F744" s="40" t="s">
        <v>110</v>
      </c>
      <c r="G744" s="41"/>
      <c r="H744" s="42" t="s">
        <v>111</v>
      </c>
      <c r="I744" s="14" t="s">
        <v>16</v>
      </c>
      <c r="J744" s="10" t="s">
        <v>9</v>
      </c>
      <c r="K744" s="32"/>
      <c r="L744" s="10" t="s">
        <v>17</v>
      </c>
    </row>
    <row r="745">
      <c r="A745" s="16"/>
      <c r="B745" s="16"/>
      <c r="C745" s="16"/>
      <c r="D745" s="16"/>
      <c r="E745" s="37">
        <v>8.0</v>
      </c>
      <c r="F745" s="38" t="s">
        <v>112</v>
      </c>
      <c r="G745" s="41"/>
      <c r="H745" s="42" t="s">
        <v>113</v>
      </c>
      <c r="I745" s="14" t="s">
        <v>16</v>
      </c>
      <c r="J745" s="10" t="s">
        <v>9</v>
      </c>
      <c r="K745" s="32"/>
      <c r="L745" s="10" t="s">
        <v>17</v>
      </c>
    </row>
    <row r="746">
      <c r="A746" s="16"/>
      <c r="B746" s="16"/>
      <c r="C746" s="16"/>
      <c r="D746" s="16"/>
      <c r="E746" s="37">
        <v>9.0</v>
      </c>
      <c r="F746" s="40" t="s">
        <v>114</v>
      </c>
      <c r="G746" s="60">
        <f>IFERROR(__xludf.DUMMYFUNCTION("IMPORTRANGE(""https://docs.google.com/spreadsheets/d/1msXmY3JMrtV0sapmub13JTOYehqip3e4NKt615XbIqY/?gid=403967565"",CONCATENATE(""Donantes!G"",K746))"),9.8765432E7)</f>
        <v>98765432</v>
      </c>
      <c r="H746" s="39"/>
      <c r="I746" s="14" t="s">
        <v>16</v>
      </c>
      <c r="J746" s="10" t="s">
        <v>9</v>
      </c>
      <c r="K746" s="30">
        <f>K728+1</f>
        <v>47</v>
      </c>
      <c r="L746" s="10" t="s">
        <v>17</v>
      </c>
    </row>
    <row r="747">
      <c r="A747" s="16"/>
      <c r="B747" s="16"/>
      <c r="C747" s="16"/>
      <c r="D747" s="16"/>
      <c r="E747" s="37">
        <v>10.0</v>
      </c>
      <c r="F747" s="40" t="s">
        <v>80</v>
      </c>
      <c r="G747" s="37" t="str">
        <f>IFERROR(__xludf.DUMMYFUNCTION("IMPORTRANGE(""https://docs.google.com/spreadsheets/d/1msXmY3JMrtV0sapmub13JTOYehqip3e4NKt615XbIqY/?gid=403967565"",CONCATENATE(""Donantes!H"",K747))"),"Calle Falsa")</f>
        <v>Calle Falsa</v>
      </c>
      <c r="H747" s="39"/>
      <c r="I747" s="14" t="s">
        <v>16</v>
      </c>
      <c r="J747" s="10" t="s">
        <v>9</v>
      </c>
      <c r="K747" s="30">
        <f t="shared" ref="K747:K754" si="33">K746</f>
        <v>47</v>
      </c>
      <c r="L747" s="10" t="s">
        <v>17</v>
      </c>
    </row>
    <row r="748">
      <c r="A748" s="16"/>
      <c r="B748" s="16"/>
      <c r="C748" s="16"/>
      <c r="D748" s="16"/>
      <c r="E748" s="37">
        <v>11.0</v>
      </c>
      <c r="F748" s="40" t="s">
        <v>82</v>
      </c>
      <c r="G748" s="37" t="str">
        <f>IFERROR(__xludf.DUMMYFUNCTION("IMPORTRANGE(""https://docs.google.com/spreadsheets/d/1msXmY3JMrtV0sapmub13JTOYehqip3e4NKt615XbIqY/?gid=403967565"",CONCATENATE(""Donantes!I"",K748))"),"A")</f>
        <v>A</v>
      </c>
      <c r="H748" s="39"/>
      <c r="I748" s="14" t="s">
        <v>16</v>
      </c>
      <c r="J748" s="10" t="s">
        <v>9</v>
      </c>
      <c r="K748" s="30">
        <f t="shared" si="33"/>
        <v>47</v>
      </c>
      <c r="L748" s="10" t="s">
        <v>17</v>
      </c>
    </row>
    <row r="749">
      <c r="A749" s="16"/>
      <c r="B749" s="16"/>
      <c r="C749" s="16"/>
      <c r="D749" s="16"/>
      <c r="E749" s="37">
        <v>12.0</v>
      </c>
      <c r="F749" s="40" t="s">
        <v>115</v>
      </c>
      <c r="G749" s="37" t="s">
        <v>116</v>
      </c>
      <c r="H749" s="39"/>
      <c r="I749" s="14" t="s">
        <v>16</v>
      </c>
      <c r="J749" s="10" t="s">
        <v>9</v>
      </c>
      <c r="K749" s="30">
        <f t="shared" si="33"/>
        <v>47</v>
      </c>
      <c r="L749" s="10" t="s">
        <v>17</v>
      </c>
    </row>
    <row r="750">
      <c r="A750" s="16"/>
      <c r="B750" s="16"/>
      <c r="C750" s="16"/>
      <c r="D750" s="16"/>
      <c r="E750" s="37">
        <v>13.0</v>
      </c>
      <c r="F750" s="40" t="s">
        <v>117</v>
      </c>
      <c r="G750" s="37" t="s">
        <v>118</v>
      </c>
      <c r="H750" s="39"/>
      <c r="I750" s="14" t="s">
        <v>16</v>
      </c>
      <c r="J750" s="10" t="s">
        <v>9</v>
      </c>
      <c r="K750" s="30">
        <f t="shared" si="33"/>
        <v>47</v>
      </c>
      <c r="L750" s="10" t="s">
        <v>17</v>
      </c>
    </row>
    <row r="751">
      <c r="A751" s="16"/>
      <c r="B751" s="16"/>
      <c r="C751" s="16"/>
      <c r="D751" s="16"/>
      <c r="E751" s="37">
        <v>14.0</v>
      </c>
      <c r="F751" s="40" t="s">
        <v>119</v>
      </c>
      <c r="G751" s="61">
        <f>IFERROR(__xludf.DUMMYFUNCTION("IMPORTRANGE(""https://docs.google.com/spreadsheets/d/1msXmY3JMrtV0sapmub13JTOYehqip3e4NKt615XbIqY/?gid=403967565"",CONCATENATE(""Donantes!F"",K749))"),18367.0)</f>
        <v>18367</v>
      </c>
      <c r="H751" s="39"/>
      <c r="I751" s="14" t="s">
        <v>16</v>
      </c>
      <c r="J751" s="10" t="s">
        <v>9</v>
      </c>
      <c r="K751" s="30">
        <f t="shared" si="33"/>
        <v>47</v>
      </c>
      <c r="L751" s="10" t="s">
        <v>17</v>
      </c>
    </row>
    <row r="752">
      <c r="A752" s="16"/>
      <c r="B752" s="16"/>
      <c r="C752" s="16"/>
      <c r="D752" s="16"/>
      <c r="E752" s="37">
        <v>15.0</v>
      </c>
      <c r="F752" s="40" t="s">
        <v>120</v>
      </c>
      <c r="G752" s="37" t="str">
        <f>IFERROR(__xludf.DUMMYFUNCTION("IMPORTRANGE(""https://docs.google.com/spreadsheets/d/1msXmY3JMrtV0sapmub13JTOYehqip3e4NKt615XbIqY/?gid=403967565"",CONCATENATE(""Donantes!D"",K750))"),"maria.gomez@gmail.com")</f>
        <v>maria.gomez@gmail.com</v>
      </c>
      <c r="H752" s="39"/>
      <c r="I752" s="14" t="s">
        <v>16</v>
      </c>
      <c r="J752" s="10" t="s">
        <v>9</v>
      </c>
      <c r="K752" s="30">
        <f t="shared" si="33"/>
        <v>47</v>
      </c>
      <c r="L752" s="10" t="s">
        <v>17</v>
      </c>
    </row>
    <row r="753">
      <c r="A753" s="16"/>
      <c r="B753" s="16"/>
      <c r="C753" s="16"/>
      <c r="D753" s="16"/>
      <c r="E753" s="37">
        <v>16.0</v>
      </c>
      <c r="F753" s="40" t="s">
        <v>121</v>
      </c>
      <c r="G753" s="37">
        <f>IFERROR(__xludf.DUMMYFUNCTION("IMPORTRANGE(""https://docs.google.com/spreadsheets/d/1msXmY3JMrtV0sapmub13JTOYehqip3e4NKt615XbIqY/?gid=403967565"",CONCATENATE(""Donantes!J"",K751))"),1234.0)</f>
        <v>1234</v>
      </c>
      <c r="H753" s="39"/>
      <c r="I753" s="14" t="s">
        <v>16</v>
      </c>
      <c r="J753" s="10" t="s">
        <v>9</v>
      </c>
      <c r="K753" s="30">
        <f t="shared" si="33"/>
        <v>47</v>
      </c>
      <c r="L753" s="10" t="s">
        <v>17</v>
      </c>
    </row>
    <row r="754">
      <c r="A754" s="16"/>
      <c r="B754" s="16"/>
      <c r="C754" s="16"/>
      <c r="D754" s="16"/>
      <c r="E754" s="37">
        <v>17.0</v>
      </c>
      <c r="F754" s="40" t="s">
        <v>122</v>
      </c>
      <c r="G754" s="37" t="s">
        <v>123</v>
      </c>
      <c r="H754" s="39"/>
      <c r="I754" s="14" t="s">
        <v>16</v>
      </c>
      <c r="J754" s="10" t="s">
        <v>9</v>
      </c>
      <c r="K754" s="30">
        <f t="shared" si="33"/>
        <v>47</v>
      </c>
      <c r="L754" s="10" t="s">
        <v>17</v>
      </c>
    </row>
    <row r="755">
      <c r="A755" s="25"/>
      <c r="B755" s="25"/>
      <c r="C755" s="25"/>
      <c r="D755" s="25"/>
      <c r="E755" s="37">
        <v>18.0</v>
      </c>
      <c r="F755" s="40" t="s">
        <v>124</v>
      </c>
      <c r="G755" s="41"/>
      <c r="H755" s="57" t="s">
        <v>68</v>
      </c>
      <c r="I755" s="14" t="s">
        <v>16</v>
      </c>
      <c r="J755" s="10" t="s">
        <v>9</v>
      </c>
      <c r="K755" s="32"/>
      <c r="L755" s="10" t="s">
        <v>17</v>
      </c>
    </row>
    <row r="756">
      <c r="A756" s="6">
        <v>60.0</v>
      </c>
      <c r="B756" s="44" t="s">
        <v>104</v>
      </c>
      <c r="C756" s="33" t="s">
        <v>126</v>
      </c>
      <c r="D756" s="33" t="s">
        <v>127</v>
      </c>
      <c r="E756" s="10">
        <v>1.0</v>
      </c>
      <c r="F756" s="11" t="s">
        <v>15</v>
      </c>
      <c r="G756" s="12"/>
      <c r="H756" s="13"/>
      <c r="I756" s="14" t="s">
        <v>16</v>
      </c>
      <c r="J756" s="10" t="s">
        <v>9</v>
      </c>
      <c r="K756" s="32"/>
      <c r="L756" s="10" t="s">
        <v>17</v>
      </c>
    </row>
    <row r="757">
      <c r="A757" s="16"/>
      <c r="B757" s="16"/>
      <c r="C757" s="16"/>
      <c r="D757" s="16"/>
      <c r="E757" s="10">
        <v>2.0</v>
      </c>
      <c r="F757" s="11" t="s">
        <v>18</v>
      </c>
      <c r="G757" s="45" t="s">
        <v>73</v>
      </c>
      <c r="H757" s="18"/>
      <c r="I757" s="14" t="s">
        <v>16</v>
      </c>
      <c r="J757" s="10" t="s">
        <v>9</v>
      </c>
      <c r="K757" s="32"/>
      <c r="L757" s="10" t="s">
        <v>17</v>
      </c>
    </row>
    <row r="758">
      <c r="A758" s="16"/>
      <c r="B758" s="16"/>
      <c r="C758" s="16"/>
      <c r="D758" s="16"/>
      <c r="E758" s="10">
        <v>3.0</v>
      </c>
      <c r="F758" s="20" t="s">
        <v>20</v>
      </c>
      <c r="G758" s="10" t="s">
        <v>21</v>
      </c>
      <c r="H758" s="18"/>
      <c r="I758" s="14" t="s">
        <v>16</v>
      </c>
      <c r="J758" s="10" t="s">
        <v>9</v>
      </c>
      <c r="K758" s="32"/>
      <c r="L758" s="10" t="s">
        <v>17</v>
      </c>
    </row>
    <row r="759">
      <c r="A759" s="16"/>
      <c r="B759" s="16"/>
      <c r="C759" s="16"/>
      <c r="D759" s="16"/>
      <c r="E759" s="10">
        <v>4.0</v>
      </c>
      <c r="F759" s="20" t="s">
        <v>22</v>
      </c>
      <c r="G759" s="21"/>
      <c r="H759" s="22" t="s">
        <v>23</v>
      </c>
      <c r="I759" s="14" t="s">
        <v>16</v>
      </c>
      <c r="J759" s="10" t="s">
        <v>9</v>
      </c>
      <c r="K759" s="32"/>
      <c r="L759" s="10" t="s">
        <v>17</v>
      </c>
    </row>
    <row r="760">
      <c r="A760" s="16"/>
      <c r="B760" s="16"/>
      <c r="C760" s="16"/>
      <c r="D760" s="16"/>
      <c r="E760" s="37">
        <v>5.0</v>
      </c>
      <c r="F760" s="38" t="s">
        <v>107</v>
      </c>
      <c r="G760" s="41"/>
      <c r="H760" s="22" t="s">
        <v>75</v>
      </c>
      <c r="I760" s="14" t="s">
        <v>16</v>
      </c>
      <c r="J760" s="10" t="s">
        <v>9</v>
      </c>
      <c r="K760" s="32"/>
      <c r="L760" s="10" t="s">
        <v>17</v>
      </c>
    </row>
    <row r="761">
      <c r="A761" s="16"/>
      <c r="B761" s="16"/>
      <c r="C761" s="16"/>
      <c r="D761" s="16"/>
      <c r="E761" s="37">
        <v>6.0</v>
      </c>
      <c r="F761" s="38" t="s">
        <v>108</v>
      </c>
      <c r="G761" s="37" t="s">
        <v>109</v>
      </c>
      <c r="H761" s="39"/>
      <c r="I761" s="14" t="s">
        <v>16</v>
      </c>
      <c r="J761" s="10" t="s">
        <v>9</v>
      </c>
      <c r="K761" s="32"/>
      <c r="L761" s="10" t="s">
        <v>17</v>
      </c>
    </row>
    <row r="762">
      <c r="A762" s="16"/>
      <c r="B762" s="16"/>
      <c r="C762" s="16"/>
      <c r="D762" s="16"/>
      <c r="E762" s="37">
        <v>7.0</v>
      </c>
      <c r="F762" s="40" t="s">
        <v>110</v>
      </c>
      <c r="G762" s="41"/>
      <c r="H762" s="42" t="s">
        <v>111</v>
      </c>
      <c r="I762" s="14" t="s">
        <v>16</v>
      </c>
      <c r="J762" s="10" t="s">
        <v>9</v>
      </c>
      <c r="K762" s="32"/>
      <c r="L762" s="10" t="s">
        <v>17</v>
      </c>
    </row>
    <row r="763">
      <c r="A763" s="16"/>
      <c r="B763" s="16"/>
      <c r="C763" s="16"/>
      <c r="D763" s="16"/>
      <c r="E763" s="37">
        <v>8.0</v>
      </c>
      <c r="F763" s="38" t="s">
        <v>112</v>
      </c>
      <c r="G763" s="41"/>
      <c r="H763" s="42" t="s">
        <v>113</v>
      </c>
      <c r="I763" s="14" t="s">
        <v>16</v>
      </c>
      <c r="J763" s="10" t="s">
        <v>9</v>
      </c>
      <c r="K763" s="32"/>
      <c r="L763" s="10" t="s">
        <v>17</v>
      </c>
    </row>
    <row r="764">
      <c r="A764" s="16"/>
      <c r="B764" s="16"/>
      <c r="C764" s="16"/>
      <c r="D764" s="16"/>
      <c r="E764" s="37">
        <v>9.0</v>
      </c>
      <c r="F764" s="40" t="s">
        <v>114</v>
      </c>
      <c r="G764" s="60">
        <f>IFERROR(__xludf.DUMMYFUNCTION("IMPORTRANGE(""https://docs.google.com/spreadsheets/d/1msXmY3JMrtV0sapmub13JTOYehqip3e4NKt615XbIqY/?gid=403967565"",CONCATENATE(""Donantes!G"",K764))"),9.8765432E7)</f>
        <v>98765432</v>
      </c>
      <c r="H764" s="39"/>
      <c r="I764" s="14" t="s">
        <v>16</v>
      </c>
      <c r="J764" s="10" t="s">
        <v>9</v>
      </c>
      <c r="K764" s="30">
        <f>K746+1</f>
        <v>48</v>
      </c>
      <c r="L764" s="10" t="s">
        <v>17</v>
      </c>
    </row>
    <row r="765">
      <c r="A765" s="16"/>
      <c r="B765" s="16"/>
      <c r="C765" s="16"/>
      <c r="D765" s="16"/>
      <c r="E765" s="37">
        <v>10.0</v>
      </c>
      <c r="F765" s="40" t="s">
        <v>80</v>
      </c>
      <c r="G765" s="37" t="str">
        <f>IFERROR(__xludf.DUMMYFUNCTION("IMPORTRANGE(""https://docs.google.com/spreadsheets/d/1msXmY3JMrtV0sapmub13JTOYehqip3e4NKt615XbIqY/?gid=403967565"",CONCATENATE(""Donantes!H"",K765))"),"Calle Falsa")</f>
        <v>Calle Falsa</v>
      </c>
      <c r="H765" s="39"/>
      <c r="I765" s="14" t="s">
        <v>16</v>
      </c>
      <c r="J765" s="10" t="s">
        <v>9</v>
      </c>
      <c r="K765" s="30">
        <f t="shared" ref="K765:K772" si="34">K764</f>
        <v>48</v>
      </c>
      <c r="L765" s="10" t="s">
        <v>17</v>
      </c>
    </row>
    <row r="766">
      <c r="A766" s="16"/>
      <c r="B766" s="16"/>
      <c r="C766" s="16"/>
      <c r="D766" s="16"/>
      <c r="E766" s="37">
        <v>11.0</v>
      </c>
      <c r="F766" s="40" t="s">
        <v>82</v>
      </c>
      <c r="G766" s="37">
        <f>IFERROR(__xludf.DUMMYFUNCTION("IMPORTRANGE(""https://docs.google.com/spreadsheets/d/1msXmY3JMrtV0sapmub13JTOYehqip3e4NKt615XbIqY/?gid=403967565"",CONCATENATE(""Donantes!I"",K766))"),0.0)</f>
        <v>0</v>
      </c>
      <c r="H766" s="39"/>
      <c r="I766" s="14" t="s">
        <v>16</v>
      </c>
      <c r="J766" s="10" t="s">
        <v>9</v>
      </c>
      <c r="K766" s="30">
        <f t="shared" si="34"/>
        <v>48</v>
      </c>
      <c r="L766" s="10" t="s">
        <v>17</v>
      </c>
    </row>
    <row r="767">
      <c r="A767" s="16"/>
      <c r="B767" s="16"/>
      <c r="C767" s="16"/>
      <c r="D767" s="16"/>
      <c r="E767" s="37">
        <v>12.0</v>
      </c>
      <c r="F767" s="40" t="s">
        <v>115</v>
      </c>
      <c r="G767" s="37" t="s">
        <v>116</v>
      </c>
      <c r="H767" s="39"/>
      <c r="I767" s="14" t="s">
        <v>16</v>
      </c>
      <c r="J767" s="10" t="s">
        <v>9</v>
      </c>
      <c r="K767" s="30">
        <f t="shared" si="34"/>
        <v>48</v>
      </c>
      <c r="L767" s="10" t="s">
        <v>17</v>
      </c>
    </row>
    <row r="768">
      <c r="A768" s="16"/>
      <c r="B768" s="16"/>
      <c r="C768" s="16"/>
      <c r="D768" s="16"/>
      <c r="E768" s="37">
        <v>13.0</v>
      </c>
      <c r="F768" s="40" t="s">
        <v>117</v>
      </c>
      <c r="G768" s="37" t="s">
        <v>118</v>
      </c>
      <c r="H768" s="39"/>
      <c r="I768" s="14" t="s">
        <v>16</v>
      </c>
      <c r="J768" s="10" t="s">
        <v>9</v>
      </c>
      <c r="K768" s="30">
        <f t="shared" si="34"/>
        <v>48</v>
      </c>
      <c r="L768" s="10" t="s">
        <v>17</v>
      </c>
    </row>
    <row r="769">
      <c r="A769" s="16"/>
      <c r="B769" s="16"/>
      <c r="C769" s="16"/>
      <c r="D769" s="16"/>
      <c r="E769" s="37">
        <v>14.0</v>
      </c>
      <c r="F769" s="40" t="s">
        <v>119</v>
      </c>
      <c r="G769" s="61">
        <f>IFERROR(__xludf.DUMMYFUNCTION("IMPORTRANGE(""https://docs.google.com/spreadsheets/d/1msXmY3JMrtV0sapmub13JTOYehqip3e4NKt615XbIqY/?gid=403967565"",CONCATENATE(""Donantes!F"",K767))"),18367.0)</f>
        <v>18367</v>
      </c>
      <c r="H769" s="39"/>
      <c r="I769" s="14" t="s">
        <v>16</v>
      </c>
      <c r="J769" s="10" t="s">
        <v>9</v>
      </c>
      <c r="K769" s="30">
        <f t="shared" si="34"/>
        <v>48</v>
      </c>
      <c r="L769" s="10" t="s">
        <v>17</v>
      </c>
    </row>
    <row r="770">
      <c r="A770" s="16"/>
      <c r="B770" s="16"/>
      <c r="C770" s="16"/>
      <c r="D770" s="16"/>
      <c r="E770" s="37">
        <v>15.0</v>
      </c>
      <c r="F770" s="40" t="s">
        <v>120</v>
      </c>
      <c r="G770" s="37" t="str">
        <f>IFERROR(__xludf.DUMMYFUNCTION("IMPORTRANGE(""https://docs.google.com/spreadsheets/d/1msXmY3JMrtV0sapmub13JTOYehqip3e4NKt615XbIqY/?gid=403967565"",CONCATENATE(""Donantes!D"",K768))"),"maria.gomez@gmail.com")</f>
        <v>maria.gomez@gmail.com</v>
      </c>
      <c r="H770" s="39"/>
      <c r="I770" s="14" t="s">
        <v>16</v>
      </c>
      <c r="J770" s="10" t="s">
        <v>9</v>
      </c>
      <c r="K770" s="30">
        <f t="shared" si="34"/>
        <v>48</v>
      </c>
      <c r="L770" s="10" t="s">
        <v>17</v>
      </c>
    </row>
    <row r="771">
      <c r="A771" s="16"/>
      <c r="B771" s="16"/>
      <c r="C771" s="16"/>
      <c r="D771" s="16"/>
      <c r="E771" s="37">
        <v>16.0</v>
      </c>
      <c r="F771" s="40" t="s">
        <v>121</v>
      </c>
      <c r="G771" s="37">
        <f>IFERROR(__xludf.DUMMYFUNCTION("IMPORTRANGE(""https://docs.google.com/spreadsheets/d/1msXmY3JMrtV0sapmub13JTOYehqip3e4NKt615XbIqY/?gid=403967565"",CONCATENATE(""Donantes!J"",K769))"),1234.0)</f>
        <v>1234</v>
      </c>
      <c r="H771" s="39"/>
      <c r="I771" s="14" t="s">
        <v>16</v>
      </c>
      <c r="J771" s="10" t="s">
        <v>9</v>
      </c>
      <c r="K771" s="30">
        <f t="shared" si="34"/>
        <v>48</v>
      </c>
      <c r="L771" s="10" t="s">
        <v>17</v>
      </c>
    </row>
    <row r="772">
      <c r="A772" s="16"/>
      <c r="B772" s="16"/>
      <c r="C772" s="16"/>
      <c r="D772" s="16"/>
      <c r="E772" s="37">
        <v>17.0</v>
      </c>
      <c r="F772" s="40" t="s">
        <v>122</v>
      </c>
      <c r="G772" s="37" t="s">
        <v>123</v>
      </c>
      <c r="H772" s="39"/>
      <c r="I772" s="14" t="s">
        <v>16</v>
      </c>
      <c r="J772" s="10" t="s">
        <v>9</v>
      </c>
      <c r="K772" s="30">
        <f t="shared" si="34"/>
        <v>48</v>
      </c>
      <c r="L772" s="10" t="s">
        <v>17</v>
      </c>
    </row>
    <row r="773">
      <c r="A773" s="25"/>
      <c r="B773" s="25"/>
      <c r="C773" s="25"/>
      <c r="D773" s="25"/>
      <c r="E773" s="37">
        <v>18.0</v>
      </c>
      <c r="F773" s="40" t="s">
        <v>124</v>
      </c>
      <c r="G773" s="41"/>
      <c r="H773" s="57" t="s">
        <v>68</v>
      </c>
      <c r="I773" s="14" t="s">
        <v>16</v>
      </c>
      <c r="J773" s="10" t="s">
        <v>9</v>
      </c>
      <c r="K773" s="32"/>
      <c r="L773" s="10" t="s">
        <v>17</v>
      </c>
    </row>
    <row r="774">
      <c r="A774" s="6">
        <v>61.0</v>
      </c>
      <c r="B774" s="44" t="s">
        <v>104</v>
      </c>
      <c r="C774" s="33" t="s">
        <v>126</v>
      </c>
      <c r="D774" s="33" t="s">
        <v>127</v>
      </c>
      <c r="E774" s="10">
        <v>1.0</v>
      </c>
      <c r="F774" s="11" t="s">
        <v>15</v>
      </c>
      <c r="G774" s="12"/>
      <c r="H774" s="13"/>
      <c r="I774" s="14" t="s">
        <v>16</v>
      </c>
      <c r="J774" s="10" t="s">
        <v>9</v>
      </c>
      <c r="K774" s="32"/>
      <c r="L774" s="10" t="s">
        <v>17</v>
      </c>
    </row>
    <row r="775">
      <c r="A775" s="16"/>
      <c r="B775" s="16"/>
      <c r="C775" s="16"/>
      <c r="D775" s="16"/>
      <c r="E775" s="10">
        <v>2.0</v>
      </c>
      <c r="F775" s="11" t="s">
        <v>18</v>
      </c>
      <c r="G775" s="45" t="s">
        <v>73</v>
      </c>
      <c r="H775" s="18"/>
      <c r="I775" s="14" t="s">
        <v>16</v>
      </c>
      <c r="J775" s="10" t="s">
        <v>9</v>
      </c>
      <c r="K775" s="32"/>
      <c r="L775" s="10" t="s">
        <v>17</v>
      </c>
    </row>
    <row r="776">
      <c r="A776" s="16"/>
      <c r="B776" s="16"/>
      <c r="C776" s="16"/>
      <c r="D776" s="16"/>
      <c r="E776" s="10">
        <v>3.0</v>
      </c>
      <c r="F776" s="20" t="s">
        <v>20</v>
      </c>
      <c r="G776" s="10" t="s">
        <v>21</v>
      </c>
      <c r="H776" s="18"/>
      <c r="I776" s="14" t="s">
        <v>16</v>
      </c>
      <c r="J776" s="10" t="s">
        <v>9</v>
      </c>
      <c r="K776" s="32"/>
      <c r="L776" s="10" t="s">
        <v>17</v>
      </c>
    </row>
    <row r="777">
      <c r="A777" s="16"/>
      <c r="B777" s="16"/>
      <c r="C777" s="16"/>
      <c r="D777" s="16"/>
      <c r="E777" s="10">
        <v>4.0</v>
      </c>
      <c r="F777" s="20" t="s">
        <v>22</v>
      </c>
      <c r="G777" s="21"/>
      <c r="H777" s="22" t="s">
        <v>23</v>
      </c>
      <c r="I777" s="14" t="s">
        <v>16</v>
      </c>
      <c r="J777" s="10" t="s">
        <v>9</v>
      </c>
      <c r="K777" s="32"/>
      <c r="L777" s="10" t="s">
        <v>17</v>
      </c>
    </row>
    <row r="778">
      <c r="A778" s="16"/>
      <c r="B778" s="16"/>
      <c r="C778" s="16"/>
      <c r="D778" s="16"/>
      <c r="E778" s="37">
        <v>5.0</v>
      </c>
      <c r="F778" s="38" t="s">
        <v>107</v>
      </c>
      <c r="G778" s="41"/>
      <c r="H778" s="22" t="s">
        <v>75</v>
      </c>
      <c r="I778" s="14" t="s">
        <v>16</v>
      </c>
      <c r="J778" s="10" t="s">
        <v>9</v>
      </c>
      <c r="K778" s="32"/>
      <c r="L778" s="10" t="s">
        <v>17</v>
      </c>
    </row>
    <row r="779">
      <c r="A779" s="16"/>
      <c r="B779" s="16"/>
      <c r="C779" s="16"/>
      <c r="D779" s="16"/>
      <c r="E779" s="37">
        <v>6.0</v>
      </c>
      <c r="F779" s="38" t="s">
        <v>108</v>
      </c>
      <c r="G779" s="37" t="s">
        <v>109</v>
      </c>
      <c r="H779" s="39"/>
      <c r="I779" s="14" t="s">
        <v>16</v>
      </c>
      <c r="J779" s="10" t="s">
        <v>9</v>
      </c>
      <c r="K779" s="32"/>
      <c r="L779" s="10" t="s">
        <v>17</v>
      </c>
    </row>
    <row r="780">
      <c r="A780" s="16"/>
      <c r="B780" s="16"/>
      <c r="C780" s="16"/>
      <c r="D780" s="16"/>
      <c r="E780" s="37">
        <v>7.0</v>
      </c>
      <c r="F780" s="40" t="s">
        <v>110</v>
      </c>
      <c r="G780" s="41"/>
      <c r="H780" s="42" t="s">
        <v>111</v>
      </c>
      <c r="I780" s="14" t="s">
        <v>16</v>
      </c>
      <c r="J780" s="10" t="s">
        <v>9</v>
      </c>
      <c r="K780" s="32"/>
      <c r="L780" s="10" t="s">
        <v>17</v>
      </c>
    </row>
    <row r="781">
      <c r="A781" s="16"/>
      <c r="B781" s="16"/>
      <c r="C781" s="16"/>
      <c r="D781" s="16"/>
      <c r="E781" s="37">
        <v>8.0</v>
      </c>
      <c r="F781" s="38" t="s">
        <v>112</v>
      </c>
      <c r="G781" s="41"/>
      <c r="H781" s="42" t="s">
        <v>113</v>
      </c>
      <c r="I781" s="14" t="s">
        <v>16</v>
      </c>
      <c r="J781" s="10" t="s">
        <v>9</v>
      </c>
      <c r="K781" s="32"/>
      <c r="L781" s="10" t="s">
        <v>17</v>
      </c>
    </row>
    <row r="782">
      <c r="A782" s="16"/>
      <c r="B782" s="16"/>
      <c r="C782" s="16"/>
      <c r="D782" s="16"/>
      <c r="E782" s="37">
        <v>9.0</v>
      </c>
      <c r="F782" s="40" t="s">
        <v>114</v>
      </c>
      <c r="G782" s="60">
        <f>IFERROR(__xludf.DUMMYFUNCTION("IMPORTRANGE(""https://docs.google.com/spreadsheets/d/1msXmY3JMrtV0sapmub13JTOYehqip3e4NKt615XbIqY/?gid=403967565"",CONCATENATE(""Donantes!G"",K782))"),9.8765432E7)</f>
        <v>98765432</v>
      </c>
      <c r="H782" s="39"/>
      <c r="I782" s="14" t="s">
        <v>16</v>
      </c>
      <c r="J782" s="10" t="s">
        <v>9</v>
      </c>
      <c r="K782" s="30">
        <v>34.0</v>
      </c>
      <c r="L782" s="10" t="s">
        <v>17</v>
      </c>
    </row>
    <row r="783">
      <c r="A783" s="16"/>
      <c r="B783" s="16"/>
      <c r="C783" s="16"/>
      <c r="D783" s="16"/>
      <c r="E783" s="37">
        <v>10.0</v>
      </c>
      <c r="F783" s="40" t="s">
        <v>80</v>
      </c>
      <c r="G783" s="37" t="str">
        <f>IFERROR(__xludf.DUMMYFUNCTION("IMPORTRANGE(""https://docs.google.com/spreadsheets/d/1msXmY3JMrtV0sapmub13JTOYehqip3e4NKt615XbIqY/?gid=403967565"",CONCATENATE(""Donantes!H"",K783))"),"Calle Falsa")</f>
        <v>Calle Falsa</v>
      </c>
      <c r="H783" s="39"/>
      <c r="I783" s="14" t="s">
        <v>16</v>
      </c>
      <c r="J783" s="10" t="s">
        <v>9</v>
      </c>
      <c r="K783" s="30">
        <f t="shared" ref="K783:K790" si="35">K782</f>
        <v>34</v>
      </c>
      <c r="L783" s="10" t="s">
        <v>17</v>
      </c>
    </row>
    <row r="784">
      <c r="A784" s="16"/>
      <c r="B784" s="16"/>
      <c r="C784" s="16"/>
      <c r="D784" s="16"/>
      <c r="E784" s="37">
        <v>11.0</v>
      </c>
      <c r="F784" s="40" t="s">
        <v>82</v>
      </c>
      <c r="G784" s="37">
        <f>IFERROR(__xludf.DUMMYFUNCTION("IMPORTRANGE(""https://docs.google.com/spreadsheets/d/1msXmY3JMrtV0sapmub13JTOYehqip3e4NKt615XbIqY/?gid=403967565"",CONCATENATE(""Donantes!I"",K784))"),123.0)</f>
        <v>123</v>
      </c>
      <c r="H784" s="39"/>
      <c r="I784" s="14" t="s">
        <v>16</v>
      </c>
      <c r="J784" s="10" t="s">
        <v>9</v>
      </c>
      <c r="K784" s="30">
        <f t="shared" si="35"/>
        <v>34</v>
      </c>
      <c r="L784" s="10" t="s">
        <v>17</v>
      </c>
    </row>
    <row r="785">
      <c r="A785" s="16"/>
      <c r="B785" s="16"/>
      <c r="C785" s="16"/>
      <c r="D785" s="16"/>
      <c r="E785" s="37">
        <v>12.0</v>
      </c>
      <c r="F785" s="40" t="s">
        <v>115</v>
      </c>
      <c r="G785" s="37" t="s">
        <v>116</v>
      </c>
      <c r="H785" s="39"/>
      <c r="I785" s="14" t="s">
        <v>16</v>
      </c>
      <c r="J785" s="10" t="s">
        <v>9</v>
      </c>
      <c r="K785" s="30">
        <f t="shared" si="35"/>
        <v>34</v>
      </c>
      <c r="L785" s="10" t="s">
        <v>17</v>
      </c>
    </row>
    <row r="786">
      <c r="A786" s="16"/>
      <c r="B786" s="16"/>
      <c r="C786" s="16"/>
      <c r="D786" s="16"/>
      <c r="E786" s="37">
        <v>13.0</v>
      </c>
      <c r="F786" s="40" t="s">
        <v>117</v>
      </c>
      <c r="G786" s="37" t="s">
        <v>118</v>
      </c>
      <c r="H786" s="39"/>
      <c r="I786" s="14" t="s">
        <v>16</v>
      </c>
      <c r="J786" s="10" t="s">
        <v>9</v>
      </c>
      <c r="K786" s="30">
        <f t="shared" si="35"/>
        <v>34</v>
      </c>
      <c r="L786" s="10" t="s">
        <v>17</v>
      </c>
    </row>
    <row r="787">
      <c r="A787" s="16"/>
      <c r="B787" s="16"/>
      <c r="C787" s="16"/>
      <c r="D787" s="16"/>
      <c r="E787" s="37">
        <v>14.0</v>
      </c>
      <c r="F787" s="40" t="s">
        <v>119</v>
      </c>
      <c r="G787" s="37" t="str">
        <f>IFERROR(__xludf.DUMMYFUNCTION("IMPORTRANGE(""https://docs.google.com/spreadsheets/d/1msXmY3JMrtV0sapmub13JTOYehqip3e4NKt615XbIqY/?gid=403967565"",CONCATENATE(""Donantes!F"",K785))"),"35/4/1950")</f>
        <v>35/4/1950</v>
      </c>
      <c r="H787" s="39"/>
      <c r="I787" s="14" t="s">
        <v>16</v>
      </c>
      <c r="J787" s="10" t="s">
        <v>9</v>
      </c>
      <c r="K787" s="30">
        <f t="shared" si="35"/>
        <v>34</v>
      </c>
      <c r="L787" s="10" t="s">
        <v>17</v>
      </c>
    </row>
    <row r="788">
      <c r="A788" s="16"/>
      <c r="B788" s="16"/>
      <c r="C788" s="16"/>
      <c r="D788" s="16"/>
      <c r="E788" s="37">
        <v>15.0</v>
      </c>
      <c r="F788" s="40" t="s">
        <v>120</v>
      </c>
      <c r="G788" s="37" t="str">
        <f>IFERROR(__xludf.DUMMYFUNCTION("IMPORTRANGE(""https://docs.google.com/spreadsheets/d/1msXmY3JMrtV0sapmub13JTOYehqip3e4NKt615XbIqY/?gid=403967565"",CONCATENATE(""Donantes!D"",K786))"),"maria.gomez@gmail.com")</f>
        <v>maria.gomez@gmail.com</v>
      </c>
      <c r="H788" s="39"/>
      <c r="I788" s="14" t="s">
        <v>16</v>
      </c>
      <c r="J788" s="10" t="s">
        <v>9</v>
      </c>
      <c r="K788" s="30">
        <f t="shared" si="35"/>
        <v>34</v>
      </c>
      <c r="L788" s="10" t="s">
        <v>17</v>
      </c>
    </row>
    <row r="789">
      <c r="A789" s="16"/>
      <c r="B789" s="16"/>
      <c r="C789" s="16"/>
      <c r="D789" s="16"/>
      <c r="E789" s="37">
        <v>16.0</v>
      </c>
      <c r="F789" s="40" t="s">
        <v>121</v>
      </c>
      <c r="G789" s="37">
        <f>IFERROR(__xludf.DUMMYFUNCTION("IMPORTRANGE(""https://docs.google.com/spreadsheets/d/1msXmY3JMrtV0sapmub13JTOYehqip3e4NKt615XbIqY/?gid=403967565"",CONCATENATE(""Donantes!J"",K787))"),1234.0)</f>
        <v>1234</v>
      </c>
      <c r="H789" s="39"/>
      <c r="I789" s="14" t="s">
        <v>16</v>
      </c>
      <c r="J789" s="10" t="s">
        <v>9</v>
      </c>
      <c r="K789" s="30">
        <f t="shared" si="35"/>
        <v>34</v>
      </c>
      <c r="L789" s="10" t="s">
        <v>17</v>
      </c>
    </row>
    <row r="790">
      <c r="A790" s="16"/>
      <c r="B790" s="16"/>
      <c r="C790" s="16"/>
      <c r="D790" s="16"/>
      <c r="E790" s="37">
        <v>17.0</v>
      </c>
      <c r="F790" s="40" t="s">
        <v>122</v>
      </c>
      <c r="G790" s="37" t="s">
        <v>123</v>
      </c>
      <c r="H790" s="39"/>
      <c r="I790" s="14" t="s">
        <v>16</v>
      </c>
      <c r="J790" s="10" t="s">
        <v>9</v>
      </c>
      <c r="K790" s="30">
        <f t="shared" si="35"/>
        <v>34</v>
      </c>
      <c r="L790" s="10" t="s">
        <v>17</v>
      </c>
    </row>
    <row r="791">
      <c r="A791" s="25"/>
      <c r="B791" s="25"/>
      <c r="C791" s="25"/>
      <c r="D791" s="25"/>
      <c r="E791" s="37">
        <v>18.0</v>
      </c>
      <c r="F791" s="40" t="s">
        <v>124</v>
      </c>
      <c r="G791" s="41"/>
      <c r="H791" s="57" t="s">
        <v>68</v>
      </c>
      <c r="I791" s="14" t="s">
        <v>16</v>
      </c>
      <c r="J791" s="10" t="s">
        <v>9</v>
      </c>
      <c r="K791" s="32"/>
      <c r="L791" s="10" t="s">
        <v>17</v>
      </c>
    </row>
    <row r="792">
      <c r="A792" s="6">
        <v>62.0</v>
      </c>
      <c r="B792" s="44" t="s">
        <v>104</v>
      </c>
      <c r="C792" s="33" t="s">
        <v>126</v>
      </c>
      <c r="D792" s="33" t="s">
        <v>127</v>
      </c>
      <c r="E792" s="10">
        <v>1.0</v>
      </c>
      <c r="F792" s="11" t="s">
        <v>15</v>
      </c>
      <c r="G792" s="12"/>
      <c r="H792" s="13"/>
      <c r="I792" s="14" t="s">
        <v>16</v>
      </c>
      <c r="J792" s="10" t="s">
        <v>9</v>
      </c>
      <c r="K792" s="32"/>
      <c r="L792" s="10" t="s">
        <v>17</v>
      </c>
    </row>
    <row r="793">
      <c r="A793" s="16"/>
      <c r="B793" s="16"/>
      <c r="C793" s="16"/>
      <c r="D793" s="16"/>
      <c r="E793" s="10">
        <v>2.0</v>
      </c>
      <c r="F793" s="11" t="s">
        <v>18</v>
      </c>
      <c r="G793" s="45" t="s">
        <v>73</v>
      </c>
      <c r="H793" s="18"/>
      <c r="I793" s="14" t="s">
        <v>16</v>
      </c>
      <c r="J793" s="10" t="s">
        <v>9</v>
      </c>
      <c r="K793" s="32"/>
      <c r="L793" s="10" t="s">
        <v>17</v>
      </c>
    </row>
    <row r="794">
      <c r="A794" s="16"/>
      <c r="B794" s="16"/>
      <c r="C794" s="16"/>
      <c r="D794" s="16"/>
      <c r="E794" s="10">
        <v>3.0</v>
      </c>
      <c r="F794" s="20" t="s">
        <v>20</v>
      </c>
      <c r="G794" s="10" t="s">
        <v>21</v>
      </c>
      <c r="H794" s="18"/>
      <c r="I794" s="14" t="s">
        <v>16</v>
      </c>
      <c r="J794" s="10" t="s">
        <v>9</v>
      </c>
      <c r="K794" s="32"/>
      <c r="L794" s="10" t="s">
        <v>17</v>
      </c>
    </row>
    <row r="795">
      <c r="A795" s="16"/>
      <c r="B795" s="16"/>
      <c r="C795" s="16"/>
      <c r="D795" s="16"/>
      <c r="E795" s="10">
        <v>4.0</v>
      </c>
      <c r="F795" s="20" t="s">
        <v>22</v>
      </c>
      <c r="G795" s="21"/>
      <c r="H795" s="22" t="s">
        <v>23</v>
      </c>
      <c r="I795" s="14" t="s">
        <v>16</v>
      </c>
      <c r="J795" s="10" t="s">
        <v>9</v>
      </c>
      <c r="K795" s="32"/>
      <c r="L795" s="10" t="s">
        <v>17</v>
      </c>
    </row>
    <row r="796">
      <c r="A796" s="16"/>
      <c r="B796" s="16"/>
      <c r="C796" s="16"/>
      <c r="D796" s="16"/>
      <c r="E796" s="37">
        <v>5.0</v>
      </c>
      <c r="F796" s="38" t="s">
        <v>107</v>
      </c>
      <c r="G796" s="41"/>
      <c r="H796" s="22" t="s">
        <v>75</v>
      </c>
      <c r="I796" s="14" t="s">
        <v>16</v>
      </c>
      <c r="J796" s="10" t="s">
        <v>9</v>
      </c>
      <c r="K796" s="32"/>
      <c r="L796" s="10" t="s">
        <v>17</v>
      </c>
    </row>
    <row r="797">
      <c r="A797" s="16"/>
      <c r="B797" s="16"/>
      <c r="C797" s="16"/>
      <c r="D797" s="16"/>
      <c r="E797" s="37">
        <v>6.0</v>
      </c>
      <c r="F797" s="38" t="s">
        <v>108</v>
      </c>
      <c r="G797" s="37" t="s">
        <v>109</v>
      </c>
      <c r="H797" s="39"/>
      <c r="I797" s="14" t="s">
        <v>16</v>
      </c>
      <c r="J797" s="10" t="s">
        <v>9</v>
      </c>
      <c r="K797" s="32"/>
      <c r="L797" s="10" t="s">
        <v>17</v>
      </c>
    </row>
    <row r="798">
      <c r="A798" s="16"/>
      <c r="B798" s="16"/>
      <c r="C798" s="16"/>
      <c r="D798" s="16"/>
      <c r="E798" s="37">
        <v>7.0</v>
      </c>
      <c r="F798" s="40" t="s">
        <v>110</v>
      </c>
      <c r="G798" s="41"/>
      <c r="H798" s="42" t="s">
        <v>111</v>
      </c>
      <c r="I798" s="14" t="s">
        <v>16</v>
      </c>
      <c r="J798" s="10" t="s">
        <v>9</v>
      </c>
      <c r="K798" s="32"/>
      <c r="L798" s="10" t="s">
        <v>17</v>
      </c>
    </row>
    <row r="799">
      <c r="A799" s="16"/>
      <c r="B799" s="16"/>
      <c r="C799" s="16"/>
      <c r="D799" s="16"/>
      <c r="E799" s="37">
        <v>8.0</v>
      </c>
      <c r="F799" s="38" t="s">
        <v>112</v>
      </c>
      <c r="G799" s="41"/>
      <c r="H799" s="42" t="s">
        <v>113</v>
      </c>
      <c r="I799" s="14" t="s">
        <v>16</v>
      </c>
      <c r="J799" s="10" t="s">
        <v>9</v>
      </c>
      <c r="K799" s="32"/>
      <c r="L799" s="10" t="s">
        <v>17</v>
      </c>
    </row>
    <row r="800">
      <c r="A800" s="16"/>
      <c r="B800" s="16"/>
      <c r="C800" s="16"/>
      <c r="D800" s="16"/>
      <c r="E800" s="37">
        <v>9.0</v>
      </c>
      <c r="F800" s="40" t="s">
        <v>114</v>
      </c>
      <c r="G800" s="60">
        <f>IFERROR(__xludf.DUMMYFUNCTION("IMPORTRANGE(""https://docs.google.com/spreadsheets/d/1msXmY3JMrtV0sapmub13JTOYehqip3e4NKt615XbIqY/?gid=403967565"",CONCATENATE(""Donantes!G"",K800))"),9.8765432E7)</f>
        <v>98765432</v>
      </c>
      <c r="H800" s="39"/>
      <c r="I800" s="14" t="s">
        <v>16</v>
      </c>
      <c r="J800" s="10" t="s">
        <v>9</v>
      </c>
      <c r="K800" s="30">
        <f>K782+1</f>
        <v>35</v>
      </c>
      <c r="L800" s="10" t="s">
        <v>17</v>
      </c>
    </row>
    <row r="801">
      <c r="A801" s="16"/>
      <c r="B801" s="16"/>
      <c r="C801" s="16"/>
      <c r="D801" s="16"/>
      <c r="E801" s="37">
        <v>10.0</v>
      </c>
      <c r="F801" s="40" t="s">
        <v>80</v>
      </c>
      <c r="G801" s="37" t="str">
        <f>IFERROR(__xludf.DUMMYFUNCTION("IMPORTRANGE(""https://docs.google.com/spreadsheets/d/1msXmY3JMrtV0sapmub13JTOYehqip3e4NKt615XbIqY/?gid=403967565"",CONCATENATE(""Donantes!H"",K801))"),"Calle Falsa")</f>
        <v>Calle Falsa</v>
      </c>
      <c r="H801" s="39"/>
      <c r="I801" s="14" t="s">
        <v>16</v>
      </c>
      <c r="J801" s="10" t="s">
        <v>9</v>
      </c>
      <c r="K801" s="30">
        <f t="shared" ref="K801:K808" si="36">K800</f>
        <v>35</v>
      </c>
      <c r="L801" s="10" t="s">
        <v>17</v>
      </c>
    </row>
    <row r="802">
      <c r="A802" s="16"/>
      <c r="B802" s="16"/>
      <c r="C802" s="16"/>
      <c r="D802" s="16"/>
      <c r="E802" s="37">
        <v>11.0</v>
      </c>
      <c r="F802" s="40" t="s">
        <v>82</v>
      </c>
      <c r="G802" s="37">
        <f>IFERROR(__xludf.DUMMYFUNCTION("IMPORTRANGE(""https://docs.google.com/spreadsheets/d/1msXmY3JMrtV0sapmub13JTOYehqip3e4NKt615XbIqY/?gid=403967565"",CONCATENATE(""Donantes!I"",K802))"),123.0)</f>
        <v>123</v>
      </c>
      <c r="H802" s="39"/>
      <c r="I802" s="14" t="s">
        <v>16</v>
      </c>
      <c r="J802" s="10" t="s">
        <v>9</v>
      </c>
      <c r="K802" s="30">
        <f t="shared" si="36"/>
        <v>35</v>
      </c>
      <c r="L802" s="10" t="s">
        <v>17</v>
      </c>
    </row>
    <row r="803">
      <c r="A803" s="16"/>
      <c r="B803" s="16"/>
      <c r="C803" s="16"/>
      <c r="D803" s="16"/>
      <c r="E803" s="37">
        <v>12.0</v>
      </c>
      <c r="F803" s="40" t="s">
        <v>115</v>
      </c>
      <c r="G803" s="37" t="s">
        <v>116</v>
      </c>
      <c r="H803" s="39"/>
      <c r="I803" s="14" t="s">
        <v>16</v>
      </c>
      <c r="J803" s="10" t="s">
        <v>9</v>
      </c>
      <c r="K803" s="30">
        <f t="shared" si="36"/>
        <v>35</v>
      </c>
      <c r="L803" s="10" t="s">
        <v>17</v>
      </c>
    </row>
    <row r="804">
      <c r="A804" s="16"/>
      <c r="B804" s="16"/>
      <c r="C804" s="16"/>
      <c r="D804" s="16"/>
      <c r="E804" s="37">
        <v>13.0</v>
      </c>
      <c r="F804" s="40" t="s">
        <v>117</v>
      </c>
      <c r="G804" s="37" t="s">
        <v>118</v>
      </c>
      <c r="H804" s="39"/>
      <c r="I804" s="14" t="s">
        <v>16</v>
      </c>
      <c r="J804" s="10" t="s">
        <v>9</v>
      </c>
      <c r="K804" s="30">
        <f t="shared" si="36"/>
        <v>35</v>
      </c>
      <c r="L804" s="10" t="s">
        <v>17</v>
      </c>
    </row>
    <row r="805">
      <c r="A805" s="16"/>
      <c r="B805" s="16"/>
      <c r="C805" s="16"/>
      <c r="D805" s="16"/>
      <c r="E805" s="37">
        <v>14.0</v>
      </c>
      <c r="F805" s="40" t="s">
        <v>119</v>
      </c>
      <c r="G805" s="37">
        <f>IFERROR(__xludf.DUMMYFUNCTION("IMPORTRANGE(""https://docs.google.com/spreadsheets/d/1msXmY3JMrtV0sapmub13JTOYehqip3e4NKt615XbIqY/?gid=403967565"",CONCATENATE(""Donantes!F"",K803))"),14.0)</f>
        <v>14</v>
      </c>
      <c r="H805" s="39"/>
      <c r="I805" s="14" t="s">
        <v>16</v>
      </c>
      <c r="J805" s="10" t="s">
        <v>9</v>
      </c>
      <c r="K805" s="30">
        <f t="shared" si="36"/>
        <v>35</v>
      </c>
      <c r="L805" s="10" t="s">
        <v>17</v>
      </c>
    </row>
    <row r="806">
      <c r="A806" s="16"/>
      <c r="B806" s="16"/>
      <c r="C806" s="16"/>
      <c r="D806" s="16"/>
      <c r="E806" s="37">
        <v>15.0</v>
      </c>
      <c r="F806" s="40" t="s">
        <v>120</v>
      </c>
      <c r="G806" s="37" t="str">
        <f>IFERROR(__xludf.DUMMYFUNCTION("IMPORTRANGE(""https://docs.google.com/spreadsheets/d/1msXmY3JMrtV0sapmub13JTOYehqip3e4NKt615XbIqY/?gid=403967565"",CONCATENATE(""Donantes!D"",K804))"),"maria.gomez@gmail.com")</f>
        <v>maria.gomez@gmail.com</v>
      </c>
      <c r="H806" s="39"/>
      <c r="I806" s="14" t="s">
        <v>16</v>
      </c>
      <c r="J806" s="10" t="s">
        <v>9</v>
      </c>
      <c r="K806" s="30">
        <f t="shared" si="36"/>
        <v>35</v>
      </c>
      <c r="L806" s="10" t="s">
        <v>17</v>
      </c>
    </row>
    <row r="807">
      <c r="A807" s="16"/>
      <c r="B807" s="16"/>
      <c r="C807" s="16"/>
      <c r="D807" s="16"/>
      <c r="E807" s="37">
        <v>16.0</v>
      </c>
      <c r="F807" s="40" t="s">
        <v>121</v>
      </c>
      <c r="G807" s="37">
        <f>IFERROR(__xludf.DUMMYFUNCTION("IMPORTRANGE(""https://docs.google.com/spreadsheets/d/1msXmY3JMrtV0sapmub13JTOYehqip3e4NKt615XbIqY/?gid=403967565"",CONCATENATE(""Donantes!J"",K805))"),1234.0)</f>
        <v>1234</v>
      </c>
      <c r="H807" s="39"/>
      <c r="I807" s="14" t="s">
        <v>16</v>
      </c>
      <c r="J807" s="10" t="s">
        <v>9</v>
      </c>
      <c r="K807" s="30">
        <f t="shared" si="36"/>
        <v>35</v>
      </c>
      <c r="L807" s="10" t="s">
        <v>17</v>
      </c>
    </row>
    <row r="808">
      <c r="A808" s="16"/>
      <c r="B808" s="16"/>
      <c r="C808" s="16"/>
      <c r="D808" s="16"/>
      <c r="E808" s="37">
        <v>17.0</v>
      </c>
      <c r="F808" s="40" t="s">
        <v>122</v>
      </c>
      <c r="G808" s="37" t="s">
        <v>123</v>
      </c>
      <c r="H808" s="39"/>
      <c r="I808" s="14" t="s">
        <v>16</v>
      </c>
      <c r="J808" s="10" t="s">
        <v>9</v>
      </c>
      <c r="K808" s="30">
        <f t="shared" si="36"/>
        <v>35</v>
      </c>
      <c r="L808" s="10" t="s">
        <v>17</v>
      </c>
    </row>
    <row r="809">
      <c r="A809" s="25"/>
      <c r="B809" s="25"/>
      <c r="C809" s="25"/>
      <c r="D809" s="25"/>
      <c r="E809" s="37">
        <v>18.0</v>
      </c>
      <c r="F809" s="40" t="s">
        <v>124</v>
      </c>
      <c r="G809" s="41"/>
      <c r="H809" s="57" t="s">
        <v>68</v>
      </c>
      <c r="I809" s="14" t="s">
        <v>16</v>
      </c>
      <c r="J809" s="10" t="s">
        <v>9</v>
      </c>
      <c r="K809" s="32"/>
      <c r="L809" s="10" t="s">
        <v>17</v>
      </c>
    </row>
    <row r="810">
      <c r="A810" s="6">
        <v>63.0</v>
      </c>
      <c r="B810" s="44" t="s">
        <v>104</v>
      </c>
      <c r="C810" s="33" t="s">
        <v>126</v>
      </c>
      <c r="D810" s="33" t="s">
        <v>127</v>
      </c>
      <c r="E810" s="10">
        <v>1.0</v>
      </c>
      <c r="F810" s="11" t="s">
        <v>15</v>
      </c>
      <c r="G810" s="12"/>
      <c r="H810" s="13"/>
      <c r="I810" s="14" t="s">
        <v>16</v>
      </c>
      <c r="J810" s="10" t="s">
        <v>9</v>
      </c>
      <c r="K810" s="32"/>
      <c r="L810" s="10" t="s">
        <v>17</v>
      </c>
    </row>
    <row r="811">
      <c r="A811" s="16"/>
      <c r="B811" s="16"/>
      <c r="C811" s="16"/>
      <c r="D811" s="16"/>
      <c r="E811" s="10">
        <v>2.0</v>
      </c>
      <c r="F811" s="11" t="s">
        <v>18</v>
      </c>
      <c r="G811" s="45" t="s">
        <v>73</v>
      </c>
      <c r="H811" s="18"/>
      <c r="I811" s="14" t="s">
        <v>16</v>
      </c>
      <c r="J811" s="10" t="s">
        <v>9</v>
      </c>
      <c r="K811" s="32"/>
      <c r="L811" s="10" t="s">
        <v>17</v>
      </c>
    </row>
    <row r="812">
      <c r="A812" s="16"/>
      <c r="B812" s="16"/>
      <c r="C812" s="16"/>
      <c r="D812" s="16"/>
      <c r="E812" s="10">
        <v>3.0</v>
      </c>
      <c r="F812" s="20" t="s">
        <v>20</v>
      </c>
      <c r="G812" s="10" t="s">
        <v>21</v>
      </c>
      <c r="H812" s="18"/>
      <c r="I812" s="14" t="s">
        <v>16</v>
      </c>
      <c r="J812" s="10" t="s">
        <v>9</v>
      </c>
      <c r="K812" s="32"/>
      <c r="L812" s="10" t="s">
        <v>17</v>
      </c>
    </row>
    <row r="813">
      <c r="A813" s="16"/>
      <c r="B813" s="16"/>
      <c r="C813" s="16"/>
      <c r="D813" s="16"/>
      <c r="E813" s="10">
        <v>4.0</v>
      </c>
      <c r="F813" s="20" t="s">
        <v>22</v>
      </c>
      <c r="G813" s="21"/>
      <c r="H813" s="22" t="s">
        <v>23</v>
      </c>
      <c r="I813" s="14" t="s">
        <v>16</v>
      </c>
      <c r="J813" s="10" t="s">
        <v>9</v>
      </c>
      <c r="K813" s="32"/>
      <c r="L813" s="10" t="s">
        <v>17</v>
      </c>
    </row>
    <row r="814">
      <c r="A814" s="16"/>
      <c r="B814" s="16"/>
      <c r="C814" s="16"/>
      <c r="D814" s="16"/>
      <c r="E814" s="37">
        <v>5.0</v>
      </c>
      <c r="F814" s="38" t="s">
        <v>107</v>
      </c>
      <c r="G814" s="41"/>
      <c r="H814" s="22" t="s">
        <v>75</v>
      </c>
      <c r="I814" s="14" t="s">
        <v>16</v>
      </c>
      <c r="J814" s="10" t="s">
        <v>9</v>
      </c>
      <c r="K814" s="32"/>
      <c r="L814" s="10" t="s">
        <v>17</v>
      </c>
    </row>
    <row r="815">
      <c r="A815" s="16"/>
      <c r="B815" s="16"/>
      <c r="C815" s="16"/>
      <c r="D815" s="16"/>
      <c r="E815" s="37">
        <v>6.0</v>
      </c>
      <c r="F815" s="38" t="s">
        <v>108</v>
      </c>
      <c r="G815" s="37" t="s">
        <v>109</v>
      </c>
      <c r="H815" s="39"/>
      <c r="I815" s="14" t="s">
        <v>16</v>
      </c>
      <c r="J815" s="10" t="s">
        <v>9</v>
      </c>
      <c r="K815" s="32"/>
      <c r="L815" s="10" t="s">
        <v>17</v>
      </c>
    </row>
    <row r="816">
      <c r="A816" s="16"/>
      <c r="B816" s="16"/>
      <c r="C816" s="16"/>
      <c r="D816" s="16"/>
      <c r="E816" s="37">
        <v>7.0</v>
      </c>
      <c r="F816" s="40" t="s">
        <v>110</v>
      </c>
      <c r="G816" s="41"/>
      <c r="H816" s="42" t="s">
        <v>111</v>
      </c>
      <c r="I816" s="14" t="s">
        <v>16</v>
      </c>
      <c r="J816" s="10" t="s">
        <v>9</v>
      </c>
      <c r="K816" s="32"/>
      <c r="L816" s="10" t="s">
        <v>17</v>
      </c>
    </row>
    <row r="817">
      <c r="A817" s="16"/>
      <c r="B817" s="16"/>
      <c r="C817" s="16"/>
      <c r="D817" s="16"/>
      <c r="E817" s="37">
        <v>8.0</v>
      </c>
      <c r="F817" s="38" t="s">
        <v>112</v>
      </c>
      <c r="G817" s="41"/>
      <c r="H817" s="42" t="s">
        <v>113</v>
      </c>
      <c r="I817" s="14" t="s">
        <v>16</v>
      </c>
      <c r="J817" s="10" t="s">
        <v>9</v>
      </c>
      <c r="K817" s="32"/>
      <c r="L817" s="10" t="s">
        <v>17</v>
      </c>
    </row>
    <row r="818">
      <c r="A818" s="16"/>
      <c r="B818" s="16"/>
      <c r="C818" s="16"/>
      <c r="D818" s="16"/>
      <c r="E818" s="37">
        <v>9.0</v>
      </c>
      <c r="F818" s="40" t="s">
        <v>114</v>
      </c>
      <c r="G818" s="60">
        <f>IFERROR(__xludf.DUMMYFUNCTION("IMPORTRANGE(""https://docs.google.com/spreadsheets/d/1msXmY3JMrtV0sapmub13JTOYehqip3e4NKt615XbIqY/?gid=403967565"",CONCATENATE(""Donantes!G"",K818))"),9.8765432E7)</f>
        <v>98765432</v>
      </c>
      <c r="H818" s="39"/>
      <c r="I818" s="14" t="s">
        <v>16</v>
      </c>
      <c r="J818" s="10" t="s">
        <v>9</v>
      </c>
      <c r="K818" s="30">
        <f>K800+1</f>
        <v>36</v>
      </c>
      <c r="L818" s="10" t="s">
        <v>17</v>
      </c>
    </row>
    <row r="819">
      <c r="A819" s="16"/>
      <c r="B819" s="16"/>
      <c r="C819" s="16"/>
      <c r="D819" s="16"/>
      <c r="E819" s="37">
        <v>10.0</v>
      </c>
      <c r="F819" s="40" t="s">
        <v>80</v>
      </c>
      <c r="G819" s="37" t="str">
        <f>IFERROR(__xludf.DUMMYFUNCTION("IMPORTRANGE(""https://docs.google.com/spreadsheets/d/1msXmY3JMrtV0sapmub13JTOYehqip3e4NKt615XbIqY/?gid=403967565"",CONCATENATE(""Donantes!H"",K819))"),"Calle Falsa")</f>
        <v>Calle Falsa</v>
      </c>
      <c r="H819" s="39"/>
      <c r="I819" s="14" t="s">
        <v>16</v>
      </c>
      <c r="J819" s="10" t="s">
        <v>9</v>
      </c>
      <c r="K819" s="30">
        <f t="shared" ref="K819:K826" si="37">K818</f>
        <v>36</v>
      </c>
      <c r="L819" s="10" t="s">
        <v>17</v>
      </c>
    </row>
    <row r="820">
      <c r="A820" s="16"/>
      <c r="B820" s="16"/>
      <c r="C820" s="16"/>
      <c r="D820" s="16"/>
      <c r="E820" s="37">
        <v>11.0</v>
      </c>
      <c r="F820" s="40" t="s">
        <v>82</v>
      </c>
      <c r="G820" s="37">
        <f>IFERROR(__xludf.DUMMYFUNCTION("IMPORTRANGE(""https://docs.google.com/spreadsheets/d/1msXmY3JMrtV0sapmub13JTOYehqip3e4NKt615XbIqY/?gid=403967565"",CONCATENATE(""Donantes!I"",K820))"),123.0)</f>
        <v>123</v>
      </c>
      <c r="H820" s="39"/>
      <c r="I820" s="14" t="s">
        <v>16</v>
      </c>
      <c r="J820" s="10" t="s">
        <v>9</v>
      </c>
      <c r="K820" s="30">
        <f t="shared" si="37"/>
        <v>36</v>
      </c>
      <c r="L820" s="10" t="s">
        <v>17</v>
      </c>
    </row>
    <row r="821">
      <c r="A821" s="16"/>
      <c r="B821" s="16"/>
      <c r="C821" s="16"/>
      <c r="D821" s="16"/>
      <c r="E821" s="37">
        <v>12.0</v>
      </c>
      <c r="F821" s="40" t="s">
        <v>115</v>
      </c>
      <c r="G821" s="37" t="s">
        <v>116</v>
      </c>
      <c r="H821" s="39"/>
      <c r="I821" s="14" t="s">
        <v>16</v>
      </c>
      <c r="J821" s="10" t="s">
        <v>9</v>
      </c>
      <c r="K821" s="30">
        <f t="shared" si="37"/>
        <v>36</v>
      </c>
      <c r="L821" s="10" t="s">
        <v>17</v>
      </c>
    </row>
    <row r="822">
      <c r="A822" s="16"/>
      <c r="B822" s="16"/>
      <c r="C822" s="16"/>
      <c r="D822" s="16"/>
      <c r="E822" s="37">
        <v>13.0</v>
      </c>
      <c r="F822" s="40" t="s">
        <v>117</v>
      </c>
      <c r="G822" s="37" t="s">
        <v>118</v>
      </c>
      <c r="H822" s="39"/>
      <c r="I822" s="14" t="s">
        <v>16</v>
      </c>
      <c r="J822" s="10" t="s">
        <v>9</v>
      </c>
      <c r="K822" s="30">
        <f t="shared" si="37"/>
        <v>36</v>
      </c>
      <c r="L822" s="10" t="s">
        <v>17</v>
      </c>
    </row>
    <row r="823">
      <c r="A823" s="16"/>
      <c r="B823" s="16"/>
      <c r="C823" s="16"/>
      <c r="D823" s="16"/>
      <c r="E823" s="37">
        <v>14.0</v>
      </c>
      <c r="F823" s="40" t="s">
        <v>119</v>
      </c>
      <c r="G823" s="37" t="str">
        <f>IFERROR(__xludf.DUMMYFUNCTION("IMPORTRANGE(""https://docs.google.com/spreadsheets/d/1msXmY3JMrtV0sapmub13JTOYehqip3e4NKt615XbIqY/?gid=403967565"",CONCATENATE(""Donantes!F"",K821))"),"""hola""")</f>
        <v>"hola"</v>
      </c>
      <c r="H823" s="39"/>
      <c r="I823" s="14" t="s">
        <v>16</v>
      </c>
      <c r="J823" s="10" t="s">
        <v>9</v>
      </c>
      <c r="K823" s="30">
        <f t="shared" si="37"/>
        <v>36</v>
      </c>
      <c r="L823" s="10" t="s">
        <v>17</v>
      </c>
    </row>
    <row r="824">
      <c r="A824" s="16"/>
      <c r="B824" s="16"/>
      <c r="C824" s="16"/>
      <c r="D824" s="16"/>
      <c r="E824" s="37">
        <v>15.0</v>
      </c>
      <c r="F824" s="40" t="s">
        <v>120</v>
      </c>
      <c r="G824" s="37" t="str">
        <f>IFERROR(__xludf.DUMMYFUNCTION("IMPORTRANGE(""https://docs.google.com/spreadsheets/d/1msXmY3JMrtV0sapmub13JTOYehqip3e4NKt615XbIqY/?gid=403967565"",CONCATENATE(""Donantes!D"",K822))"),"maria.gomez@gmail.com")</f>
        <v>maria.gomez@gmail.com</v>
      </c>
      <c r="H824" s="39"/>
      <c r="I824" s="14" t="s">
        <v>16</v>
      </c>
      <c r="J824" s="10" t="s">
        <v>9</v>
      </c>
      <c r="K824" s="30">
        <f t="shared" si="37"/>
        <v>36</v>
      </c>
      <c r="L824" s="10" t="s">
        <v>17</v>
      </c>
    </row>
    <row r="825">
      <c r="A825" s="16"/>
      <c r="B825" s="16"/>
      <c r="C825" s="16"/>
      <c r="D825" s="16"/>
      <c r="E825" s="37">
        <v>16.0</v>
      </c>
      <c r="F825" s="40" t="s">
        <v>121</v>
      </c>
      <c r="G825" s="37">
        <f>IFERROR(__xludf.DUMMYFUNCTION("IMPORTRANGE(""https://docs.google.com/spreadsheets/d/1msXmY3JMrtV0sapmub13JTOYehqip3e4NKt615XbIqY/?gid=403967565"",CONCATENATE(""Donantes!J"",K823))"),1234.0)</f>
        <v>1234</v>
      </c>
      <c r="H825" s="39"/>
      <c r="I825" s="14" t="s">
        <v>16</v>
      </c>
      <c r="J825" s="10" t="s">
        <v>9</v>
      </c>
      <c r="K825" s="30">
        <f t="shared" si="37"/>
        <v>36</v>
      </c>
      <c r="L825" s="10" t="s">
        <v>17</v>
      </c>
    </row>
    <row r="826">
      <c r="A826" s="16"/>
      <c r="B826" s="16"/>
      <c r="C826" s="16"/>
      <c r="D826" s="16"/>
      <c r="E826" s="37">
        <v>17.0</v>
      </c>
      <c r="F826" s="40" t="s">
        <v>122</v>
      </c>
      <c r="G826" s="37" t="s">
        <v>123</v>
      </c>
      <c r="H826" s="39"/>
      <c r="I826" s="14" t="s">
        <v>16</v>
      </c>
      <c r="J826" s="10" t="s">
        <v>9</v>
      </c>
      <c r="K826" s="30">
        <f t="shared" si="37"/>
        <v>36</v>
      </c>
      <c r="L826" s="10" t="s">
        <v>17</v>
      </c>
    </row>
    <row r="827">
      <c r="A827" s="25"/>
      <c r="B827" s="25"/>
      <c r="C827" s="25"/>
      <c r="D827" s="25"/>
      <c r="E827" s="37">
        <v>18.0</v>
      </c>
      <c r="F827" s="40" t="s">
        <v>124</v>
      </c>
      <c r="G827" s="41"/>
      <c r="H827" s="57" t="s">
        <v>68</v>
      </c>
      <c r="I827" s="14" t="s">
        <v>16</v>
      </c>
      <c r="J827" s="10" t="s">
        <v>9</v>
      </c>
      <c r="K827" s="32"/>
      <c r="L827" s="10" t="s">
        <v>17</v>
      </c>
    </row>
    <row r="828">
      <c r="A828" s="6">
        <v>64.0</v>
      </c>
      <c r="B828" s="44" t="s">
        <v>104</v>
      </c>
      <c r="C828" s="33" t="s">
        <v>126</v>
      </c>
      <c r="D828" s="33" t="s">
        <v>127</v>
      </c>
      <c r="E828" s="10">
        <v>1.0</v>
      </c>
      <c r="F828" s="11" t="s">
        <v>15</v>
      </c>
      <c r="G828" s="12"/>
      <c r="H828" s="13"/>
      <c r="I828" s="14" t="s">
        <v>16</v>
      </c>
      <c r="J828" s="10" t="s">
        <v>9</v>
      </c>
      <c r="K828" s="32"/>
      <c r="L828" s="10" t="s">
        <v>17</v>
      </c>
    </row>
    <row r="829">
      <c r="A829" s="16"/>
      <c r="B829" s="16"/>
      <c r="C829" s="16"/>
      <c r="D829" s="16"/>
      <c r="E829" s="10">
        <v>2.0</v>
      </c>
      <c r="F829" s="11" t="s">
        <v>18</v>
      </c>
      <c r="G829" s="45" t="s">
        <v>73</v>
      </c>
      <c r="H829" s="18"/>
      <c r="I829" s="14" t="s">
        <v>16</v>
      </c>
      <c r="J829" s="10" t="s">
        <v>9</v>
      </c>
      <c r="K829" s="32"/>
      <c r="L829" s="10" t="s">
        <v>17</v>
      </c>
    </row>
    <row r="830">
      <c r="A830" s="16"/>
      <c r="B830" s="16"/>
      <c r="C830" s="16"/>
      <c r="D830" s="16"/>
      <c r="E830" s="10">
        <v>3.0</v>
      </c>
      <c r="F830" s="20" t="s">
        <v>20</v>
      </c>
      <c r="G830" s="10" t="s">
        <v>21</v>
      </c>
      <c r="H830" s="18"/>
      <c r="I830" s="14" t="s">
        <v>16</v>
      </c>
      <c r="J830" s="10" t="s">
        <v>9</v>
      </c>
      <c r="K830" s="32"/>
      <c r="L830" s="10" t="s">
        <v>17</v>
      </c>
    </row>
    <row r="831">
      <c r="A831" s="16"/>
      <c r="B831" s="16"/>
      <c r="C831" s="16"/>
      <c r="D831" s="16"/>
      <c r="E831" s="10">
        <v>4.0</v>
      </c>
      <c r="F831" s="20" t="s">
        <v>22</v>
      </c>
      <c r="G831" s="21"/>
      <c r="H831" s="22" t="s">
        <v>23</v>
      </c>
      <c r="I831" s="14" t="s">
        <v>16</v>
      </c>
      <c r="J831" s="10" t="s">
        <v>9</v>
      </c>
      <c r="K831" s="32"/>
      <c r="L831" s="10" t="s">
        <v>17</v>
      </c>
    </row>
    <row r="832">
      <c r="A832" s="16"/>
      <c r="B832" s="16"/>
      <c r="C832" s="16"/>
      <c r="D832" s="16"/>
      <c r="E832" s="37">
        <v>5.0</v>
      </c>
      <c r="F832" s="38" t="s">
        <v>107</v>
      </c>
      <c r="G832" s="41"/>
      <c r="H832" s="22" t="s">
        <v>75</v>
      </c>
      <c r="I832" s="14" t="s">
        <v>16</v>
      </c>
      <c r="J832" s="10" t="s">
        <v>9</v>
      </c>
      <c r="K832" s="32"/>
      <c r="L832" s="10" t="s">
        <v>17</v>
      </c>
    </row>
    <row r="833">
      <c r="A833" s="16"/>
      <c r="B833" s="16"/>
      <c r="C833" s="16"/>
      <c r="D833" s="16"/>
      <c r="E833" s="37">
        <v>6.0</v>
      </c>
      <c r="F833" s="38" t="s">
        <v>108</v>
      </c>
      <c r="G833" s="37" t="s">
        <v>109</v>
      </c>
      <c r="H833" s="39"/>
      <c r="I833" s="14" t="s">
        <v>16</v>
      </c>
      <c r="J833" s="10" t="s">
        <v>9</v>
      </c>
      <c r="K833" s="32"/>
      <c r="L833" s="10" t="s">
        <v>17</v>
      </c>
    </row>
    <row r="834">
      <c r="A834" s="16"/>
      <c r="B834" s="16"/>
      <c r="C834" s="16"/>
      <c r="D834" s="16"/>
      <c r="E834" s="37">
        <v>7.0</v>
      </c>
      <c r="F834" s="40" t="s">
        <v>110</v>
      </c>
      <c r="G834" s="41"/>
      <c r="H834" s="42" t="s">
        <v>111</v>
      </c>
      <c r="I834" s="14" t="s">
        <v>16</v>
      </c>
      <c r="J834" s="10" t="s">
        <v>9</v>
      </c>
      <c r="K834" s="32"/>
      <c r="L834" s="10" t="s">
        <v>17</v>
      </c>
    </row>
    <row r="835">
      <c r="A835" s="16"/>
      <c r="B835" s="16"/>
      <c r="C835" s="16"/>
      <c r="D835" s="16"/>
      <c r="E835" s="37">
        <v>8.0</v>
      </c>
      <c r="F835" s="38" t="s">
        <v>112</v>
      </c>
      <c r="G835" s="41"/>
      <c r="H835" s="42" t="s">
        <v>113</v>
      </c>
      <c r="I835" s="14" t="s">
        <v>16</v>
      </c>
      <c r="J835" s="10" t="s">
        <v>9</v>
      </c>
      <c r="K835" s="32"/>
      <c r="L835" s="10" t="s">
        <v>17</v>
      </c>
    </row>
    <row r="836">
      <c r="A836" s="16"/>
      <c r="B836" s="16"/>
      <c r="C836" s="16"/>
      <c r="D836" s="16"/>
      <c r="E836" s="37">
        <v>9.0</v>
      </c>
      <c r="F836" s="40" t="s">
        <v>114</v>
      </c>
      <c r="G836" s="60">
        <f>IFERROR(__xludf.DUMMYFUNCTION("IMPORTRANGE(""https://docs.google.com/spreadsheets/d/1msXmY3JMrtV0sapmub13JTOYehqip3e4NKt615XbIqY/?gid=403967565"",CONCATENATE(""Donantes!G"",K836))"),9.8765432E7)</f>
        <v>98765432</v>
      </c>
      <c r="H836" s="39"/>
      <c r="I836" s="14" t="s">
        <v>16</v>
      </c>
      <c r="J836" s="10" t="s">
        <v>9</v>
      </c>
      <c r="K836" s="30">
        <f>K818+1</f>
        <v>37</v>
      </c>
      <c r="L836" s="10" t="s">
        <v>17</v>
      </c>
    </row>
    <row r="837">
      <c r="A837" s="16"/>
      <c r="B837" s="16"/>
      <c r="C837" s="16"/>
      <c r="D837" s="16"/>
      <c r="E837" s="37">
        <v>10.0</v>
      </c>
      <c r="F837" s="40" t="s">
        <v>80</v>
      </c>
      <c r="G837" s="37" t="str">
        <f>IFERROR(__xludf.DUMMYFUNCTION("IMPORTRANGE(""https://docs.google.com/spreadsheets/d/1msXmY3JMrtV0sapmub13JTOYehqip3e4NKt615XbIqY/?gid=403967565"",CONCATENATE(""Donantes!H"",K837))"),"Calle Falsa")</f>
        <v>Calle Falsa</v>
      </c>
      <c r="H837" s="39"/>
      <c r="I837" s="14" t="s">
        <v>16</v>
      </c>
      <c r="J837" s="10" t="s">
        <v>9</v>
      </c>
      <c r="K837" s="30">
        <f t="shared" ref="K837:K844" si="38">K836</f>
        <v>37</v>
      </c>
      <c r="L837" s="10" t="s">
        <v>17</v>
      </c>
    </row>
    <row r="838">
      <c r="A838" s="16"/>
      <c r="B838" s="16"/>
      <c r="C838" s="16"/>
      <c r="D838" s="16"/>
      <c r="E838" s="37">
        <v>11.0</v>
      </c>
      <c r="F838" s="40" t="s">
        <v>82</v>
      </c>
      <c r="G838" s="37">
        <f>IFERROR(__xludf.DUMMYFUNCTION("IMPORTRANGE(""https://docs.google.com/spreadsheets/d/1msXmY3JMrtV0sapmub13JTOYehqip3e4NKt615XbIqY/?gid=403967565"",CONCATENATE(""Donantes!I"",K838))"),123.0)</f>
        <v>123</v>
      </c>
      <c r="H838" s="39"/>
      <c r="I838" s="14" t="s">
        <v>16</v>
      </c>
      <c r="J838" s="10" t="s">
        <v>9</v>
      </c>
      <c r="K838" s="30">
        <f t="shared" si="38"/>
        <v>37</v>
      </c>
      <c r="L838" s="10" t="s">
        <v>17</v>
      </c>
    </row>
    <row r="839">
      <c r="A839" s="16"/>
      <c r="B839" s="16"/>
      <c r="C839" s="16"/>
      <c r="D839" s="16"/>
      <c r="E839" s="37">
        <v>12.0</v>
      </c>
      <c r="F839" s="40" t="s">
        <v>115</v>
      </c>
      <c r="G839" s="37" t="s">
        <v>116</v>
      </c>
      <c r="H839" s="39"/>
      <c r="I839" s="14" t="s">
        <v>16</v>
      </c>
      <c r="J839" s="10" t="s">
        <v>9</v>
      </c>
      <c r="K839" s="30">
        <f t="shared" si="38"/>
        <v>37</v>
      </c>
      <c r="L839" s="10" t="s">
        <v>17</v>
      </c>
    </row>
    <row r="840">
      <c r="A840" s="16"/>
      <c r="B840" s="16"/>
      <c r="C840" s="16"/>
      <c r="D840" s="16"/>
      <c r="E840" s="37">
        <v>13.0</v>
      </c>
      <c r="F840" s="40" t="s">
        <v>117</v>
      </c>
      <c r="G840" s="37" t="s">
        <v>118</v>
      </c>
      <c r="H840" s="39"/>
      <c r="I840" s="14" t="s">
        <v>16</v>
      </c>
      <c r="J840" s="10" t="s">
        <v>9</v>
      </c>
      <c r="K840" s="30">
        <f t="shared" si="38"/>
        <v>37</v>
      </c>
      <c r="L840" s="10" t="s">
        <v>17</v>
      </c>
    </row>
    <row r="841">
      <c r="A841" s="16"/>
      <c r="B841" s="16"/>
      <c r="C841" s="16"/>
      <c r="D841" s="16"/>
      <c r="E841" s="37">
        <v>14.0</v>
      </c>
      <c r="F841" s="40" t="s">
        <v>119</v>
      </c>
      <c r="G841" s="37" t="str">
        <f>IFERROR(__xludf.DUMMYFUNCTION("IMPORTRANGE(""https://docs.google.com/spreadsheets/d/1msXmY3JMrtV0sapmub13JTOYehqip3e4NKt615XbIqY/?gid=403967565"",CONCATENATE(""Donantes!F"",K839))"),"""""")</f>
        <v>""</v>
      </c>
      <c r="H841" s="39"/>
      <c r="I841" s="14" t="s">
        <v>16</v>
      </c>
      <c r="J841" s="10" t="s">
        <v>9</v>
      </c>
      <c r="K841" s="30">
        <f t="shared" si="38"/>
        <v>37</v>
      </c>
      <c r="L841" s="10" t="s">
        <v>17</v>
      </c>
    </row>
    <row r="842">
      <c r="A842" s="16"/>
      <c r="B842" s="16"/>
      <c r="C842" s="16"/>
      <c r="D842" s="16"/>
      <c r="E842" s="37">
        <v>15.0</v>
      </c>
      <c r="F842" s="40" t="s">
        <v>120</v>
      </c>
      <c r="G842" s="37" t="str">
        <f>IFERROR(__xludf.DUMMYFUNCTION("IMPORTRANGE(""https://docs.google.com/spreadsheets/d/1msXmY3JMrtV0sapmub13JTOYehqip3e4NKt615XbIqY/?gid=403967565"",CONCATENATE(""Donantes!D"",K840))"),"maria.gomez@gmail.com")</f>
        <v>maria.gomez@gmail.com</v>
      </c>
      <c r="H842" s="39"/>
      <c r="I842" s="14" t="s">
        <v>16</v>
      </c>
      <c r="J842" s="10" t="s">
        <v>9</v>
      </c>
      <c r="K842" s="30">
        <f t="shared" si="38"/>
        <v>37</v>
      </c>
      <c r="L842" s="10" t="s">
        <v>17</v>
      </c>
    </row>
    <row r="843">
      <c r="A843" s="16"/>
      <c r="B843" s="16"/>
      <c r="C843" s="16"/>
      <c r="D843" s="16"/>
      <c r="E843" s="37">
        <v>16.0</v>
      </c>
      <c r="F843" s="40" t="s">
        <v>121</v>
      </c>
      <c r="G843" s="37">
        <f>IFERROR(__xludf.DUMMYFUNCTION("IMPORTRANGE(""https://docs.google.com/spreadsheets/d/1msXmY3JMrtV0sapmub13JTOYehqip3e4NKt615XbIqY/?gid=403967565"",CONCATENATE(""Donantes!J"",K841))"),1234.0)</f>
        <v>1234</v>
      </c>
      <c r="H843" s="39"/>
      <c r="I843" s="14" t="s">
        <v>16</v>
      </c>
      <c r="J843" s="10" t="s">
        <v>9</v>
      </c>
      <c r="K843" s="30">
        <f t="shared" si="38"/>
        <v>37</v>
      </c>
      <c r="L843" s="10" t="s">
        <v>17</v>
      </c>
    </row>
    <row r="844">
      <c r="A844" s="16"/>
      <c r="B844" s="16"/>
      <c r="C844" s="16"/>
      <c r="D844" s="16"/>
      <c r="E844" s="37">
        <v>17.0</v>
      </c>
      <c r="F844" s="40" t="s">
        <v>122</v>
      </c>
      <c r="G844" s="37" t="s">
        <v>123</v>
      </c>
      <c r="H844" s="39"/>
      <c r="I844" s="14" t="s">
        <v>16</v>
      </c>
      <c r="J844" s="10" t="s">
        <v>9</v>
      </c>
      <c r="K844" s="30">
        <f t="shared" si="38"/>
        <v>37</v>
      </c>
      <c r="L844" s="10" t="s">
        <v>17</v>
      </c>
    </row>
    <row r="845">
      <c r="A845" s="25"/>
      <c r="B845" s="25"/>
      <c r="C845" s="25"/>
      <c r="D845" s="25"/>
      <c r="E845" s="37">
        <v>18.0</v>
      </c>
      <c r="F845" s="40" t="s">
        <v>124</v>
      </c>
      <c r="G845" s="41"/>
      <c r="H845" s="57" t="s">
        <v>68</v>
      </c>
      <c r="I845" s="14" t="s">
        <v>16</v>
      </c>
      <c r="J845" s="10" t="s">
        <v>9</v>
      </c>
      <c r="K845" s="32"/>
      <c r="L845" s="10" t="s">
        <v>17</v>
      </c>
    </row>
    <row r="846">
      <c r="A846" s="6">
        <v>65.0</v>
      </c>
      <c r="B846" s="44" t="s">
        <v>104</v>
      </c>
      <c r="C846" s="33" t="s">
        <v>126</v>
      </c>
      <c r="D846" s="33" t="s">
        <v>127</v>
      </c>
      <c r="E846" s="10">
        <v>1.0</v>
      </c>
      <c r="F846" s="11" t="s">
        <v>15</v>
      </c>
      <c r="G846" s="12"/>
      <c r="H846" s="13"/>
      <c r="I846" s="14" t="s">
        <v>16</v>
      </c>
      <c r="J846" s="10" t="s">
        <v>9</v>
      </c>
      <c r="K846" s="32"/>
      <c r="L846" s="10" t="s">
        <v>17</v>
      </c>
    </row>
    <row r="847">
      <c r="A847" s="16"/>
      <c r="B847" s="16"/>
      <c r="C847" s="16"/>
      <c r="D847" s="16"/>
      <c r="E847" s="10">
        <v>2.0</v>
      </c>
      <c r="F847" s="11" t="s">
        <v>18</v>
      </c>
      <c r="G847" s="45" t="s">
        <v>73</v>
      </c>
      <c r="H847" s="18"/>
      <c r="I847" s="14" t="s">
        <v>16</v>
      </c>
      <c r="J847" s="10" t="s">
        <v>9</v>
      </c>
      <c r="K847" s="32"/>
      <c r="L847" s="10" t="s">
        <v>17</v>
      </c>
    </row>
    <row r="848">
      <c r="A848" s="16"/>
      <c r="B848" s="16"/>
      <c r="C848" s="16"/>
      <c r="D848" s="16"/>
      <c r="E848" s="10">
        <v>3.0</v>
      </c>
      <c r="F848" s="20" t="s">
        <v>20</v>
      </c>
      <c r="G848" s="10" t="s">
        <v>21</v>
      </c>
      <c r="H848" s="18"/>
      <c r="I848" s="14" t="s">
        <v>16</v>
      </c>
      <c r="J848" s="10" t="s">
        <v>9</v>
      </c>
      <c r="K848" s="32"/>
      <c r="L848" s="10" t="s">
        <v>17</v>
      </c>
    </row>
    <row r="849">
      <c r="A849" s="16"/>
      <c r="B849" s="16"/>
      <c r="C849" s="16"/>
      <c r="D849" s="16"/>
      <c r="E849" s="10">
        <v>4.0</v>
      </c>
      <c r="F849" s="20" t="s">
        <v>22</v>
      </c>
      <c r="G849" s="21"/>
      <c r="H849" s="22" t="s">
        <v>23</v>
      </c>
      <c r="I849" s="14" t="s">
        <v>16</v>
      </c>
      <c r="J849" s="10" t="s">
        <v>9</v>
      </c>
      <c r="K849" s="32"/>
      <c r="L849" s="10" t="s">
        <v>17</v>
      </c>
    </row>
    <row r="850">
      <c r="A850" s="16"/>
      <c r="B850" s="16"/>
      <c r="C850" s="16"/>
      <c r="D850" s="16"/>
      <c r="E850" s="37">
        <v>5.0</v>
      </c>
      <c r="F850" s="38" t="s">
        <v>107</v>
      </c>
      <c r="G850" s="41"/>
      <c r="H850" s="22" t="s">
        <v>75</v>
      </c>
      <c r="I850" s="14" t="s">
        <v>16</v>
      </c>
      <c r="J850" s="10" t="s">
        <v>9</v>
      </c>
      <c r="K850" s="32"/>
      <c r="L850" s="10" t="s">
        <v>17</v>
      </c>
    </row>
    <row r="851">
      <c r="A851" s="16"/>
      <c r="B851" s="16"/>
      <c r="C851" s="16"/>
      <c r="D851" s="16"/>
      <c r="E851" s="37">
        <v>6.0</v>
      </c>
      <c r="F851" s="38" t="s">
        <v>108</v>
      </c>
      <c r="G851" s="37" t="s">
        <v>109</v>
      </c>
      <c r="H851" s="39"/>
      <c r="I851" s="14" t="s">
        <v>16</v>
      </c>
      <c r="J851" s="10" t="s">
        <v>9</v>
      </c>
      <c r="K851" s="32"/>
      <c r="L851" s="10" t="s">
        <v>17</v>
      </c>
    </row>
    <row r="852">
      <c r="A852" s="16"/>
      <c r="B852" s="16"/>
      <c r="C852" s="16"/>
      <c r="D852" s="16"/>
      <c r="E852" s="37">
        <v>7.0</v>
      </c>
      <c r="F852" s="40" t="s">
        <v>110</v>
      </c>
      <c r="G852" s="41"/>
      <c r="H852" s="42" t="s">
        <v>111</v>
      </c>
      <c r="I852" s="14" t="s">
        <v>16</v>
      </c>
      <c r="J852" s="10" t="s">
        <v>9</v>
      </c>
      <c r="K852" s="32"/>
      <c r="L852" s="10" t="s">
        <v>17</v>
      </c>
    </row>
    <row r="853">
      <c r="A853" s="16"/>
      <c r="B853" s="16"/>
      <c r="C853" s="16"/>
      <c r="D853" s="16"/>
      <c r="E853" s="37">
        <v>8.0</v>
      </c>
      <c r="F853" s="38" t="s">
        <v>112</v>
      </c>
      <c r="G853" s="41"/>
      <c r="H853" s="42" t="s">
        <v>113</v>
      </c>
      <c r="I853" s="14" t="s">
        <v>16</v>
      </c>
      <c r="J853" s="10" t="s">
        <v>9</v>
      </c>
      <c r="K853" s="32"/>
      <c r="L853" s="10" t="s">
        <v>17</v>
      </c>
    </row>
    <row r="854">
      <c r="A854" s="16"/>
      <c r="B854" s="16"/>
      <c r="C854" s="16"/>
      <c r="D854" s="16"/>
      <c r="E854" s="37">
        <v>9.0</v>
      </c>
      <c r="F854" s="40" t="s">
        <v>114</v>
      </c>
      <c r="G854" s="60">
        <f>IFERROR(__xludf.DUMMYFUNCTION("IMPORTRANGE(""https://docs.google.com/spreadsheets/d/1msXmY3JMrtV0sapmub13JTOYehqip3e4NKt615XbIqY/?gid=403967565"",CONCATENATE(""Donantes!G"",K854))"),9.8765432E7)</f>
        <v>98765432</v>
      </c>
      <c r="H854" s="39"/>
      <c r="I854" s="14" t="s">
        <v>16</v>
      </c>
      <c r="J854" s="10" t="s">
        <v>9</v>
      </c>
      <c r="K854" s="30">
        <f>K836+1</f>
        <v>38</v>
      </c>
      <c r="L854" s="10" t="s">
        <v>17</v>
      </c>
    </row>
    <row r="855">
      <c r="A855" s="16"/>
      <c r="B855" s="16"/>
      <c r="C855" s="16"/>
      <c r="D855" s="16"/>
      <c r="E855" s="37">
        <v>10.0</v>
      </c>
      <c r="F855" s="40" t="s">
        <v>80</v>
      </c>
      <c r="G855" s="37" t="str">
        <f>IFERROR(__xludf.DUMMYFUNCTION("IMPORTRANGE(""https://docs.google.com/spreadsheets/d/1msXmY3JMrtV0sapmub13JTOYehqip3e4NKt615XbIqY/?gid=403967565"",CONCATENATE(""Donantes!H"",K855))"),"Calle Falsa")</f>
        <v>Calle Falsa</v>
      </c>
      <c r="H855" s="39"/>
      <c r="I855" s="14" t="s">
        <v>16</v>
      </c>
      <c r="J855" s="10" t="s">
        <v>9</v>
      </c>
      <c r="K855" s="30">
        <f t="shared" ref="K855:K862" si="39">K854</f>
        <v>38</v>
      </c>
      <c r="L855" s="10" t="s">
        <v>17</v>
      </c>
    </row>
    <row r="856">
      <c r="A856" s="16"/>
      <c r="B856" s="16"/>
      <c r="C856" s="16"/>
      <c r="D856" s="16"/>
      <c r="E856" s="37">
        <v>11.0</v>
      </c>
      <c r="F856" s="40" t="s">
        <v>82</v>
      </c>
      <c r="G856" s="37">
        <f>IFERROR(__xludf.DUMMYFUNCTION("IMPORTRANGE(""https://docs.google.com/spreadsheets/d/1msXmY3JMrtV0sapmub13JTOYehqip3e4NKt615XbIqY/?gid=403967565"",CONCATENATE(""Donantes!I"",K856))"),123.0)</f>
        <v>123</v>
      </c>
      <c r="H856" s="39"/>
      <c r="I856" s="14" t="s">
        <v>16</v>
      </c>
      <c r="J856" s="10" t="s">
        <v>9</v>
      </c>
      <c r="K856" s="30">
        <f t="shared" si="39"/>
        <v>38</v>
      </c>
      <c r="L856" s="10" t="s">
        <v>17</v>
      </c>
    </row>
    <row r="857">
      <c r="A857" s="16"/>
      <c r="B857" s="16"/>
      <c r="C857" s="16"/>
      <c r="D857" s="16"/>
      <c r="E857" s="37">
        <v>12.0</v>
      </c>
      <c r="F857" s="40" t="s">
        <v>115</v>
      </c>
      <c r="G857" s="37" t="s">
        <v>116</v>
      </c>
      <c r="H857" s="39"/>
      <c r="I857" s="14" t="s">
        <v>16</v>
      </c>
      <c r="J857" s="10" t="s">
        <v>9</v>
      </c>
      <c r="K857" s="30">
        <f t="shared" si="39"/>
        <v>38</v>
      </c>
      <c r="L857" s="10" t="s">
        <v>17</v>
      </c>
    </row>
    <row r="858">
      <c r="A858" s="16"/>
      <c r="B858" s="16"/>
      <c r="C858" s="16"/>
      <c r="D858" s="16"/>
      <c r="E858" s="37">
        <v>13.0</v>
      </c>
      <c r="F858" s="40" t="s">
        <v>117</v>
      </c>
      <c r="G858" s="37" t="s">
        <v>118</v>
      </c>
      <c r="H858" s="39"/>
      <c r="I858" s="14" t="s">
        <v>16</v>
      </c>
      <c r="J858" s="10" t="s">
        <v>9</v>
      </c>
      <c r="K858" s="30">
        <f t="shared" si="39"/>
        <v>38</v>
      </c>
      <c r="L858" s="10" t="s">
        <v>17</v>
      </c>
    </row>
    <row r="859">
      <c r="A859" s="16"/>
      <c r="B859" s="16"/>
      <c r="C859" s="16"/>
      <c r="D859" s="16"/>
      <c r="E859" s="37">
        <v>14.0</v>
      </c>
      <c r="F859" s="40" t="s">
        <v>119</v>
      </c>
      <c r="G859" s="37" t="str">
        <f>IFERROR(__xludf.DUMMYFUNCTION("IMPORTRANGE(""https://docs.google.com/spreadsheets/d/1msXmY3JMrtV0sapmub13JTOYehqip3e4NKt615XbIqY/?gid=403967565"",CONCATENATE(""Donantes!F"",K857))"),"31/2/1960")</f>
        <v>31/2/1960</v>
      </c>
      <c r="H859" s="39"/>
      <c r="I859" s="14" t="s">
        <v>16</v>
      </c>
      <c r="J859" s="10" t="s">
        <v>9</v>
      </c>
      <c r="K859" s="30">
        <f t="shared" si="39"/>
        <v>38</v>
      </c>
      <c r="L859" s="10" t="s">
        <v>17</v>
      </c>
    </row>
    <row r="860">
      <c r="A860" s="16"/>
      <c r="B860" s="16"/>
      <c r="C860" s="16"/>
      <c r="D860" s="16"/>
      <c r="E860" s="37">
        <v>15.0</v>
      </c>
      <c r="F860" s="40" t="s">
        <v>120</v>
      </c>
      <c r="G860" s="37" t="str">
        <f>IFERROR(__xludf.DUMMYFUNCTION("IMPORTRANGE(""https://docs.google.com/spreadsheets/d/1msXmY3JMrtV0sapmub13JTOYehqip3e4NKt615XbIqY/?gid=403967565"",CONCATENATE(""Donantes!D"",K858))"),"maria.gomez@gmail.com")</f>
        <v>maria.gomez@gmail.com</v>
      </c>
      <c r="H860" s="39"/>
      <c r="I860" s="14" t="s">
        <v>16</v>
      </c>
      <c r="J860" s="10" t="s">
        <v>9</v>
      </c>
      <c r="K860" s="30">
        <f t="shared" si="39"/>
        <v>38</v>
      </c>
      <c r="L860" s="10" t="s">
        <v>17</v>
      </c>
    </row>
    <row r="861">
      <c r="A861" s="16"/>
      <c r="B861" s="16"/>
      <c r="C861" s="16"/>
      <c r="D861" s="16"/>
      <c r="E861" s="37">
        <v>16.0</v>
      </c>
      <c r="F861" s="40" t="s">
        <v>121</v>
      </c>
      <c r="G861" s="37">
        <f>IFERROR(__xludf.DUMMYFUNCTION("IMPORTRANGE(""https://docs.google.com/spreadsheets/d/1msXmY3JMrtV0sapmub13JTOYehqip3e4NKt615XbIqY/?gid=403967565"",CONCATENATE(""Donantes!J"",K859))"),1234.0)</f>
        <v>1234</v>
      </c>
      <c r="H861" s="39"/>
      <c r="I861" s="14" t="s">
        <v>16</v>
      </c>
      <c r="J861" s="10" t="s">
        <v>9</v>
      </c>
      <c r="K861" s="30">
        <f t="shared" si="39"/>
        <v>38</v>
      </c>
      <c r="L861" s="10" t="s">
        <v>17</v>
      </c>
    </row>
    <row r="862">
      <c r="A862" s="16"/>
      <c r="B862" s="16"/>
      <c r="C862" s="16"/>
      <c r="D862" s="16"/>
      <c r="E862" s="37">
        <v>17.0</v>
      </c>
      <c r="F862" s="40" t="s">
        <v>122</v>
      </c>
      <c r="G862" s="37" t="s">
        <v>123</v>
      </c>
      <c r="H862" s="39"/>
      <c r="I862" s="14" t="s">
        <v>16</v>
      </c>
      <c r="J862" s="10" t="s">
        <v>9</v>
      </c>
      <c r="K862" s="30">
        <f t="shared" si="39"/>
        <v>38</v>
      </c>
      <c r="L862" s="10" t="s">
        <v>17</v>
      </c>
    </row>
    <row r="863">
      <c r="A863" s="25"/>
      <c r="B863" s="25"/>
      <c r="C863" s="25"/>
      <c r="D863" s="25"/>
      <c r="E863" s="37">
        <v>18.0</v>
      </c>
      <c r="F863" s="40" t="s">
        <v>124</v>
      </c>
      <c r="G863" s="41"/>
      <c r="H863" s="57" t="s">
        <v>68</v>
      </c>
      <c r="I863" s="14" t="s">
        <v>16</v>
      </c>
      <c r="J863" s="10" t="s">
        <v>9</v>
      </c>
      <c r="K863" s="32"/>
      <c r="L863" s="10" t="s">
        <v>17</v>
      </c>
    </row>
    <row r="864">
      <c r="A864" s="6">
        <v>66.0</v>
      </c>
      <c r="B864" s="44" t="s">
        <v>104</v>
      </c>
      <c r="C864" s="33" t="s">
        <v>126</v>
      </c>
      <c r="D864" s="33" t="s">
        <v>127</v>
      </c>
      <c r="E864" s="10">
        <v>1.0</v>
      </c>
      <c r="F864" s="11" t="s">
        <v>15</v>
      </c>
      <c r="G864" s="12"/>
      <c r="H864" s="13"/>
      <c r="I864" s="14" t="s">
        <v>16</v>
      </c>
      <c r="J864" s="10" t="s">
        <v>9</v>
      </c>
      <c r="K864" s="32"/>
      <c r="L864" s="10" t="s">
        <v>17</v>
      </c>
    </row>
    <row r="865">
      <c r="A865" s="16"/>
      <c r="B865" s="16"/>
      <c r="C865" s="16"/>
      <c r="D865" s="16"/>
      <c r="E865" s="10">
        <v>2.0</v>
      </c>
      <c r="F865" s="11" t="s">
        <v>18</v>
      </c>
      <c r="G865" s="45" t="s">
        <v>73</v>
      </c>
      <c r="H865" s="18"/>
      <c r="I865" s="14" t="s">
        <v>16</v>
      </c>
      <c r="J865" s="10" t="s">
        <v>9</v>
      </c>
      <c r="K865" s="32"/>
      <c r="L865" s="10" t="s">
        <v>17</v>
      </c>
    </row>
    <row r="866">
      <c r="A866" s="16"/>
      <c r="B866" s="16"/>
      <c r="C866" s="16"/>
      <c r="D866" s="16"/>
      <c r="E866" s="10">
        <v>3.0</v>
      </c>
      <c r="F866" s="20" t="s">
        <v>20</v>
      </c>
      <c r="G866" s="10" t="s">
        <v>21</v>
      </c>
      <c r="H866" s="18"/>
      <c r="I866" s="14" t="s">
        <v>16</v>
      </c>
      <c r="J866" s="10" t="s">
        <v>9</v>
      </c>
      <c r="K866" s="32"/>
      <c r="L866" s="10" t="s">
        <v>17</v>
      </c>
    </row>
    <row r="867">
      <c r="A867" s="16"/>
      <c r="B867" s="16"/>
      <c r="C867" s="16"/>
      <c r="D867" s="16"/>
      <c r="E867" s="10">
        <v>4.0</v>
      </c>
      <c r="F867" s="20" t="s">
        <v>22</v>
      </c>
      <c r="G867" s="21"/>
      <c r="H867" s="22" t="s">
        <v>23</v>
      </c>
      <c r="I867" s="14" t="s">
        <v>16</v>
      </c>
      <c r="J867" s="10" t="s">
        <v>9</v>
      </c>
      <c r="K867" s="32"/>
      <c r="L867" s="10" t="s">
        <v>17</v>
      </c>
    </row>
    <row r="868">
      <c r="A868" s="16"/>
      <c r="B868" s="16"/>
      <c r="C868" s="16"/>
      <c r="D868" s="16"/>
      <c r="E868" s="37">
        <v>5.0</v>
      </c>
      <c r="F868" s="38" t="s">
        <v>107</v>
      </c>
      <c r="G868" s="41"/>
      <c r="H868" s="22" t="s">
        <v>75</v>
      </c>
      <c r="I868" s="14" t="s">
        <v>16</v>
      </c>
      <c r="J868" s="10" t="s">
        <v>9</v>
      </c>
      <c r="K868" s="32"/>
      <c r="L868" s="10" t="s">
        <v>17</v>
      </c>
    </row>
    <row r="869">
      <c r="A869" s="16"/>
      <c r="B869" s="16"/>
      <c r="C869" s="16"/>
      <c r="D869" s="16"/>
      <c r="E869" s="37">
        <v>6.0</v>
      </c>
      <c r="F869" s="38" t="s">
        <v>108</v>
      </c>
      <c r="G869" s="37" t="s">
        <v>109</v>
      </c>
      <c r="H869" s="39"/>
      <c r="I869" s="14" t="s">
        <v>16</v>
      </c>
      <c r="J869" s="10" t="s">
        <v>9</v>
      </c>
      <c r="K869" s="32"/>
      <c r="L869" s="10" t="s">
        <v>17</v>
      </c>
    </row>
    <row r="870">
      <c r="A870" s="16"/>
      <c r="B870" s="16"/>
      <c r="C870" s="16"/>
      <c r="D870" s="16"/>
      <c r="E870" s="37">
        <v>7.0</v>
      </c>
      <c r="F870" s="40" t="s">
        <v>110</v>
      </c>
      <c r="G870" s="41"/>
      <c r="H870" s="42" t="s">
        <v>111</v>
      </c>
      <c r="I870" s="14" t="s">
        <v>16</v>
      </c>
      <c r="J870" s="10" t="s">
        <v>9</v>
      </c>
      <c r="K870" s="32"/>
      <c r="L870" s="10" t="s">
        <v>17</v>
      </c>
    </row>
    <row r="871">
      <c r="A871" s="16"/>
      <c r="B871" s="16"/>
      <c r="C871" s="16"/>
      <c r="D871" s="16"/>
      <c r="E871" s="37">
        <v>8.0</v>
      </c>
      <c r="F871" s="38" t="s">
        <v>112</v>
      </c>
      <c r="G871" s="41"/>
      <c r="H871" s="42" t="s">
        <v>113</v>
      </c>
      <c r="I871" s="14" t="s">
        <v>16</v>
      </c>
      <c r="J871" s="10" t="s">
        <v>9</v>
      </c>
      <c r="K871" s="32"/>
      <c r="L871" s="10" t="s">
        <v>17</v>
      </c>
    </row>
    <row r="872">
      <c r="A872" s="16"/>
      <c r="B872" s="16"/>
      <c r="C872" s="16"/>
      <c r="D872" s="16"/>
      <c r="E872" s="37">
        <v>9.0</v>
      </c>
      <c r="F872" s="40" t="s">
        <v>114</v>
      </c>
      <c r="G872" s="60">
        <f>IFERROR(__xludf.DUMMYFUNCTION("IMPORTRANGE(""https://docs.google.com/spreadsheets/d/1msXmY3JMrtV0sapmub13JTOYehqip3e4NKt615XbIqY/?gid=403967565"",CONCATENATE(""Donantes!G"",K872))"),9.8765432E7)</f>
        <v>98765432</v>
      </c>
      <c r="H872" s="39"/>
      <c r="I872" s="14" t="s">
        <v>16</v>
      </c>
      <c r="J872" s="10" t="s">
        <v>9</v>
      </c>
      <c r="K872" s="30">
        <f>K854+1</f>
        <v>39</v>
      </c>
      <c r="L872" s="10" t="s">
        <v>17</v>
      </c>
    </row>
    <row r="873">
      <c r="A873" s="16"/>
      <c r="B873" s="16"/>
      <c r="C873" s="16"/>
      <c r="D873" s="16"/>
      <c r="E873" s="37">
        <v>10.0</v>
      </c>
      <c r="F873" s="40" t="s">
        <v>80</v>
      </c>
      <c r="G873" s="37" t="str">
        <f>IFERROR(__xludf.DUMMYFUNCTION("IMPORTRANGE(""https://docs.google.com/spreadsheets/d/1msXmY3JMrtV0sapmub13JTOYehqip3e4NKt615XbIqY/?gid=403967565"",CONCATENATE(""Donantes!H"",K873))"),"Calle Falsa")</f>
        <v>Calle Falsa</v>
      </c>
      <c r="H873" s="39"/>
      <c r="I873" s="14" t="s">
        <v>16</v>
      </c>
      <c r="J873" s="10" t="s">
        <v>9</v>
      </c>
      <c r="K873" s="30">
        <f t="shared" ref="K873:K880" si="40">K872</f>
        <v>39</v>
      </c>
      <c r="L873" s="10" t="s">
        <v>17</v>
      </c>
    </row>
    <row r="874">
      <c r="A874" s="16"/>
      <c r="B874" s="16"/>
      <c r="C874" s="16"/>
      <c r="D874" s="16"/>
      <c r="E874" s="37">
        <v>11.0</v>
      </c>
      <c r="F874" s="40" t="s">
        <v>82</v>
      </c>
      <c r="G874" s="37">
        <f>IFERROR(__xludf.DUMMYFUNCTION("IMPORTRANGE(""https://docs.google.com/spreadsheets/d/1msXmY3JMrtV0sapmub13JTOYehqip3e4NKt615XbIqY/?gid=403967565"",CONCATENATE(""Donantes!I"",K874))"),123.0)</f>
        <v>123</v>
      </c>
      <c r="H874" s="39"/>
      <c r="I874" s="14" t="s">
        <v>16</v>
      </c>
      <c r="J874" s="10" t="s">
        <v>9</v>
      </c>
      <c r="K874" s="30">
        <f t="shared" si="40"/>
        <v>39</v>
      </c>
      <c r="L874" s="10" t="s">
        <v>17</v>
      </c>
    </row>
    <row r="875">
      <c r="A875" s="16"/>
      <c r="B875" s="16"/>
      <c r="C875" s="16"/>
      <c r="D875" s="16"/>
      <c r="E875" s="37">
        <v>12.0</v>
      </c>
      <c r="F875" s="40" t="s">
        <v>115</v>
      </c>
      <c r="G875" s="37" t="s">
        <v>116</v>
      </c>
      <c r="H875" s="39"/>
      <c r="I875" s="14" t="s">
        <v>16</v>
      </c>
      <c r="J875" s="10" t="s">
        <v>9</v>
      </c>
      <c r="K875" s="30">
        <f t="shared" si="40"/>
        <v>39</v>
      </c>
      <c r="L875" s="10" t="s">
        <v>17</v>
      </c>
    </row>
    <row r="876">
      <c r="A876" s="16"/>
      <c r="B876" s="16"/>
      <c r="C876" s="16"/>
      <c r="D876" s="16"/>
      <c r="E876" s="37">
        <v>13.0</v>
      </c>
      <c r="F876" s="40" t="s">
        <v>117</v>
      </c>
      <c r="G876" s="37" t="s">
        <v>118</v>
      </c>
      <c r="H876" s="39"/>
      <c r="I876" s="14" t="s">
        <v>16</v>
      </c>
      <c r="J876" s="10" t="s">
        <v>9</v>
      </c>
      <c r="K876" s="30">
        <f t="shared" si="40"/>
        <v>39</v>
      </c>
      <c r="L876" s="10" t="s">
        <v>17</v>
      </c>
    </row>
    <row r="877">
      <c r="A877" s="16"/>
      <c r="B877" s="16"/>
      <c r="C877" s="16"/>
      <c r="D877" s="16"/>
      <c r="E877" s="37">
        <v>14.0</v>
      </c>
      <c r="F877" s="40" t="s">
        <v>119</v>
      </c>
      <c r="G877" s="61">
        <f>IFERROR(__xludf.DUMMYFUNCTION("IMPORTRANGE(""https://docs.google.com/spreadsheets/d/1msXmY3JMrtV0sapmub13JTOYehqip3e4NKt615XbIqY/?gid=403967565"",CONCATENATE(""Donantes!F"",K875))"),438396.0)</f>
        <v>438396</v>
      </c>
      <c r="H877" s="39"/>
      <c r="I877" s="14" t="s">
        <v>16</v>
      </c>
      <c r="J877" s="10" t="s">
        <v>9</v>
      </c>
      <c r="K877" s="30">
        <f t="shared" si="40"/>
        <v>39</v>
      </c>
      <c r="L877" s="10" t="s">
        <v>17</v>
      </c>
    </row>
    <row r="878">
      <c r="A878" s="16"/>
      <c r="B878" s="16"/>
      <c r="C878" s="16"/>
      <c r="D878" s="16"/>
      <c r="E878" s="37">
        <v>15.0</v>
      </c>
      <c r="F878" s="40" t="s">
        <v>120</v>
      </c>
      <c r="G878" s="37" t="str">
        <f>IFERROR(__xludf.DUMMYFUNCTION("IMPORTRANGE(""https://docs.google.com/spreadsheets/d/1msXmY3JMrtV0sapmub13JTOYehqip3e4NKt615XbIqY/?gid=403967565"",CONCATENATE(""Donantes!D"",K876))"),"maria.gomez@gmail.com")</f>
        <v>maria.gomez@gmail.com</v>
      </c>
      <c r="H878" s="39"/>
      <c r="I878" s="14" t="s">
        <v>16</v>
      </c>
      <c r="J878" s="10" t="s">
        <v>9</v>
      </c>
      <c r="K878" s="30">
        <f t="shared" si="40"/>
        <v>39</v>
      </c>
      <c r="L878" s="10" t="s">
        <v>17</v>
      </c>
    </row>
    <row r="879">
      <c r="A879" s="16"/>
      <c r="B879" s="16"/>
      <c r="C879" s="16"/>
      <c r="D879" s="16"/>
      <c r="E879" s="37">
        <v>16.0</v>
      </c>
      <c r="F879" s="40" t="s">
        <v>121</v>
      </c>
      <c r="G879" s="37">
        <f>IFERROR(__xludf.DUMMYFUNCTION("IMPORTRANGE(""https://docs.google.com/spreadsheets/d/1msXmY3JMrtV0sapmub13JTOYehqip3e4NKt615XbIqY/?gid=403967565"",CONCATENATE(""Donantes!J"",K877))"),1234.0)</f>
        <v>1234</v>
      </c>
      <c r="H879" s="39"/>
      <c r="I879" s="14" t="s">
        <v>16</v>
      </c>
      <c r="J879" s="10" t="s">
        <v>9</v>
      </c>
      <c r="K879" s="30">
        <f t="shared" si="40"/>
        <v>39</v>
      </c>
      <c r="L879" s="10" t="s">
        <v>17</v>
      </c>
    </row>
    <row r="880">
      <c r="A880" s="16"/>
      <c r="B880" s="16"/>
      <c r="C880" s="16"/>
      <c r="D880" s="16"/>
      <c r="E880" s="37">
        <v>17.0</v>
      </c>
      <c r="F880" s="40" t="s">
        <v>122</v>
      </c>
      <c r="G880" s="37" t="s">
        <v>123</v>
      </c>
      <c r="H880" s="39"/>
      <c r="I880" s="14" t="s">
        <v>16</v>
      </c>
      <c r="J880" s="10" t="s">
        <v>9</v>
      </c>
      <c r="K880" s="30">
        <f t="shared" si="40"/>
        <v>39</v>
      </c>
      <c r="L880" s="10" t="s">
        <v>17</v>
      </c>
    </row>
    <row r="881">
      <c r="A881" s="25"/>
      <c r="B881" s="25"/>
      <c r="C881" s="25"/>
      <c r="D881" s="25"/>
      <c r="E881" s="37">
        <v>18.0</v>
      </c>
      <c r="F881" s="40" t="s">
        <v>124</v>
      </c>
      <c r="G881" s="41"/>
      <c r="H881" s="57" t="s">
        <v>68</v>
      </c>
      <c r="I881" s="14" t="s">
        <v>16</v>
      </c>
      <c r="J881" s="10" t="s">
        <v>9</v>
      </c>
      <c r="K881" s="32"/>
      <c r="L881" s="10" t="s">
        <v>17</v>
      </c>
    </row>
    <row r="882">
      <c r="A882" s="6">
        <v>67.0</v>
      </c>
      <c r="B882" s="44" t="s">
        <v>104</v>
      </c>
      <c r="C882" s="33" t="s">
        <v>126</v>
      </c>
      <c r="D882" s="33" t="s">
        <v>127</v>
      </c>
      <c r="E882" s="10">
        <v>1.0</v>
      </c>
      <c r="F882" s="11" t="s">
        <v>15</v>
      </c>
      <c r="G882" s="12"/>
      <c r="H882" s="13"/>
      <c r="I882" s="14" t="s">
        <v>16</v>
      </c>
      <c r="J882" s="10" t="s">
        <v>9</v>
      </c>
      <c r="K882" s="32"/>
      <c r="L882" s="10" t="s">
        <v>17</v>
      </c>
    </row>
    <row r="883">
      <c r="A883" s="16"/>
      <c r="B883" s="16"/>
      <c r="C883" s="16"/>
      <c r="D883" s="16"/>
      <c r="E883" s="10">
        <v>2.0</v>
      </c>
      <c r="F883" s="11" t="s">
        <v>18</v>
      </c>
      <c r="G883" s="45" t="s">
        <v>73</v>
      </c>
      <c r="H883" s="18"/>
      <c r="I883" s="14" t="s">
        <v>16</v>
      </c>
      <c r="J883" s="10" t="s">
        <v>9</v>
      </c>
      <c r="K883" s="32"/>
      <c r="L883" s="10" t="s">
        <v>17</v>
      </c>
    </row>
    <row r="884">
      <c r="A884" s="16"/>
      <c r="B884" s="16"/>
      <c r="C884" s="16"/>
      <c r="D884" s="16"/>
      <c r="E884" s="10">
        <v>3.0</v>
      </c>
      <c r="F884" s="20" t="s">
        <v>20</v>
      </c>
      <c r="G884" s="10" t="s">
        <v>21</v>
      </c>
      <c r="H884" s="18"/>
      <c r="I884" s="14" t="s">
        <v>16</v>
      </c>
      <c r="J884" s="10" t="s">
        <v>9</v>
      </c>
      <c r="K884" s="32"/>
      <c r="L884" s="10" t="s">
        <v>17</v>
      </c>
    </row>
    <row r="885">
      <c r="A885" s="16"/>
      <c r="B885" s="16"/>
      <c r="C885" s="16"/>
      <c r="D885" s="16"/>
      <c r="E885" s="10">
        <v>4.0</v>
      </c>
      <c r="F885" s="20" t="s">
        <v>22</v>
      </c>
      <c r="G885" s="21"/>
      <c r="H885" s="22" t="s">
        <v>23</v>
      </c>
      <c r="I885" s="14" t="s">
        <v>16</v>
      </c>
      <c r="J885" s="10" t="s">
        <v>9</v>
      </c>
      <c r="K885" s="32"/>
      <c r="L885" s="10" t="s">
        <v>17</v>
      </c>
    </row>
    <row r="886">
      <c r="A886" s="16"/>
      <c r="B886" s="16"/>
      <c r="C886" s="16"/>
      <c r="D886" s="16"/>
      <c r="E886" s="37">
        <v>5.0</v>
      </c>
      <c r="F886" s="38" t="s">
        <v>107</v>
      </c>
      <c r="G886" s="41"/>
      <c r="H886" s="22" t="s">
        <v>75</v>
      </c>
      <c r="I886" s="14" t="s">
        <v>16</v>
      </c>
      <c r="J886" s="10" t="s">
        <v>9</v>
      </c>
      <c r="K886" s="32"/>
      <c r="L886" s="10" t="s">
        <v>17</v>
      </c>
    </row>
    <row r="887">
      <c r="A887" s="16"/>
      <c r="B887" s="16"/>
      <c r="C887" s="16"/>
      <c r="D887" s="16"/>
      <c r="E887" s="37">
        <v>6.0</v>
      </c>
      <c r="F887" s="38" t="s">
        <v>108</v>
      </c>
      <c r="G887" s="37" t="s">
        <v>109</v>
      </c>
      <c r="H887" s="39"/>
      <c r="I887" s="14" t="s">
        <v>16</v>
      </c>
      <c r="J887" s="10" t="s">
        <v>9</v>
      </c>
      <c r="K887" s="32"/>
      <c r="L887" s="10" t="s">
        <v>17</v>
      </c>
    </row>
    <row r="888">
      <c r="A888" s="16"/>
      <c r="B888" s="16"/>
      <c r="C888" s="16"/>
      <c r="D888" s="16"/>
      <c r="E888" s="37">
        <v>7.0</v>
      </c>
      <c r="F888" s="40" t="s">
        <v>110</v>
      </c>
      <c r="G888" s="41"/>
      <c r="H888" s="42" t="s">
        <v>111</v>
      </c>
      <c r="I888" s="14" t="s">
        <v>16</v>
      </c>
      <c r="J888" s="10" t="s">
        <v>9</v>
      </c>
      <c r="K888" s="32"/>
      <c r="L888" s="10" t="s">
        <v>17</v>
      </c>
    </row>
    <row r="889">
      <c r="A889" s="16"/>
      <c r="B889" s="16"/>
      <c r="C889" s="16"/>
      <c r="D889" s="16"/>
      <c r="E889" s="37">
        <v>8.0</v>
      </c>
      <c r="F889" s="38" t="s">
        <v>112</v>
      </c>
      <c r="G889" s="41"/>
      <c r="H889" s="42" t="s">
        <v>113</v>
      </c>
      <c r="I889" s="14" t="s">
        <v>16</v>
      </c>
      <c r="J889" s="10" t="s">
        <v>9</v>
      </c>
      <c r="K889" s="32"/>
      <c r="L889" s="10" t="s">
        <v>17</v>
      </c>
    </row>
    <row r="890">
      <c r="A890" s="16"/>
      <c r="B890" s="16"/>
      <c r="C890" s="16"/>
      <c r="D890" s="16"/>
      <c r="E890" s="37">
        <v>9.0</v>
      </c>
      <c r="F890" s="40" t="s">
        <v>114</v>
      </c>
      <c r="G890" s="62">
        <f>IFERROR(__xludf.DUMMYFUNCTION("IMPORTRANGE(""https://docs.google.com/spreadsheets/d/1msXmY3JMrtV0sapmub13JTOYehqip3e4NKt615XbIqY/?gid=403967565"",CONCATENATE(""Donantes!G"",K890))"),9.8765432E7)</f>
        <v>98765432</v>
      </c>
      <c r="H890" s="53"/>
      <c r="I890" s="63" t="s">
        <v>16</v>
      </c>
      <c r="J890" s="64" t="s">
        <v>9</v>
      </c>
      <c r="K890" s="65">
        <f>K872+1</f>
        <v>40</v>
      </c>
      <c r="L890" s="10" t="s">
        <v>17</v>
      </c>
    </row>
    <row r="891">
      <c r="A891" s="16"/>
      <c r="B891" s="16"/>
      <c r="C891" s="16"/>
      <c r="D891" s="16"/>
      <c r="E891" s="37">
        <v>10.0</v>
      </c>
      <c r="F891" s="40" t="s">
        <v>80</v>
      </c>
      <c r="G891" s="64" t="str">
        <f>IFERROR(__xludf.DUMMYFUNCTION("IMPORTRANGE(""https://docs.google.com/spreadsheets/d/1msXmY3JMrtV0sapmub13JTOYehqip3e4NKt615XbIqY/?gid=403967565"",CONCATENATE(""Donantes!H"",K891))"),"Calle Falsa")</f>
        <v>Calle Falsa</v>
      </c>
      <c r="H891" s="53"/>
      <c r="I891" s="63" t="s">
        <v>16</v>
      </c>
      <c r="J891" s="64" t="s">
        <v>9</v>
      </c>
      <c r="K891" s="66">
        <f t="shared" ref="K891:K898" si="41">K890</f>
        <v>40</v>
      </c>
      <c r="L891" s="10" t="s">
        <v>17</v>
      </c>
    </row>
    <row r="892">
      <c r="A892" s="16"/>
      <c r="B892" s="16"/>
      <c r="C892" s="16"/>
      <c r="D892" s="16"/>
      <c r="E892" s="37">
        <v>11.0</v>
      </c>
      <c r="F892" s="40" t="s">
        <v>82</v>
      </c>
      <c r="G892" s="64">
        <f>IFERROR(__xludf.DUMMYFUNCTION("IMPORTRANGE(""https://docs.google.com/spreadsheets/d/1msXmY3JMrtV0sapmub13JTOYehqip3e4NKt615XbIqY/?gid=403967565"",CONCATENATE(""Donantes!I"",K892))"),123.0)</f>
        <v>123</v>
      </c>
      <c r="H892" s="53"/>
      <c r="I892" s="63" t="s">
        <v>16</v>
      </c>
      <c r="J892" s="64" t="s">
        <v>9</v>
      </c>
      <c r="K892" s="66">
        <f t="shared" si="41"/>
        <v>40</v>
      </c>
      <c r="L892" s="10" t="s">
        <v>17</v>
      </c>
    </row>
    <row r="893">
      <c r="A893" s="16"/>
      <c r="B893" s="16"/>
      <c r="C893" s="16"/>
      <c r="D893" s="16"/>
      <c r="E893" s="37">
        <v>12.0</v>
      </c>
      <c r="F893" s="40" t="s">
        <v>115</v>
      </c>
      <c r="G893" s="64" t="s">
        <v>116</v>
      </c>
      <c r="H893" s="53"/>
      <c r="I893" s="63" t="s">
        <v>16</v>
      </c>
      <c r="J893" s="64" t="s">
        <v>9</v>
      </c>
      <c r="K893" s="66">
        <f t="shared" si="41"/>
        <v>40</v>
      </c>
      <c r="L893" s="10" t="s">
        <v>17</v>
      </c>
    </row>
    <row r="894">
      <c r="A894" s="16"/>
      <c r="B894" s="16"/>
      <c r="C894" s="16"/>
      <c r="D894" s="16"/>
      <c r="E894" s="37">
        <v>13.0</v>
      </c>
      <c r="F894" s="40" t="s">
        <v>117</v>
      </c>
      <c r="G894" s="64" t="s">
        <v>118</v>
      </c>
      <c r="H894" s="53"/>
      <c r="I894" s="63" t="s">
        <v>16</v>
      </c>
      <c r="J894" s="64" t="s">
        <v>9</v>
      </c>
      <c r="K894" s="66">
        <f t="shared" si="41"/>
        <v>40</v>
      </c>
      <c r="L894" s="10" t="s">
        <v>17</v>
      </c>
    </row>
    <row r="895">
      <c r="A895" s="16"/>
      <c r="B895" s="16"/>
      <c r="C895" s="16"/>
      <c r="D895" s="16"/>
      <c r="E895" s="37">
        <v>14.0</v>
      </c>
      <c r="F895" s="40" t="s">
        <v>119</v>
      </c>
      <c r="G895" s="67" t="str">
        <f>IFERROR(__xludf.DUMMYFUNCTION("IMPORTRANGE(""https://docs.google.com/spreadsheets/d/1msXmY3JMrtV0sapmub13JTOYehqip3e4NKt615XbIqY/?gid=403967565"",CONCATENATE(""Donantes!F"",K893))"),"14/13/1950")</f>
        <v>14/13/1950</v>
      </c>
      <c r="H895" s="53"/>
      <c r="I895" s="63" t="s">
        <v>16</v>
      </c>
      <c r="J895" s="64" t="s">
        <v>9</v>
      </c>
      <c r="K895" s="66">
        <f t="shared" si="41"/>
        <v>40</v>
      </c>
      <c r="L895" s="10" t="s">
        <v>17</v>
      </c>
    </row>
    <row r="896">
      <c r="A896" s="16"/>
      <c r="B896" s="16"/>
      <c r="C896" s="16"/>
      <c r="D896" s="16"/>
      <c r="E896" s="37">
        <v>15.0</v>
      </c>
      <c r="F896" s="40" t="s">
        <v>120</v>
      </c>
      <c r="G896" s="64" t="str">
        <f>IFERROR(__xludf.DUMMYFUNCTION("IMPORTRANGE(""https://docs.google.com/spreadsheets/d/1msXmY3JMrtV0sapmub13JTOYehqip3e4NKt615XbIqY/?gid=403967565"",CONCATENATE(""Donantes!D"",K894))"),"maria.gomez@gmail.com")</f>
        <v>maria.gomez@gmail.com</v>
      </c>
      <c r="H896" s="53"/>
      <c r="I896" s="63" t="s">
        <v>16</v>
      </c>
      <c r="J896" s="64" t="s">
        <v>9</v>
      </c>
      <c r="K896" s="66">
        <f t="shared" si="41"/>
        <v>40</v>
      </c>
      <c r="L896" s="10" t="s">
        <v>17</v>
      </c>
    </row>
    <row r="897">
      <c r="A897" s="16"/>
      <c r="B897" s="16"/>
      <c r="C897" s="16"/>
      <c r="D897" s="16"/>
      <c r="E897" s="37">
        <v>16.0</v>
      </c>
      <c r="F897" s="40" t="s">
        <v>121</v>
      </c>
      <c r="G897" s="64">
        <f>IFERROR(__xludf.DUMMYFUNCTION("IMPORTRANGE(""https://docs.google.com/spreadsheets/d/1msXmY3JMrtV0sapmub13JTOYehqip3e4NKt615XbIqY/?gid=403967565"",CONCATENATE(""Donantes!J"",K895))"),1234.0)</f>
        <v>1234</v>
      </c>
      <c r="H897" s="53"/>
      <c r="I897" s="63" t="s">
        <v>16</v>
      </c>
      <c r="J897" s="64" t="s">
        <v>9</v>
      </c>
      <c r="K897" s="66">
        <f t="shared" si="41"/>
        <v>40</v>
      </c>
      <c r="L897" s="10" t="s">
        <v>17</v>
      </c>
    </row>
    <row r="898">
      <c r="A898" s="16"/>
      <c r="B898" s="16"/>
      <c r="C898" s="16"/>
      <c r="D898" s="16"/>
      <c r="E898" s="37">
        <v>17.0</v>
      </c>
      <c r="F898" s="40" t="s">
        <v>122</v>
      </c>
      <c r="G898" s="64" t="s">
        <v>123</v>
      </c>
      <c r="H898" s="53"/>
      <c r="I898" s="63" t="s">
        <v>16</v>
      </c>
      <c r="J898" s="64" t="s">
        <v>9</v>
      </c>
      <c r="K898" s="66">
        <f t="shared" si="41"/>
        <v>40</v>
      </c>
      <c r="L898" s="10" t="s">
        <v>17</v>
      </c>
    </row>
    <row r="899">
      <c r="A899" s="25"/>
      <c r="B899" s="25"/>
      <c r="C899" s="25"/>
      <c r="D899" s="25"/>
      <c r="E899" s="37">
        <v>18.0</v>
      </c>
      <c r="F899" s="40" t="s">
        <v>124</v>
      </c>
      <c r="G899" s="41"/>
      <c r="H899" s="57" t="s">
        <v>68</v>
      </c>
      <c r="I899" s="14" t="s">
        <v>16</v>
      </c>
      <c r="J899" s="10" t="s">
        <v>9</v>
      </c>
      <c r="K899" s="32"/>
      <c r="L899" s="10" t="s">
        <v>17</v>
      </c>
    </row>
    <row r="900">
      <c r="A900" s="6">
        <v>68.0</v>
      </c>
      <c r="B900" s="44" t="s">
        <v>104</v>
      </c>
      <c r="C900" s="33" t="s">
        <v>126</v>
      </c>
      <c r="D900" s="33" t="s">
        <v>127</v>
      </c>
      <c r="E900" s="10">
        <v>1.0</v>
      </c>
      <c r="F900" s="11" t="s">
        <v>15</v>
      </c>
      <c r="G900" s="12"/>
      <c r="H900" s="13"/>
      <c r="I900" s="14" t="s">
        <v>16</v>
      </c>
      <c r="J900" s="10" t="s">
        <v>9</v>
      </c>
      <c r="K900" s="32"/>
      <c r="L900" s="10" t="s">
        <v>17</v>
      </c>
    </row>
    <row r="901">
      <c r="A901" s="16"/>
      <c r="B901" s="16"/>
      <c r="C901" s="16"/>
      <c r="D901" s="16"/>
      <c r="E901" s="10">
        <v>2.0</v>
      </c>
      <c r="F901" s="11" t="s">
        <v>18</v>
      </c>
      <c r="G901" s="45" t="s">
        <v>73</v>
      </c>
      <c r="H901" s="18"/>
      <c r="I901" s="14" t="s">
        <v>16</v>
      </c>
      <c r="J901" s="10" t="s">
        <v>9</v>
      </c>
      <c r="K901" s="32"/>
      <c r="L901" s="10" t="s">
        <v>17</v>
      </c>
    </row>
    <row r="902">
      <c r="A902" s="16"/>
      <c r="B902" s="16"/>
      <c r="C902" s="16"/>
      <c r="D902" s="16"/>
      <c r="E902" s="10">
        <v>3.0</v>
      </c>
      <c r="F902" s="20" t="s">
        <v>20</v>
      </c>
      <c r="G902" s="10" t="s">
        <v>21</v>
      </c>
      <c r="H902" s="18"/>
      <c r="I902" s="14" t="s">
        <v>16</v>
      </c>
      <c r="J902" s="10" t="s">
        <v>9</v>
      </c>
      <c r="K902" s="32"/>
      <c r="L902" s="10" t="s">
        <v>17</v>
      </c>
    </row>
    <row r="903">
      <c r="A903" s="16"/>
      <c r="B903" s="16"/>
      <c r="C903" s="16"/>
      <c r="D903" s="16"/>
      <c r="E903" s="10">
        <v>4.0</v>
      </c>
      <c r="F903" s="20" t="s">
        <v>22</v>
      </c>
      <c r="G903" s="21"/>
      <c r="H903" s="22" t="s">
        <v>23</v>
      </c>
      <c r="I903" s="14" t="s">
        <v>16</v>
      </c>
      <c r="J903" s="10" t="s">
        <v>9</v>
      </c>
      <c r="K903" s="32"/>
      <c r="L903" s="10" t="s">
        <v>17</v>
      </c>
    </row>
    <row r="904">
      <c r="A904" s="16"/>
      <c r="B904" s="16"/>
      <c r="C904" s="16"/>
      <c r="D904" s="16"/>
      <c r="E904" s="37">
        <v>5.0</v>
      </c>
      <c r="F904" s="38" t="s">
        <v>107</v>
      </c>
      <c r="G904" s="41"/>
      <c r="H904" s="22" t="s">
        <v>75</v>
      </c>
      <c r="I904" s="14" t="s">
        <v>16</v>
      </c>
      <c r="J904" s="10" t="s">
        <v>9</v>
      </c>
      <c r="K904" s="32"/>
      <c r="L904" s="10" t="s">
        <v>17</v>
      </c>
    </row>
    <row r="905">
      <c r="A905" s="16"/>
      <c r="B905" s="16"/>
      <c r="C905" s="16"/>
      <c r="D905" s="16"/>
      <c r="E905" s="37">
        <v>6.0</v>
      </c>
      <c r="F905" s="38" t="s">
        <v>108</v>
      </c>
      <c r="G905" s="37" t="s">
        <v>109</v>
      </c>
      <c r="H905" s="39"/>
      <c r="I905" s="14" t="s">
        <v>16</v>
      </c>
      <c r="J905" s="10" t="s">
        <v>9</v>
      </c>
      <c r="K905" s="32"/>
      <c r="L905" s="10" t="s">
        <v>17</v>
      </c>
    </row>
    <row r="906">
      <c r="A906" s="16"/>
      <c r="B906" s="16"/>
      <c r="C906" s="16"/>
      <c r="D906" s="16"/>
      <c r="E906" s="37">
        <v>7.0</v>
      </c>
      <c r="F906" s="40" t="s">
        <v>110</v>
      </c>
      <c r="G906" s="41"/>
      <c r="H906" s="42" t="s">
        <v>111</v>
      </c>
      <c r="I906" s="14" t="s">
        <v>16</v>
      </c>
      <c r="J906" s="10" t="s">
        <v>9</v>
      </c>
      <c r="K906" s="32"/>
      <c r="L906" s="10" t="s">
        <v>17</v>
      </c>
    </row>
    <row r="907">
      <c r="A907" s="16"/>
      <c r="B907" s="16"/>
      <c r="C907" s="16"/>
      <c r="D907" s="16"/>
      <c r="E907" s="37">
        <v>8.0</v>
      </c>
      <c r="F907" s="38" t="s">
        <v>112</v>
      </c>
      <c r="G907" s="41"/>
      <c r="H907" s="42" t="s">
        <v>113</v>
      </c>
      <c r="I907" s="14" t="s">
        <v>16</v>
      </c>
      <c r="J907" s="10" t="s">
        <v>9</v>
      </c>
      <c r="K907" s="32"/>
      <c r="L907" s="10" t="s">
        <v>17</v>
      </c>
    </row>
    <row r="908">
      <c r="A908" s="16"/>
      <c r="B908" s="16"/>
      <c r="C908" s="16"/>
      <c r="D908" s="16"/>
      <c r="E908" s="37">
        <v>9.0</v>
      </c>
      <c r="F908" s="40" t="s">
        <v>114</v>
      </c>
      <c r="G908" s="62">
        <f>IFERROR(__xludf.DUMMYFUNCTION("IMPORTRANGE(""https://docs.google.com/spreadsheets/d/1msXmY3JMrtV0sapmub13JTOYehqip3e4NKt615XbIqY/?gid=403967565"",CONCATENATE(""Donantes!G"",K908))"),9.8765432E7)</f>
        <v>98765432</v>
      </c>
      <c r="H908" s="53"/>
      <c r="I908" s="63" t="s">
        <v>16</v>
      </c>
      <c r="J908" s="64" t="s">
        <v>9</v>
      </c>
      <c r="K908" s="68">
        <v>25.0</v>
      </c>
      <c r="L908" s="10" t="s">
        <v>17</v>
      </c>
    </row>
    <row r="909">
      <c r="A909" s="16"/>
      <c r="B909" s="16"/>
      <c r="C909" s="16"/>
      <c r="D909" s="16"/>
      <c r="E909" s="37">
        <v>10.0</v>
      </c>
      <c r="F909" s="40" t="s">
        <v>80</v>
      </c>
      <c r="G909" s="64" t="str">
        <f>IFERROR(__xludf.DUMMYFUNCTION("IMPORTRANGE(""https://docs.google.com/spreadsheets/d/1msXmY3JMrtV0sapmub13JTOYehqip3e4NKt615XbIqY/?gid=403967565"",CONCATENATE(""Donantes!H"",K909))"),"Calle Falsa")</f>
        <v>Calle Falsa</v>
      </c>
      <c r="H909" s="53"/>
      <c r="I909" s="63" t="s">
        <v>16</v>
      </c>
      <c r="J909" s="64" t="s">
        <v>9</v>
      </c>
      <c r="K909" s="66">
        <f t="shared" ref="K909:K916" si="42">K908</f>
        <v>25</v>
      </c>
      <c r="L909" s="10" t="s">
        <v>17</v>
      </c>
    </row>
    <row r="910">
      <c r="A910" s="16"/>
      <c r="B910" s="16"/>
      <c r="C910" s="16"/>
      <c r="D910" s="16"/>
      <c r="E910" s="37">
        <v>11.0</v>
      </c>
      <c r="F910" s="40" t="s">
        <v>82</v>
      </c>
      <c r="G910" s="64">
        <f>IFERROR(__xludf.DUMMYFUNCTION("IMPORTRANGE(""https://docs.google.com/spreadsheets/d/1msXmY3JMrtV0sapmub13JTOYehqip3e4NKt615XbIqY/?gid=403967565"",CONCATENATE(""Donantes!I"",K910))"),123.0)</f>
        <v>123</v>
      </c>
      <c r="H910" s="53"/>
      <c r="I910" s="63" t="s">
        <v>16</v>
      </c>
      <c r="J910" s="64" t="s">
        <v>9</v>
      </c>
      <c r="K910" s="66">
        <f t="shared" si="42"/>
        <v>25</v>
      </c>
      <c r="L910" s="10" t="s">
        <v>17</v>
      </c>
    </row>
    <row r="911">
      <c r="A911" s="16"/>
      <c r="B911" s="16"/>
      <c r="C911" s="16"/>
      <c r="D911" s="16"/>
      <c r="E911" s="37">
        <v>12.0</v>
      </c>
      <c r="F911" s="40" t="s">
        <v>115</v>
      </c>
      <c r="G911" s="64" t="s">
        <v>116</v>
      </c>
      <c r="H911" s="53"/>
      <c r="I911" s="63" t="s">
        <v>16</v>
      </c>
      <c r="J911" s="64" t="s">
        <v>9</v>
      </c>
      <c r="K911" s="66">
        <f t="shared" si="42"/>
        <v>25</v>
      </c>
      <c r="L911" s="10" t="s">
        <v>17</v>
      </c>
    </row>
    <row r="912">
      <c r="A912" s="16"/>
      <c r="B912" s="16"/>
      <c r="C912" s="16"/>
      <c r="D912" s="16"/>
      <c r="E912" s="37">
        <v>13.0</v>
      </c>
      <c r="F912" s="40" t="s">
        <v>117</v>
      </c>
      <c r="G912" s="64" t="s">
        <v>118</v>
      </c>
      <c r="H912" s="53"/>
      <c r="I912" s="63" t="s">
        <v>16</v>
      </c>
      <c r="J912" s="64" t="s">
        <v>9</v>
      </c>
      <c r="K912" s="66">
        <f t="shared" si="42"/>
        <v>25</v>
      </c>
      <c r="L912" s="10" t="s">
        <v>17</v>
      </c>
    </row>
    <row r="913">
      <c r="A913" s="16"/>
      <c r="B913" s="16"/>
      <c r="C913" s="16"/>
      <c r="D913" s="16"/>
      <c r="E913" s="37">
        <v>14.0</v>
      </c>
      <c r="F913" s="40" t="s">
        <v>119</v>
      </c>
      <c r="G913" s="67">
        <f>IFERROR(__xludf.DUMMYFUNCTION("IMPORTRANGE(""https://docs.google.com/spreadsheets/d/1msXmY3JMrtV0sapmub13JTOYehqip3e4NKt615XbIqY/?gid=403967565"",CONCATENATE(""Donantes!F"",K911))"),18367.0)</f>
        <v>18367</v>
      </c>
      <c r="H913" s="53"/>
      <c r="I913" s="63" t="s">
        <v>16</v>
      </c>
      <c r="J913" s="64" t="s">
        <v>9</v>
      </c>
      <c r="K913" s="66">
        <f t="shared" si="42"/>
        <v>25</v>
      </c>
      <c r="L913" s="10" t="s">
        <v>17</v>
      </c>
    </row>
    <row r="914">
      <c r="A914" s="16"/>
      <c r="B914" s="16"/>
      <c r="C914" s="16"/>
      <c r="D914" s="16"/>
      <c r="E914" s="37">
        <v>15.0</v>
      </c>
      <c r="F914" s="40" t="s">
        <v>120</v>
      </c>
      <c r="G914" s="64" t="str">
        <f>IFERROR(__xludf.DUMMYFUNCTION("IMPORTRANGE(""https://docs.google.com/spreadsheets/d/1msXmY3JMrtV0sapmub13JTOYehqip3e4NKt615XbIqY/?gid=403967565"",CONCATENATE(""Donantes!D"",K912))"),"maria@gomez@Mgmail.com")</f>
        <v>maria@gomez@Mgmail.com</v>
      </c>
      <c r="H914" s="53"/>
      <c r="I914" s="63" t="s">
        <v>16</v>
      </c>
      <c r="J914" s="64" t="s">
        <v>9</v>
      </c>
      <c r="K914" s="66">
        <f t="shared" si="42"/>
        <v>25</v>
      </c>
      <c r="L914" s="10" t="s">
        <v>17</v>
      </c>
    </row>
    <row r="915">
      <c r="A915" s="16"/>
      <c r="B915" s="16"/>
      <c r="C915" s="16"/>
      <c r="D915" s="16"/>
      <c r="E915" s="37">
        <v>16.0</v>
      </c>
      <c r="F915" s="40" t="s">
        <v>121</v>
      </c>
      <c r="G915" s="64">
        <f>IFERROR(__xludf.DUMMYFUNCTION("IMPORTRANGE(""https://docs.google.com/spreadsheets/d/1msXmY3JMrtV0sapmub13JTOYehqip3e4NKt615XbIqY/?gid=403967565"",CONCATENATE(""Donantes!J"",K913))"),1234.0)</f>
        <v>1234</v>
      </c>
      <c r="H915" s="53"/>
      <c r="I915" s="63" t="s">
        <v>16</v>
      </c>
      <c r="J915" s="64" t="s">
        <v>9</v>
      </c>
      <c r="K915" s="66">
        <f t="shared" si="42"/>
        <v>25</v>
      </c>
      <c r="L915" s="10" t="s">
        <v>17</v>
      </c>
    </row>
    <row r="916">
      <c r="A916" s="16"/>
      <c r="B916" s="16"/>
      <c r="C916" s="16"/>
      <c r="D916" s="16"/>
      <c r="E916" s="37">
        <v>17.0</v>
      </c>
      <c r="F916" s="40" t="s">
        <v>122</v>
      </c>
      <c r="G916" s="64" t="s">
        <v>123</v>
      </c>
      <c r="H916" s="53"/>
      <c r="I916" s="63" t="s">
        <v>16</v>
      </c>
      <c r="J916" s="64" t="s">
        <v>9</v>
      </c>
      <c r="K916" s="66">
        <f t="shared" si="42"/>
        <v>25</v>
      </c>
      <c r="L916" s="10" t="s">
        <v>17</v>
      </c>
    </row>
    <row r="917">
      <c r="A917" s="25"/>
      <c r="B917" s="25"/>
      <c r="C917" s="25"/>
      <c r="D917" s="25"/>
      <c r="E917" s="37">
        <v>18.0</v>
      </c>
      <c r="F917" s="40" t="s">
        <v>124</v>
      </c>
      <c r="G917" s="41"/>
      <c r="H917" s="57" t="s">
        <v>68</v>
      </c>
      <c r="I917" s="14" t="s">
        <v>16</v>
      </c>
      <c r="J917" s="10" t="s">
        <v>9</v>
      </c>
      <c r="K917" s="32"/>
      <c r="L917" s="10" t="s">
        <v>17</v>
      </c>
    </row>
    <row r="918">
      <c r="A918" s="6">
        <v>69.0</v>
      </c>
      <c r="B918" s="44" t="s">
        <v>104</v>
      </c>
      <c r="C918" s="33" t="s">
        <v>126</v>
      </c>
      <c r="D918" s="33" t="s">
        <v>127</v>
      </c>
      <c r="E918" s="10">
        <v>1.0</v>
      </c>
      <c r="F918" s="11" t="s">
        <v>15</v>
      </c>
      <c r="G918" s="12"/>
      <c r="H918" s="13"/>
      <c r="I918" s="14" t="s">
        <v>16</v>
      </c>
      <c r="J918" s="10" t="s">
        <v>9</v>
      </c>
      <c r="K918" s="32"/>
      <c r="L918" s="10" t="s">
        <v>17</v>
      </c>
    </row>
    <row r="919">
      <c r="A919" s="16"/>
      <c r="B919" s="16"/>
      <c r="C919" s="16"/>
      <c r="D919" s="16"/>
      <c r="E919" s="10">
        <v>2.0</v>
      </c>
      <c r="F919" s="11" t="s">
        <v>18</v>
      </c>
      <c r="G919" s="45" t="s">
        <v>73</v>
      </c>
      <c r="H919" s="18"/>
      <c r="I919" s="14" t="s">
        <v>16</v>
      </c>
      <c r="J919" s="10" t="s">
        <v>9</v>
      </c>
      <c r="K919" s="32"/>
      <c r="L919" s="10" t="s">
        <v>17</v>
      </c>
    </row>
    <row r="920">
      <c r="A920" s="16"/>
      <c r="B920" s="16"/>
      <c r="C920" s="16"/>
      <c r="D920" s="16"/>
      <c r="E920" s="10">
        <v>3.0</v>
      </c>
      <c r="F920" s="20" t="s">
        <v>20</v>
      </c>
      <c r="G920" s="10" t="s">
        <v>21</v>
      </c>
      <c r="H920" s="18"/>
      <c r="I920" s="14" t="s">
        <v>16</v>
      </c>
      <c r="J920" s="10" t="s">
        <v>9</v>
      </c>
      <c r="K920" s="32"/>
      <c r="L920" s="10" t="s">
        <v>17</v>
      </c>
    </row>
    <row r="921">
      <c r="A921" s="16"/>
      <c r="B921" s="16"/>
      <c r="C921" s="16"/>
      <c r="D921" s="16"/>
      <c r="E921" s="10">
        <v>4.0</v>
      </c>
      <c r="F921" s="20" t="s">
        <v>22</v>
      </c>
      <c r="G921" s="21"/>
      <c r="H921" s="22" t="s">
        <v>23</v>
      </c>
      <c r="I921" s="14" t="s">
        <v>16</v>
      </c>
      <c r="J921" s="10" t="s">
        <v>9</v>
      </c>
      <c r="K921" s="32"/>
      <c r="L921" s="10" t="s">
        <v>17</v>
      </c>
    </row>
    <row r="922">
      <c r="A922" s="16"/>
      <c r="B922" s="16"/>
      <c r="C922" s="16"/>
      <c r="D922" s="16"/>
      <c r="E922" s="37">
        <v>5.0</v>
      </c>
      <c r="F922" s="38" t="s">
        <v>107</v>
      </c>
      <c r="G922" s="41"/>
      <c r="H922" s="22" t="s">
        <v>75</v>
      </c>
      <c r="I922" s="14" t="s">
        <v>16</v>
      </c>
      <c r="J922" s="10" t="s">
        <v>9</v>
      </c>
      <c r="K922" s="32"/>
      <c r="L922" s="10" t="s">
        <v>17</v>
      </c>
    </row>
    <row r="923">
      <c r="A923" s="16"/>
      <c r="B923" s="16"/>
      <c r="C923" s="16"/>
      <c r="D923" s="16"/>
      <c r="E923" s="37">
        <v>6.0</v>
      </c>
      <c r="F923" s="38" t="s">
        <v>108</v>
      </c>
      <c r="G923" s="37" t="s">
        <v>109</v>
      </c>
      <c r="H923" s="39"/>
      <c r="I923" s="14" t="s">
        <v>16</v>
      </c>
      <c r="J923" s="10" t="s">
        <v>9</v>
      </c>
      <c r="K923" s="32"/>
      <c r="L923" s="10" t="s">
        <v>17</v>
      </c>
    </row>
    <row r="924">
      <c r="A924" s="16"/>
      <c r="B924" s="16"/>
      <c r="C924" s="16"/>
      <c r="D924" s="16"/>
      <c r="E924" s="37">
        <v>7.0</v>
      </c>
      <c r="F924" s="40" t="s">
        <v>110</v>
      </c>
      <c r="G924" s="41"/>
      <c r="H924" s="42" t="s">
        <v>111</v>
      </c>
      <c r="I924" s="14" t="s">
        <v>16</v>
      </c>
      <c r="J924" s="10" t="s">
        <v>9</v>
      </c>
      <c r="K924" s="32"/>
      <c r="L924" s="10" t="s">
        <v>17</v>
      </c>
    </row>
    <row r="925">
      <c r="A925" s="16"/>
      <c r="B925" s="16"/>
      <c r="C925" s="16"/>
      <c r="D925" s="16"/>
      <c r="E925" s="37">
        <v>8.0</v>
      </c>
      <c r="F925" s="38" t="s">
        <v>112</v>
      </c>
      <c r="G925" s="41"/>
      <c r="H925" s="42" t="s">
        <v>113</v>
      </c>
      <c r="I925" s="14" t="s">
        <v>16</v>
      </c>
      <c r="J925" s="10" t="s">
        <v>9</v>
      </c>
      <c r="K925" s="32"/>
      <c r="L925" s="10" t="s">
        <v>17</v>
      </c>
    </row>
    <row r="926">
      <c r="A926" s="16"/>
      <c r="B926" s="16"/>
      <c r="C926" s="16"/>
      <c r="D926" s="16"/>
      <c r="E926" s="37">
        <v>9.0</v>
      </c>
      <c r="F926" s="40" t="s">
        <v>114</v>
      </c>
      <c r="G926" s="62">
        <f>IFERROR(__xludf.DUMMYFUNCTION("IMPORTRANGE(""https://docs.google.com/spreadsheets/d/1msXmY3JMrtV0sapmub13JTOYehqip3e4NKt615XbIqY/?gid=403967565"",CONCATENATE(""Donantes!G"",K926))"),9.8765432E7)</f>
        <v>98765432</v>
      </c>
      <c r="H926" s="53"/>
      <c r="I926" s="63" t="s">
        <v>16</v>
      </c>
      <c r="J926" s="64" t="s">
        <v>9</v>
      </c>
      <c r="K926" s="65">
        <f>K908+1</f>
        <v>26</v>
      </c>
      <c r="L926" s="10" t="s">
        <v>17</v>
      </c>
    </row>
    <row r="927">
      <c r="A927" s="16"/>
      <c r="B927" s="16"/>
      <c r="C927" s="16"/>
      <c r="D927" s="16"/>
      <c r="E927" s="37">
        <v>10.0</v>
      </c>
      <c r="F927" s="40" t="s">
        <v>80</v>
      </c>
      <c r="G927" s="64" t="str">
        <f>IFERROR(__xludf.DUMMYFUNCTION("IMPORTRANGE(""https://docs.google.com/spreadsheets/d/1msXmY3JMrtV0sapmub13JTOYehqip3e4NKt615XbIqY/?gid=403967565"",CONCATENATE(""Donantes!H"",K927))"),"Calle Falsa")</f>
        <v>Calle Falsa</v>
      </c>
      <c r="H927" s="53"/>
      <c r="I927" s="63" t="s">
        <v>16</v>
      </c>
      <c r="J927" s="64" t="s">
        <v>9</v>
      </c>
      <c r="K927" s="66">
        <f t="shared" ref="K927:K934" si="43">K926</f>
        <v>26</v>
      </c>
      <c r="L927" s="10" t="s">
        <v>17</v>
      </c>
    </row>
    <row r="928">
      <c r="A928" s="16"/>
      <c r="B928" s="16"/>
      <c r="C928" s="16"/>
      <c r="D928" s="16"/>
      <c r="E928" s="37">
        <v>11.0</v>
      </c>
      <c r="F928" s="40" t="s">
        <v>82</v>
      </c>
      <c r="G928" s="64">
        <f>IFERROR(__xludf.DUMMYFUNCTION("IMPORTRANGE(""https://docs.google.com/spreadsheets/d/1msXmY3JMrtV0sapmub13JTOYehqip3e4NKt615XbIqY/?gid=403967565"",CONCATENATE(""Donantes!I"",K928))"),123.0)</f>
        <v>123</v>
      </c>
      <c r="H928" s="53"/>
      <c r="I928" s="63" t="s">
        <v>16</v>
      </c>
      <c r="J928" s="64" t="s">
        <v>9</v>
      </c>
      <c r="K928" s="66">
        <f t="shared" si="43"/>
        <v>26</v>
      </c>
      <c r="L928" s="10" t="s">
        <v>17</v>
      </c>
    </row>
    <row r="929">
      <c r="A929" s="16"/>
      <c r="B929" s="16"/>
      <c r="C929" s="16"/>
      <c r="D929" s="16"/>
      <c r="E929" s="37">
        <v>12.0</v>
      </c>
      <c r="F929" s="40" t="s">
        <v>115</v>
      </c>
      <c r="G929" s="64" t="s">
        <v>116</v>
      </c>
      <c r="H929" s="53"/>
      <c r="I929" s="63" t="s">
        <v>16</v>
      </c>
      <c r="J929" s="64" t="s">
        <v>9</v>
      </c>
      <c r="K929" s="66">
        <f t="shared" si="43"/>
        <v>26</v>
      </c>
      <c r="L929" s="10" t="s">
        <v>17</v>
      </c>
    </row>
    <row r="930">
      <c r="A930" s="16"/>
      <c r="B930" s="16"/>
      <c r="C930" s="16"/>
      <c r="D930" s="16"/>
      <c r="E930" s="37">
        <v>13.0</v>
      </c>
      <c r="F930" s="40" t="s">
        <v>117</v>
      </c>
      <c r="G930" s="64" t="s">
        <v>118</v>
      </c>
      <c r="H930" s="53"/>
      <c r="I930" s="63" t="s">
        <v>16</v>
      </c>
      <c r="J930" s="64" t="s">
        <v>9</v>
      </c>
      <c r="K930" s="66">
        <f t="shared" si="43"/>
        <v>26</v>
      </c>
      <c r="L930" s="10" t="s">
        <v>17</v>
      </c>
    </row>
    <row r="931">
      <c r="A931" s="16"/>
      <c r="B931" s="16"/>
      <c r="C931" s="16"/>
      <c r="D931" s="16"/>
      <c r="E931" s="37">
        <v>14.0</v>
      </c>
      <c r="F931" s="40" t="s">
        <v>119</v>
      </c>
      <c r="G931" s="67">
        <f>IFERROR(__xludf.DUMMYFUNCTION("IMPORTRANGE(""https://docs.google.com/spreadsheets/d/1msXmY3JMrtV0sapmub13JTOYehqip3e4NKt615XbIqY/?gid=403967565"",CONCATENATE(""Donantes!F"",K929))"),18367.0)</f>
        <v>18367</v>
      </c>
      <c r="H931" s="53"/>
      <c r="I931" s="63" t="s">
        <v>16</v>
      </c>
      <c r="J931" s="64" t="s">
        <v>9</v>
      </c>
      <c r="K931" s="66">
        <f t="shared" si="43"/>
        <v>26</v>
      </c>
      <c r="L931" s="10" t="s">
        <v>17</v>
      </c>
    </row>
    <row r="932">
      <c r="A932" s="16"/>
      <c r="B932" s="16"/>
      <c r="C932" s="16"/>
      <c r="D932" s="16"/>
      <c r="E932" s="37">
        <v>15.0</v>
      </c>
      <c r="F932" s="40" t="s">
        <v>120</v>
      </c>
      <c r="G932" s="64" t="str">
        <f>IFERROR(__xludf.DUMMYFUNCTION("IMPORTRANGE(""https://docs.google.com/spreadsheets/d/1msXmY3JMrtV0sapmub13JTOYehqip3e4NKt615XbIqY/?gid=403967565"",CONCATENATE(""Donantes!D"",K930))"),".maria.gomez@gmail.com")</f>
        <v>.maria.gomez@gmail.com</v>
      </c>
      <c r="H932" s="53"/>
      <c r="I932" s="63" t="s">
        <v>16</v>
      </c>
      <c r="J932" s="64" t="s">
        <v>9</v>
      </c>
      <c r="K932" s="66">
        <f t="shared" si="43"/>
        <v>26</v>
      </c>
      <c r="L932" s="10" t="s">
        <v>17</v>
      </c>
    </row>
    <row r="933">
      <c r="A933" s="16"/>
      <c r="B933" s="16"/>
      <c r="C933" s="16"/>
      <c r="D933" s="16"/>
      <c r="E933" s="37">
        <v>16.0</v>
      </c>
      <c r="F933" s="40" t="s">
        <v>121</v>
      </c>
      <c r="G933" s="64">
        <f>IFERROR(__xludf.DUMMYFUNCTION("IMPORTRANGE(""https://docs.google.com/spreadsheets/d/1msXmY3JMrtV0sapmub13JTOYehqip3e4NKt615XbIqY/?gid=403967565"",CONCATENATE(""Donantes!J"",K931))"),1234.0)</f>
        <v>1234</v>
      </c>
      <c r="H933" s="53"/>
      <c r="I933" s="63" t="s">
        <v>16</v>
      </c>
      <c r="J933" s="64" t="s">
        <v>9</v>
      </c>
      <c r="K933" s="66">
        <f t="shared" si="43"/>
        <v>26</v>
      </c>
      <c r="L933" s="10" t="s">
        <v>17</v>
      </c>
    </row>
    <row r="934">
      <c r="A934" s="16"/>
      <c r="B934" s="16"/>
      <c r="C934" s="16"/>
      <c r="D934" s="16"/>
      <c r="E934" s="37">
        <v>17.0</v>
      </c>
      <c r="F934" s="40" t="s">
        <v>122</v>
      </c>
      <c r="G934" s="64" t="s">
        <v>123</v>
      </c>
      <c r="H934" s="53"/>
      <c r="I934" s="63" t="s">
        <v>16</v>
      </c>
      <c r="J934" s="64" t="s">
        <v>9</v>
      </c>
      <c r="K934" s="66">
        <f t="shared" si="43"/>
        <v>26</v>
      </c>
      <c r="L934" s="10" t="s">
        <v>17</v>
      </c>
    </row>
    <row r="935">
      <c r="A935" s="25"/>
      <c r="B935" s="25"/>
      <c r="C935" s="25"/>
      <c r="D935" s="25"/>
      <c r="E935" s="37">
        <v>18.0</v>
      </c>
      <c r="F935" s="40" t="s">
        <v>124</v>
      </c>
      <c r="G935" s="41"/>
      <c r="H935" s="57" t="s">
        <v>68</v>
      </c>
      <c r="I935" s="14" t="s">
        <v>16</v>
      </c>
      <c r="J935" s="10" t="s">
        <v>9</v>
      </c>
      <c r="K935" s="32"/>
      <c r="L935" s="10" t="s">
        <v>17</v>
      </c>
    </row>
    <row r="936">
      <c r="A936" s="6">
        <v>70.0</v>
      </c>
      <c r="B936" s="44" t="s">
        <v>104</v>
      </c>
      <c r="C936" s="33" t="s">
        <v>126</v>
      </c>
      <c r="D936" s="33" t="s">
        <v>127</v>
      </c>
      <c r="E936" s="10">
        <v>1.0</v>
      </c>
      <c r="F936" s="11" t="s">
        <v>15</v>
      </c>
      <c r="G936" s="12"/>
      <c r="H936" s="13"/>
      <c r="I936" s="14" t="s">
        <v>16</v>
      </c>
      <c r="J936" s="10" t="s">
        <v>9</v>
      </c>
      <c r="K936" s="32"/>
      <c r="L936" s="10" t="s">
        <v>17</v>
      </c>
    </row>
    <row r="937">
      <c r="A937" s="16"/>
      <c r="B937" s="16"/>
      <c r="C937" s="16"/>
      <c r="D937" s="16"/>
      <c r="E937" s="10">
        <v>2.0</v>
      </c>
      <c r="F937" s="11" t="s">
        <v>18</v>
      </c>
      <c r="G937" s="45" t="s">
        <v>73</v>
      </c>
      <c r="H937" s="18"/>
      <c r="I937" s="14" t="s">
        <v>16</v>
      </c>
      <c r="J937" s="10" t="s">
        <v>9</v>
      </c>
      <c r="K937" s="32"/>
      <c r="L937" s="10" t="s">
        <v>17</v>
      </c>
    </row>
    <row r="938">
      <c r="A938" s="16"/>
      <c r="B938" s="16"/>
      <c r="C938" s="16"/>
      <c r="D938" s="16"/>
      <c r="E938" s="10">
        <v>3.0</v>
      </c>
      <c r="F938" s="20" t="s">
        <v>20</v>
      </c>
      <c r="G938" s="10" t="s">
        <v>21</v>
      </c>
      <c r="H938" s="18"/>
      <c r="I938" s="14" t="s">
        <v>16</v>
      </c>
      <c r="J938" s="10" t="s">
        <v>9</v>
      </c>
      <c r="K938" s="32"/>
      <c r="L938" s="10" t="s">
        <v>17</v>
      </c>
    </row>
    <row r="939">
      <c r="A939" s="16"/>
      <c r="B939" s="16"/>
      <c r="C939" s="16"/>
      <c r="D939" s="16"/>
      <c r="E939" s="10">
        <v>4.0</v>
      </c>
      <c r="F939" s="20" t="s">
        <v>22</v>
      </c>
      <c r="G939" s="21"/>
      <c r="H939" s="22" t="s">
        <v>23</v>
      </c>
      <c r="I939" s="14" t="s">
        <v>16</v>
      </c>
      <c r="J939" s="10" t="s">
        <v>9</v>
      </c>
      <c r="K939" s="32"/>
      <c r="L939" s="10" t="s">
        <v>17</v>
      </c>
    </row>
    <row r="940">
      <c r="A940" s="16"/>
      <c r="B940" s="16"/>
      <c r="C940" s="16"/>
      <c r="D940" s="16"/>
      <c r="E940" s="37">
        <v>5.0</v>
      </c>
      <c r="F940" s="38" t="s">
        <v>107</v>
      </c>
      <c r="G940" s="41"/>
      <c r="H940" s="22" t="s">
        <v>75</v>
      </c>
      <c r="I940" s="14" t="s">
        <v>16</v>
      </c>
      <c r="J940" s="10" t="s">
        <v>9</v>
      </c>
      <c r="K940" s="32"/>
      <c r="L940" s="10" t="s">
        <v>17</v>
      </c>
    </row>
    <row r="941">
      <c r="A941" s="16"/>
      <c r="B941" s="16"/>
      <c r="C941" s="16"/>
      <c r="D941" s="16"/>
      <c r="E941" s="37">
        <v>6.0</v>
      </c>
      <c r="F941" s="38" t="s">
        <v>108</v>
      </c>
      <c r="G941" s="37" t="s">
        <v>109</v>
      </c>
      <c r="H941" s="39"/>
      <c r="I941" s="14" t="s">
        <v>16</v>
      </c>
      <c r="J941" s="10" t="s">
        <v>9</v>
      </c>
      <c r="K941" s="32"/>
      <c r="L941" s="10" t="s">
        <v>17</v>
      </c>
    </row>
    <row r="942">
      <c r="A942" s="16"/>
      <c r="B942" s="16"/>
      <c r="C942" s="16"/>
      <c r="D942" s="16"/>
      <c r="E942" s="37">
        <v>7.0</v>
      </c>
      <c r="F942" s="40" t="s">
        <v>110</v>
      </c>
      <c r="G942" s="41"/>
      <c r="H942" s="42" t="s">
        <v>111</v>
      </c>
      <c r="I942" s="14" t="s">
        <v>16</v>
      </c>
      <c r="J942" s="10" t="s">
        <v>9</v>
      </c>
      <c r="K942" s="32"/>
      <c r="L942" s="10" t="s">
        <v>17</v>
      </c>
    </row>
    <row r="943">
      <c r="A943" s="16"/>
      <c r="B943" s="16"/>
      <c r="C943" s="16"/>
      <c r="D943" s="16"/>
      <c r="E943" s="37">
        <v>8.0</v>
      </c>
      <c r="F943" s="38" t="s">
        <v>112</v>
      </c>
      <c r="G943" s="41"/>
      <c r="H943" s="42" t="s">
        <v>113</v>
      </c>
      <c r="I943" s="14" t="s">
        <v>16</v>
      </c>
      <c r="J943" s="10" t="s">
        <v>9</v>
      </c>
      <c r="K943" s="32"/>
      <c r="L943" s="10" t="s">
        <v>17</v>
      </c>
    </row>
    <row r="944">
      <c r="A944" s="16"/>
      <c r="B944" s="16"/>
      <c r="C944" s="16"/>
      <c r="D944" s="16"/>
      <c r="E944" s="37">
        <v>9.0</v>
      </c>
      <c r="F944" s="40" t="s">
        <v>114</v>
      </c>
      <c r="G944" s="62">
        <f>IFERROR(__xludf.DUMMYFUNCTION("IMPORTRANGE(""https://docs.google.com/spreadsheets/d/1msXmY3JMrtV0sapmub13JTOYehqip3e4NKt615XbIqY/?gid=403967565"",CONCATENATE(""Donantes!G"",K944))"),9.8765432E7)</f>
        <v>98765432</v>
      </c>
      <c r="H944" s="53"/>
      <c r="I944" s="63" t="s">
        <v>16</v>
      </c>
      <c r="J944" s="64" t="s">
        <v>9</v>
      </c>
      <c r="K944" s="65">
        <f>K926+1</f>
        <v>27</v>
      </c>
      <c r="L944" s="10" t="s">
        <v>17</v>
      </c>
    </row>
    <row r="945">
      <c r="A945" s="16"/>
      <c r="B945" s="16"/>
      <c r="C945" s="16"/>
      <c r="D945" s="16"/>
      <c r="E945" s="37">
        <v>10.0</v>
      </c>
      <c r="F945" s="40" t="s">
        <v>80</v>
      </c>
      <c r="G945" s="64" t="str">
        <f>IFERROR(__xludf.DUMMYFUNCTION("IMPORTRANGE(""https://docs.google.com/spreadsheets/d/1msXmY3JMrtV0sapmub13JTOYehqip3e4NKt615XbIqY/?gid=403967565"",CONCATENATE(""Donantes!H"",K945))"),"Calle Falsa")</f>
        <v>Calle Falsa</v>
      </c>
      <c r="H945" s="53"/>
      <c r="I945" s="63" t="s">
        <v>16</v>
      </c>
      <c r="J945" s="64" t="s">
        <v>9</v>
      </c>
      <c r="K945" s="66">
        <f t="shared" ref="K945:K952" si="44">K944</f>
        <v>27</v>
      </c>
      <c r="L945" s="10" t="s">
        <v>17</v>
      </c>
    </row>
    <row r="946">
      <c r="A946" s="16"/>
      <c r="B946" s="16"/>
      <c r="C946" s="16"/>
      <c r="D946" s="16"/>
      <c r="E946" s="37">
        <v>11.0</v>
      </c>
      <c r="F946" s="40" t="s">
        <v>82</v>
      </c>
      <c r="G946" s="64">
        <f>IFERROR(__xludf.DUMMYFUNCTION("IMPORTRANGE(""https://docs.google.com/spreadsheets/d/1msXmY3JMrtV0sapmub13JTOYehqip3e4NKt615XbIqY/?gid=403967565"",CONCATENATE(""Donantes!I"",K946))"),123.0)</f>
        <v>123</v>
      </c>
      <c r="H946" s="53"/>
      <c r="I946" s="63" t="s">
        <v>16</v>
      </c>
      <c r="J946" s="64" t="s">
        <v>9</v>
      </c>
      <c r="K946" s="66">
        <f t="shared" si="44"/>
        <v>27</v>
      </c>
      <c r="L946" s="10" t="s">
        <v>17</v>
      </c>
    </row>
    <row r="947">
      <c r="A947" s="16"/>
      <c r="B947" s="16"/>
      <c r="C947" s="16"/>
      <c r="D947" s="16"/>
      <c r="E947" s="37">
        <v>12.0</v>
      </c>
      <c r="F947" s="40" t="s">
        <v>115</v>
      </c>
      <c r="G947" s="64" t="s">
        <v>116</v>
      </c>
      <c r="H947" s="53"/>
      <c r="I947" s="63" t="s">
        <v>16</v>
      </c>
      <c r="J947" s="64" t="s">
        <v>9</v>
      </c>
      <c r="K947" s="66">
        <f t="shared" si="44"/>
        <v>27</v>
      </c>
      <c r="L947" s="10" t="s">
        <v>17</v>
      </c>
    </row>
    <row r="948">
      <c r="A948" s="16"/>
      <c r="B948" s="16"/>
      <c r="C948" s="16"/>
      <c r="D948" s="16"/>
      <c r="E948" s="37">
        <v>13.0</v>
      </c>
      <c r="F948" s="40" t="s">
        <v>117</v>
      </c>
      <c r="G948" s="64" t="s">
        <v>118</v>
      </c>
      <c r="H948" s="53"/>
      <c r="I948" s="63" t="s">
        <v>16</v>
      </c>
      <c r="J948" s="64" t="s">
        <v>9</v>
      </c>
      <c r="K948" s="66">
        <f t="shared" si="44"/>
        <v>27</v>
      </c>
      <c r="L948" s="10" t="s">
        <v>17</v>
      </c>
    </row>
    <row r="949">
      <c r="A949" s="16"/>
      <c r="B949" s="16"/>
      <c r="C949" s="16"/>
      <c r="D949" s="16"/>
      <c r="E949" s="37">
        <v>14.0</v>
      </c>
      <c r="F949" s="40" t="s">
        <v>119</v>
      </c>
      <c r="G949" s="67">
        <f>IFERROR(__xludf.DUMMYFUNCTION("IMPORTRANGE(""https://docs.google.com/spreadsheets/d/1msXmY3JMrtV0sapmub13JTOYehqip3e4NKt615XbIqY/?gid=403967565"",CONCATENATE(""Donantes!F"",K947))"),18367.0)</f>
        <v>18367</v>
      </c>
      <c r="H949" s="53"/>
      <c r="I949" s="63" t="s">
        <v>16</v>
      </c>
      <c r="J949" s="64" t="s">
        <v>9</v>
      </c>
      <c r="K949" s="66">
        <f t="shared" si="44"/>
        <v>27</v>
      </c>
      <c r="L949" s="10" t="s">
        <v>17</v>
      </c>
    </row>
    <row r="950">
      <c r="A950" s="16"/>
      <c r="B950" s="16"/>
      <c r="C950" s="16"/>
      <c r="D950" s="16"/>
      <c r="E950" s="37">
        <v>15.0</v>
      </c>
      <c r="F950" s="40" t="s">
        <v>120</v>
      </c>
      <c r="G950" s="64" t="str">
        <f>IFERROR(__xludf.DUMMYFUNCTION("IMPORTRANGE(""https://docs.google.com/spreadsheets/d/1msXmY3JMrtV0sapmub13JTOYehqip3e4NKt615XbIqY/?gid=403967565"",CONCATENATE(""Donantes!D"",K948))"),"maria.gomez@gmail.com.")</f>
        <v>maria.gomez@gmail.com.</v>
      </c>
      <c r="H950" s="53"/>
      <c r="I950" s="63" t="s">
        <v>16</v>
      </c>
      <c r="J950" s="64" t="s">
        <v>9</v>
      </c>
      <c r="K950" s="66">
        <f t="shared" si="44"/>
        <v>27</v>
      </c>
      <c r="L950" s="10" t="s">
        <v>17</v>
      </c>
    </row>
    <row r="951">
      <c r="A951" s="16"/>
      <c r="B951" s="16"/>
      <c r="C951" s="16"/>
      <c r="D951" s="16"/>
      <c r="E951" s="37">
        <v>16.0</v>
      </c>
      <c r="F951" s="40" t="s">
        <v>121</v>
      </c>
      <c r="G951" s="64">
        <f>IFERROR(__xludf.DUMMYFUNCTION("IMPORTRANGE(""https://docs.google.com/spreadsheets/d/1msXmY3JMrtV0sapmub13JTOYehqip3e4NKt615XbIqY/?gid=403967565"",CONCATENATE(""Donantes!J"",K949))"),1234.0)</f>
        <v>1234</v>
      </c>
      <c r="H951" s="53"/>
      <c r="I951" s="63" t="s">
        <v>16</v>
      </c>
      <c r="J951" s="64" t="s">
        <v>9</v>
      </c>
      <c r="K951" s="66">
        <f t="shared" si="44"/>
        <v>27</v>
      </c>
      <c r="L951" s="10" t="s">
        <v>17</v>
      </c>
    </row>
    <row r="952">
      <c r="A952" s="16"/>
      <c r="B952" s="16"/>
      <c r="C952" s="16"/>
      <c r="D952" s="16"/>
      <c r="E952" s="37">
        <v>17.0</v>
      </c>
      <c r="F952" s="40" t="s">
        <v>122</v>
      </c>
      <c r="G952" s="64" t="s">
        <v>123</v>
      </c>
      <c r="H952" s="53"/>
      <c r="I952" s="63" t="s">
        <v>16</v>
      </c>
      <c r="J952" s="64" t="s">
        <v>9</v>
      </c>
      <c r="K952" s="66">
        <f t="shared" si="44"/>
        <v>27</v>
      </c>
      <c r="L952" s="10" t="s">
        <v>17</v>
      </c>
    </row>
    <row r="953">
      <c r="A953" s="25"/>
      <c r="B953" s="25"/>
      <c r="C953" s="25"/>
      <c r="D953" s="25"/>
      <c r="E953" s="37">
        <v>18.0</v>
      </c>
      <c r="F953" s="40" t="s">
        <v>124</v>
      </c>
      <c r="G953" s="41"/>
      <c r="H953" s="57" t="s">
        <v>68</v>
      </c>
      <c r="I953" s="14" t="s">
        <v>16</v>
      </c>
      <c r="J953" s="10" t="s">
        <v>9</v>
      </c>
      <c r="K953" s="32"/>
      <c r="L953" s="10" t="s">
        <v>17</v>
      </c>
    </row>
    <row r="954">
      <c r="A954" s="6">
        <v>71.0</v>
      </c>
      <c r="B954" s="44" t="s">
        <v>104</v>
      </c>
      <c r="C954" s="33" t="s">
        <v>126</v>
      </c>
      <c r="D954" s="33" t="s">
        <v>127</v>
      </c>
      <c r="E954" s="10">
        <v>1.0</v>
      </c>
      <c r="F954" s="11" t="s">
        <v>15</v>
      </c>
      <c r="G954" s="12"/>
      <c r="H954" s="13"/>
      <c r="I954" s="14" t="s">
        <v>16</v>
      </c>
      <c r="J954" s="10" t="s">
        <v>9</v>
      </c>
      <c r="K954" s="32"/>
      <c r="L954" s="10" t="s">
        <v>17</v>
      </c>
    </row>
    <row r="955">
      <c r="A955" s="16"/>
      <c r="B955" s="16"/>
      <c r="C955" s="16"/>
      <c r="D955" s="16"/>
      <c r="E955" s="10">
        <v>2.0</v>
      </c>
      <c r="F955" s="11" t="s">
        <v>18</v>
      </c>
      <c r="G955" s="45" t="s">
        <v>73</v>
      </c>
      <c r="H955" s="18"/>
      <c r="I955" s="14" t="s">
        <v>16</v>
      </c>
      <c r="J955" s="10" t="s">
        <v>9</v>
      </c>
      <c r="K955" s="32"/>
      <c r="L955" s="10" t="s">
        <v>17</v>
      </c>
    </row>
    <row r="956">
      <c r="A956" s="16"/>
      <c r="B956" s="16"/>
      <c r="C956" s="16"/>
      <c r="D956" s="16"/>
      <c r="E956" s="10">
        <v>3.0</v>
      </c>
      <c r="F956" s="20" t="s">
        <v>20</v>
      </c>
      <c r="G956" s="10" t="s">
        <v>21</v>
      </c>
      <c r="H956" s="18"/>
      <c r="I956" s="14" t="s">
        <v>16</v>
      </c>
      <c r="J956" s="10" t="s">
        <v>9</v>
      </c>
      <c r="K956" s="32"/>
      <c r="L956" s="10" t="s">
        <v>17</v>
      </c>
    </row>
    <row r="957">
      <c r="A957" s="16"/>
      <c r="B957" s="16"/>
      <c r="C957" s="16"/>
      <c r="D957" s="16"/>
      <c r="E957" s="10">
        <v>4.0</v>
      </c>
      <c r="F957" s="20" t="s">
        <v>22</v>
      </c>
      <c r="G957" s="21"/>
      <c r="H957" s="22" t="s">
        <v>23</v>
      </c>
      <c r="I957" s="14" t="s">
        <v>16</v>
      </c>
      <c r="J957" s="10" t="s">
        <v>9</v>
      </c>
      <c r="K957" s="32"/>
      <c r="L957" s="10" t="s">
        <v>17</v>
      </c>
    </row>
    <row r="958">
      <c r="A958" s="16"/>
      <c r="B958" s="16"/>
      <c r="C958" s="16"/>
      <c r="D958" s="16"/>
      <c r="E958" s="37">
        <v>5.0</v>
      </c>
      <c r="F958" s="38" t="s">
        <v>107</v>
      </c>
      <c r="G958" s="41"/>
      <c r="H958" s="22" t="s">
        <v>75</v>
      </c>
      <c r="I958" s="14" t="s">
        <v>16</v>
      </c>
      <c r="J958" s="10" t="s">
        <v>9</v>
      </c>
      <c r="K958" s="32"/>
      <c r="L958" s="10" t="s">
        <v>17</v>
      </c>
    </row>
    <row r="959">
      <c r="A959" s="16"/>
      <c r="B959" s="16"/>
      <c r="C959" s="16"/>
      <c r="D959" s="16"/>
      <c r="E959" s="37">
        <v>6.0</v>
      </c>
      <c r="F959" s="38" t="s">
        <v>108</v>
      </c>
      <c r="G959" s="37" t="s">
        <v>109</v>
      </c>
      <c r="H959" s="39"/>
      <c r="I959" s="14" t="s">
        <v>16</v>
      </c>
      <c r="J959" s="10" t="s">
        <v>9</v>
      </c>
      <c r="K959" s="32"/>
      <c r="L959" s="10" t="s">
        <v>17</v>
      </c>
    </row>
    <row r="960">
      <c r="A960" s="16"/>
      <c r="B960" s="16"/>
      <c r="C960" s="16"/>
      <c r="D960" s="16"/>
      <c r="E960" s="37">
        <v>7.0</v>
      </c>
      <c r="F960" s="40" t="s">
        <v>110</v>
      </c>
      <c r="G960" s="41"/>
      <c r="H960" s="42" t="s">
        <v>111</v>
      </c>
      <c r="I960" s="14" t="s">
        <v>16</v>
      </c>
      <c r="J960" s="10" t="s">
        <v>9</v>
      </c>
      <c r="K960" s="32"/>
      <c r="L960" s="10" t="s">
        <v>17</v>
      </c>
    </row>
    <row r="961">
      <c r="A961" s="16"/>
      <c r="B961" s="16"/>
      <c r="C961" s="16"/>
      <c r="D961" s="16"/>
      <c r="E961" s="37">
        <v>8.0</v>
      </c>
      <c r="F961" s="38" t="s">
        <v>112</v>
      </c>
      <c r="G961" s="41"/>
      <c r="H961" s="42" t="s">
        <v>113</v>
      </c>
      <c r="I961" s="14" t="s">
        <v>16</v>
      </c>
      <c r="J961" s="10" t="s">
        <v>9</v>
      </c>
      <c r="K961" s="32"/>
      <c r="L961" s="10" t="s">
        <v>17</v>
      </c>
    </row>
    <row r="962">
      <c r="A962" s="16"/>
      <c r="B962" s="16"/>
      <c r="C962" s="16"/>
      <c r="D962" s="16"/>
      <c r="E962" s="37">
        <v>9.0</v>
      </c>
      <c r="F962" s="40" t="s">
        <v>114</v>
      </c>
      <c r="G962" s="62">
        <f>IFERROR(__xludf.DUMMYFUNCTION("IMPORTRANGE(""https://docs.google.com/spreadsheets/d/1msXmY3JMrtV0sapmub13JTOYehqip3e4NKt615XbIqY/?gid=403967565"",CONCATENATE(""Donantes!G"",K962))"),9.8765432E7)</f>
        <v>98765432</v>
      </c>
      <c r="H962" s="53"/>
      <c r="I962" s="63" t="s">
        <v>16</v>
      </c>
      <c r="J962" s="64" t="s">
        <v>9</v>
      </c>
      <c r="K962" s="65">
        <f>K944+1</f>
        <v>28</v>
      </c>
      <c r="L962" s="10" t="s">
        <v>17</v>
      </c>
    </row>
    <row r="963">
      <c r="A963" s="16"/>
      <c r="B963" s="16"/>
      <c r="C963" s="16"/>
      <c r="D963" s="16"/>
      <c r="E963" s="37">
        <v>10.0</v>
      </c>
      <c r="F963" s="40" t="s">
        <v>80</v>
      </c>
      <c r="G963" s="64" t="str">
        <f>IFERROR(__xludf.DUMMYFUNCTION("IMPORTRANGE(""https://docs.google.com/spreadsheets/d/1msXmY3JMrtV0sapmub13JTOYehqip3e4NKt615XbIqY/?gid=403967565"",CONCATENATE(""Donantes!H"",K963))"),"Calle Falsa")</f>
        <v>Calle Falsa</v>
      </c>
      <c r="H963" s="53"/>
      <c r="I963" s="63" t="s">
        <v>16</v>
      </c>
      <c r="J963" s="64" t="s">
        <v>9</v>
      </c>
      <c r="K963" s="66">
        <f t="shared" ref="K963:K970" si="45">K962</f>
        <v>28</v>
      </c>
      <c r="L963" s="10" t="s">
        <v>17</v>
      </c>
    </row>
    <row r="964">
      <c r="A964" s="16"/>
      <c r="B964" s="16"/>
      <c r="C964" s="16"/>
      <c r="D964" s="16"/>
      <c r="E964" s="37">
        <v>11.0</v>
      </c>
      <c r="F964" s="40" t="s">
        <v>82</v>
      </c>
      <c r="G964" s="64">
        <f>IFERROR(__xludf.DUMMYFUNCTION("IMPORTRANGE(""https://docs.google.com/spreadsheets/d/1msXmY3JMrtV0sapmub13JTOYehqip3e4NKt615XbIqY/?gid=403967565"",CONCATENATE(""Donantes!I"",K964))"),123.0)</f>
        <v>123</v>
      </c>
      <c r="H964" s="53"/>
      <c r="I964" s="63" t="s">
        <v>16</v>
      </c>
      <c r="J964" s="64" t="s">
        <v>9</v>
      </c>
      <c r="K964" s="66">
        <f t="shared" si="45"/>
        <v>28</v>
      </c>
      <c r="L964" s="10" t="s">
        <v>17</v>
      </c>
    </row>
    <row r="965">
      <c r="A965" s="16"/>
      <c r="B965" s="16"/>
      <c r="C965" s="16"/>
      <c r="D965" s="16"/>
      <c r="E965" s="37">
        <v>12.0</v>
      </c>
      <c r="F965" s="40" t="s">
        <v>115</v>
      </c>
      <c r="G965" s="64" t="s">
        <v>116</v>
      </c>
      <c r="H965" s="53"/>
      <c r="I965" s="63" t="s">
        <v>16</v>
      </c>
      <c r="J965" s="64" t="s">
        <v>9</v>
      </c>
      <c r="K965" s="66">
        <f t="shared" si="45"/>
        <v>28</v>
      </c>
      <c r="L965" s="10" t="s">
        <v>17</v>
      </c>
    </row>
    <row r="966">
      <c r="A966" s="16"/>
      <c r="B966" s="16"/>
      <c r="C966" s="16"/>
      <c r="D966" s="16"/>
      <c r="E966" s="37">
        <v>13.0</v>
      </c>
      <c r="F966" s="40" t="s">
        <v>117</v>
      </c>
      <c r="G966" s="64" t="s">
        <v>118</v>
      </c>
      <c r="H966" s="53"/>
      <c r="I966" s="63" t="s">
        <v>16</v>
      </c>
      <c r="J966" s="64" t="s">
        <v>9</v>
      </c>
      <c r="K966" s="66">
        <f t="shared" si="45"/>
        <v>28</v>
      </c>
      <c r="L966" s="10" t="s">
        <v>17</v>
      </c>
    </row>
    <row r="967">
      <c r="A967" s="16"/>
      <c r="B967" s="16"/>
      <c r="C967" s="16"/>
      <c r="D967" s="16"/>
      <c r="E967" s="37">
        <v>14.0</v>
      </c>
      <c r="F967" s="40" t="s">
        <v>119</v>
      </c>
      <c r="G967" s="67">
        <f>IFERROR(__xludf.DUMMYFUNCTION("IMPORTRANGE(""https://docs.google.com/spreadsheets/d/1msXmY3JMrtV0sapmub13JTOYehqip3e4NKt615XbIqY/?gid=403967565"",CONCATENATE(""Donantes!F"",K965))"),18367.0)</f>
        <v>18367</v>
      </c>
      <c r="H967" s="53"/>
      <c r="I967" s="63" t="s">
        <v>16</v>
      </c>
      <c r="J967" s="64" t="s">
        <v>9</v>
      </c>
      <c r="K967" s="66">
        <f t="shared" si="45"/>
        <v>28</v>
      </c>
      <c r="L967" s="10" t="s">
        <v>17</v>
      </c>
    </row>
    <row r="968">
      <c r="A968" s="16"/>
      <c r="B968" s="16"/>
      <c r="C968" s="16"/>
      <c r="D968" s="16"/>
      <c r="E968" s="37">
        <v>15.0</v>
      </c>
      <c r="F968" s="40" t="s">
        <v>120</v>
      </c>
      <c r="G968" s="64" t="str">
        <f>IFERROR(__xludf.DUMMYFUNCTION("IMPORTRANGE(""https://docs.google.com/spreadsheets/d/1msXmY3JMrtV0sapmub13JTOYehqip3e4NKt615XbIqY/?gid=403967565"",CONCATENATE(""Donantes!D"",K966))"),"maria@gomez@gmail..com")</f>
        <v>maria@gomez@gmail..com</v>
      </c>
      <c r="H968" s="53"/>
      <c r="I968" s="63" t="s">
        <v>16</v>
      </c>
      <c r="J968" s="64" t="s">
        <v>9</v>
      </c>
      <c r="K968" s="66">
        <f t="shared" si="45"/>
        <v>28</v>
      </c>
      <c r="L968" s="10" t="s">
        <v>17</v>
      </c>
    </row>
    <row r="969">
      <c r="A969" s="16"/>
      <c r="B969" s="16"/>
      <c r="C969" s="16"/>
      <c r="D969" s="16"/>
      <c r="E969" s="37">
        <v>16.0</v>
      </c>
      <c r="F969" s="40" t="s">
        <v>121</v>
      </c>
      <c r="G969" s="64">
        <f>IFERROR(__xludf.DUMMYFUNCTION("IMPORTRANGE(""https://docs.google.com/spreadsheets/d/1msXmY3JMrtV0sapmub13JTOYehqip3e4NKt615XbIqY/?gid=403967565"",CONCATENATE(""Donantes!J"",K967))"),1234.0)</f>
        <v>1234</v>
      </c>
      <c r="H969" s="53"/>
      <c r="I969" s="63" t="s">
        <v>16</v>
      </c>
      <c r="J969" s="64" t="s">
        <v>9</v>
      </c>
      <c r="K969" s="66">
        <f t="shared" si="45"/>
        <v>28</v>
      </c>
      <c r="L969" s="10" t="s">
        <v>17</v>
      </c>
    </row>
    <row r="970">
      <c r="A970" s="16"/>
      <c r="B970" s="16"/>
      <c r="C970" s="16"/>
      <c r="D970" s="16"/>
      <c r="E970" s="37">
        <v>17.0</v>
      </c>
      <c r="F970" s="40" t="s">
        <v>122</v>
      </c>
      <c r="G970" s="64" t="s">
        <v>123</v>
      </c>
      <c r="H970" s="53"/>
      <c r="I970" s="63" t="s">
        <v>16</v>
      </c>
      <c r="J970" s="64" t="s">
        <v>9</v>
      </c>
      <c r="K970" s="66">
        <f t="shared" si="45"/>
        <v>28</v>
      </c>
      <c r="L970" s="10" t="s">
        <v>17</v>
      </c>
    </row>
    <row r="971">
      <c r="A971" s="25"/>
      <c r="B971" s="25"/>
      <c r="C971" s="25"/>
      <c r="D971" s="25"/>
      <c r="E971" s="37">
        <v>18.0</v>
      </c>
      <c r="F971" s="40" t="s">
        <v>124</v>
      </c>
      <c r="G971" s="41"/>
      <c r="H971" s="57" t="s">
        <v>68</v>
      </c>
      <c r="I971" s="14" t="s">
        <v>16</v>
      </c>
      <c r="J971" s="10" t="s">
        <v>9</v>
      </c>
      <c r="K971" s="32"/>
      <c r="L971" s="10" t="s">
        <v>17</v>
      </c>
    </row>
    <row r="972">
      <c r="A972" s="6">
        <v>72.0</v>
      </c>
      <c r="B972" s="44" t="s">
        <v>104</v>
      </c>
      <c r="C972" s="33" t="s">
        <v>126</v>
      </c>
      <c r="D972" s="33" t="s">
        <v>127</v>
      </c>
      <c r="E972" s="10">
        <v>1.0</v>
      </c>
      <c r="F972" s="11" t="s">
        <v>15</v>
      </c>
      <c r="G972" s="12"/>
      <c r="H972" s="13"/>
      <c r="I972" s="14" t="s">
        <v>16</v>
      </c>
      <c r="J972" s="10" t="s">
        <v>9</v>
      </c>
      <c r="K972" s="32"/>
      <c r="L972" s="10" t="s">
        <v>17</v>
      </c>
    </row>
    <row r="973">
      <c r="A973" s="16"/>
      <c r="B973" s="16"/>
      <c r="C973" s="16"/>
      <c r="D973" s="16"/>
      <c r="E973" s="10">
        <v>2.0</v>
      </c>
      <c r="F973" s="11" t="s">
        <v>18</v>
      </c>
      <c r="G973" s="45" t="s">
        <v>73</v>
      </c>
      <c r="H973" s="18"/>
      <c r="I973" s="14" t="s">
        <v>16</v>
      </c>
      <c r="J973" s="10" t="s">
        <v>9</v>
      </c>
      <c r="K973" s="32"/>
      <c r="L973" s="10" t="s">
        <v>17</v>
      </c>
    </row>
    <row r="974">
      <c r="A974" s="16"/>
      <c r="B974" s="16"/>
      <c r="C974" s="16"/>
      <c r="D974" s="16"/>
      <c r="E974" s="10">
        <v>3.0</v>
      </c>
      <c r="F974" s="20" t="s">
        <v>20</v>
      </c>
      <c r="G974" s="10" t="s">
        <v>21</v>
      </c>
      <c r="H974" s="18"/>
      <c r="I974" s="14" t="s">
        <v>16</v>
      </c>
      <c r="J974" s="10" t="s">
        <v>9</v>
      </c>
      <c r="K974" s="32"/>
      <c r="L974" s="10" t="s">
        <v>17</v>
      </c>
    </row>
    <row r="975">
      <c r="A975" s="16"/>
      <c r="B975" s="16"/>
      <c r="C975" s="16"/>
      <c r="D975" s="16"/>
      <c r="E975" s="10">
        <v>4.0</v>
      </c>
      <c r="F975" s="20" t="s">
        <v>22</v>
      </c>
      <c r="G975" s="21"/>
      <c r="H975" s="22" t="s">
        <v>23</v>
      </c>
      <c r="I975" s="14" t="s">
        <v>16</v>
      </c>
      <c r="J975" s="10" t="s">
        <v>9</v>
      </c>
      <c r="K975" s="32"/>
      <c r="L975" s="10" t="s">
        <v>17</v>
      </c>
    </row>
    <row r="976">
      <c r="A976" s="16"/>
      <c r="B976" s="16"/>
      <c r="C976" s="16"/>
      <c r="D976" s="16"/>
      <c r="E976" s="37">
        <v>5.0</v>
      </c>
      <c r="F976" s="38" t="s">
        <v>107</v>
      </c>
      <c r="G976" s="41"/>
      <c r="H976" s="22" t="s">
        <v>75</v>
      </c>
      <c r="I976" s="14" t="s">
        <v>16</v>
      </c>
      <c r="J976" s="10" t="s">
        <v>9</v>
      </c>
      <c r="K976" s="32"/>
      <c r="L976" s="10" t="s">
        <v>17</v>
      </c>
    </row>
    <row r="977">
      <c r="A977" s="16"/>
      <c r="B977" s="16"/>
      <c r="C977" s="16"/>
      <c r="D977" s="16"/>
      <c r="E977" s="37">
        <v>6.0</v>
      </c>
      <c r="F977" s="38" t="s">
        <v>108</v>
      </c>
      <c r="G977" s="37" t="s">
        <v>109</v>
      </c>
      <c r="H977" s="39"/>
      <c r="I977" s="14" t="s">
        <v>16</v>
      </c>
      <c r="J977" s="10" t="s">
        <v>9</v>
      </c>
      <c r="K977" s="32"/>
      <c r="L977" s="10" t="s">
        <v>17</v>
      </c>
    </row>
    <row r="978">
      <c r="A978" s="16"/>
      <c r="B978" s="16"/>
      <c r="C978" s="16"/>
      <c r="D978" s="16"/>
      <c r="E978" s="37">
        <v>7.0</v>
      </c>
      <c r="F978" s="40" t="s">
        <v>110</v>
      </c>
      <c r="G978" s="41"/>
      <c r="H978" s="42" t="s">
        <v>111</v>
      </c>
      <c r="I978" s="14" t="s">
        <v>16</v>
      </c>
      <c r="J978" s="10" t="s">
        <v>9</v>
      </c>
      <c r="K978" s="32"/>
      <c r="L978" s="10" t="s">
        <v>17</v>
      </c>
    </row>
    <row r="979">
      <c r="A979" s="16"/>
      <c r="B979" s="16"/>
      <c r="C979" s="16"/>
      <c r="D979" s="16"/>
      <c r="E979" s="37">
        <v>8.0</v>
      </c>
      <c r="F979" s="38" t="s">
        <v>112</v>
      </c>
      <c r="G979" s="41"/>
      <c r="H979" s="42" t="s">
        <v>113</v>
      </c>
      <c r="I979" s="14" t="s">
        <v>16</v>
      </c>
      <c r="J979" s="10" t="s">
        <v>9</v>
      </c>
      <c r="K979" s="32"/>
      <c r="L979" s="10" t="s">
        <v>17</v>
      </c>
    </row>
    <row r="980">
      <c r="A980" s="16"/>
      <c r="B980" s="16"/>
      <c r="C980" s="16"/>
      <c r="D980" s="16"/>
      <c r="E980" s="37">
        <v>9.0</v>
      </c>
      <c r="F980" s="40" t="s">
        <v>114</v>
      </c>
      <c r="G980" s="62">
        <f>IFERROR(__xludf.DUMMYFUNCTION("IMPORTRANGE(""https://docs.google.com/spreadsheets/d/1msXmY3JMrtV0sapmub13JTOYehqip3e4NKt615XbIqY/?gid=403967565"",CONCATENATE(""Donantes!G"",K980))"),9.8765432E7)</f>
        <v>98765432</v>
      </c>
      <c r="H980" s="53"/>
      <c r="I980" s="63" t="s">
        <v>16</v>
      </c>
      <c r="J980" s="64" t="s">
        <v>9</v>
      </c>
      <c r="K980" s="65">
        <f>K962+1</f>
        <v>29</v>
      </c>
      <c r="L980" s="10" t="s">
        <v>17</v>
      </c>
    </row>
    <row r="981">
      <c r="A981" s="16"/>
      <c r="B981" s="16"/>
      <c r="C981" s="16"/>
      <c r="D981" s="16"/>
      <c r="E981" s="37">
        <v>10.0</v>
      </c>
      <c r="F981" s="40" t="s">
        <v>80</v>
      </c>
      <c r="G981" s="64" t="str">
        <f>IFERROR(__xludf.DUMMYFUNCTION("IMPORTRANGE(""https://docs.google.com/spreadsheets/d/1msXmY3JMrtV0sapmub13JTOYehqip3e4NKt615XbIqY/?gid=403967565"",CONCATENATE(""Donantes!H"",K981))"),"Calle Falsa")</f>
        <v>Calle Falsa</v>
      </c>
      <c r="H981" s="53"/>
      <c r="I981" s="63" t="s">
        <v>16</v>
      </c>
      <c r="J981" s="64" t="s">
        <v>9</v>
      </c>
      <c r="K981" s="66">
        <f t="shared" ref="K981:K988" si="46">K980</f>
        <v>29</v>
      </c>
      <c r="L981" s="10" t="s">
        <v>17</v>
      </c>
    </row>
    <row r="982">
      <c r="A982" s="16"/>
      <c r="B982" s="16"/>
      <c r="C982" s="16"/>
      <c r="D982" s="16"/>
      <c r="E982" s="37">
        <v>11.0</v>
      </c>
      <c r="F982" s="40" t="s">
        <v>82</v>
      </c>
      <c r="G982" s="64">
        <f>IFERROR(__xludf.DUMMYFUNCTION("IMPORTRANGE(""https://docs.google.com/spreadsheets/d/1msXmY3JMrtV0sapmub13JTOYehqip3e4NKt615XbIqY/?gid=403967565"",CONCATENATE(""Donantes!I"",K982))"),123.0)</f>
        <v>123</v>
      </c>
      <c r="H982" s="53"/>
      <c r="I982" s="63" t="s">
        <v>16</v>
      </c>
      <c r="J982" s="64" t="s">
        <v>9</v>
      </c>
      <c r="K982" s="66">
        <f t="shared" si="46"/>
        <v>29</v>
      </c>
      <c r="L982" s="10" t="s">
        <v>17</v>
      </c>
    </row>
    <row r="983">
      <c r="A983" s="16"/>
      <c r="B983" s="16"/>
      <c r="C983" s="16"/>
      <c r="D983" s="16"/>
      <c r="E983" s="37">
        <v>12.0</v>
      </c>
      <c r="F983" s="40" t="s">
        <v>115</v>
      </c>
      <c r="G983" s="64" t="s">
        <v>116</v>
      </c>
      <c r="H983" s="53"/>
      <c r="I983" s="63" t="s">
        <v>16</v>
      </c>
      <c r="J983" s="64" t="s">
        <v>9</v>
      </c>
      <c r="K983" s="66">
        <f t="shared" si="46"/>
        <v>29</v>
      </c>
      <c r="L983" s="10" t="s">
        <v>17</v>
      </c>
    </row>
    <row r="984">
      <c r="A984" s="16"/>
      <c r="B984" s="16"/>
      <c r="C984" s="16"/>
      <c r="D984" s="16"/>
      <c r="E984" s="37">
        <v>13.0</v>
      </c>
      <c r="F984" s="40" t="s">
        <v>117</v>
      </c>
      <c r="G984" s="64" t="s">
        <v>118</v>
      </c>
      <c r="H984" s="53"/>
      <c r="I984" s="63" t="s">
        <v>16</v>
      </c>
      <c r="J984" s="64" t="s">
        <v>9</v>
      </c>
      <c r="K984" s="66">
        <f t="shared" si="46"/>
        <v>29</v>
      </c>
      <c r="L984" s="10" t="s">
        <v>17</v>
      </c>
    </row>
    <row r="985">
      <c r="A985" s="16"/>
      <c r="B985" s="16"/>
      <c r="C985" s="16"/>
      <c r="D985" s="16"/>
      <c r="E985" s="37">
        <v>14.0</v>
      </c>
      <c r="F985" s="40" t="s">
        <v>119</v>
      </c>
      <c r="G985" s="67">
        <f>IFERROR(__xludf.DUMMYFUNCTION("IMPORTRANGE(""https://docs.google.com/spreadsheets/d/1msXmY3JMrtV0sapmub13JTOYehqip3e4NKt615XbIqY/?gid=403967565"",CONCATENATE(""Donantes!F"",K983))"),18367.0)</f>
        <v>18367</v>
      </c>
      <c r="H985" s="53"/>
      <c r="I985" s="63" t="s">
        <v>16</v>
      </c>
      <c r="J985" s="64" t="s">
        <v>9</v>
      </c>
      <c r="K985" s="66">
        <f t="shared" si="46"/>
        <v>29</v>
      </c>
      <c r="L985" s="10" t="s">
        <v>17</v>
      </c>
    </row>
    <row r="986">
      <c r="A986" s="16"/>
      <c r="B986" s="16"/>
      <c r="C986" s="16"/>
      <c r="D986" s="16"/>
      <c r="E986" s="37">
        <v>15.0</v>
      </c>
      <c r="F986" s="40" t="s">
        <v>120</v>
      </c>
      <c r="G986" s="69" t="str">
        <f>IFERROR(__xludf.DUMMYFUNCTION("IMPORTRANGE(""https://docs.google.com/spreadsheets/d/1msXmY3JMrtV0sapmub13JTOYehqip3e4NKt615XbIqY/?gid=403967565"",CONCATENATE(""Donantes!D"",K984))"),"maria.gomez@ gmail.com")</f>
        <v>maria.gomez@ gmail.com</v>
      </c>
      <c r="H986" s="53"/>
      <c r="I986" s="63" t="s">
        <v>16</v>
      </c>
      <c r="J986" s="64" t="s">
        <v>9</v>
      </c>
      <c r="K986" s="66">
        <f t="shared" si="46"/>
        <v>29</v>
      </c>
      <c r="L986" s="10" t="s">
        <v>17</v>
      </c>
    </row>
    <row r="987">
      <c r="A987" s="16"/>
      <c r="B987" s="16"/>
      <c r="C987" s="16"/>
      <c r="D987" s="16"/>
      <c r="E987" s="37">
        <v>16.0</v>
      </c>
      <c r="F987" s="40" t="s">
        <v>121</v>
      </c>
      <c r="G987" s="64">
        <f>IFERROR(__xludf.DUMMYFUNCTION("IMPORTRANGE(""https://docs.google.com/spreadsheets/d/1msXmY3JMrtV0sapmub13JTOYehqip3e4NKt615XbIqY/?gid=403967565"",CONCATENATE(""Donantes!J"",K985))"),1234.0)</f>
        <v>1234</v>
      </c>
      <c r="H987" s="53"/>
      <c r="I987" s="63" t="s">
        <v>16</v>
      </c>
      <c r="J987" s="64" t="s">
        <v>9</v>
      </c>
      <c r="K987" s="66">
        <f t="shared" si="46"/>
        <v>29</v>
      </c>
      <c r="L987" s="10" t="s">
        <v>17</v>
      </c>
    </row>
    <row r="988">
      <c r="A988" s="16"/>
      <c r="B988" s="16"/>
      <c r="C988" s="16"/>
      <c r="D988" s="16"/>
      <c r="E988" s="37">
        <v>17.0</v>
      </c>
      <c r="F988" s="40" t="s">
        <v>122</v>
      </c>
      <c r="G988" s="64" t="s">
        <v>123</v>
      </c>
      <c r="H988" s="53"/>
      <c r="I988" s="63" t="s">
        <v>16</v>
      </c>
      <c r="J988" s="64" t="s">
        <v>9</v>
      </c>
      <c r="K988" s="66">
        <f t="shared" si="46"/>
        <v>29</v>
      </c>
      <c r="L988" s="10" t="s">
        <v>17</v>
      </c>
    </row>
    <row r="989">
      <c r="A989" s="25"/>
      <c r="B989" s="25"/>
      <c r="C989" s="25"/>
      <c r="D989" s="25"/>
      <c r="E989" s="37">
        <v>18.0</v>
      </c>
      <c r="F989" s="40" t="s">
        <v>124</v>
      </c>
      <c r="G989" s="41"/>
      <c r="H989" s="57" t="s">
        <v>68</v>
      </c>
      <c r="I989" s="14" t="s">
        <v>16</v>
      </c>
      <c r="J989" s="10" t="s">
        <v>9</v>
      </c>
      <c r="K989" s="32"/>
      <c r="L989" s="10" t="s">
        <v>17</v>
      </c>
    </row>
    <row r="990">
      <c r="A990" s="6">
        <v>73.0</v>
      </c>
      <c r="B990" s="44" t="s">
        <v>104</v>
      </c>
      <c r="C990" s="33" t="s">
        <v>126</v>
      </c>
      <c r="D990" s="33" t="s">
        <v>127</v>
      </c>
      <c r="E990" s="10">
        <v>1.0</v>
      </c>
      <c r="F990" s="11" t="s">
        <v>15</v>
      </c>
      <c r="G990" s="12"/>
      <c r="H990" s="13"/>
      <c r="I990" s="14" t="s">
        <v>16</v>
      </c>
      <c r="J990" s="10" t="s">
        <v>9</v>
      </c>
      <c r="K990" s="32"/>
      <c r="L990" s="10" t="s">
        <v>17</v>
      </c>
    </row>
    <row r="991">
      <c r="A991" s="16"/>
      <c r="B991" s="16"/>
      <c r="C991" s="16"/>
      <c r="D991" s="16"/>
      <c r="E991" s="10">
        <v>2.0</v>
      </c>
      <c r="F991" s="11" t="s">
        <v>18</v>
      </c>
      <c r="G991" s="45" t="s">
        <v>73</v>
      </c>
      <c r="H991" s="18"/>
      <c r="I991" s="14" t="s">
        <v>16</v>
      </c>
      <c r="J991" s="10" t="s">
        <v>9</v>
      </c>
      <c r="K991" s="32"/>
      <c r="L991" s="10" t="s">
        <v>17</v>
      </c>
    </row>
    <row r="992">
      <c r="A992" s="16"/>
      <c r="B992" s="16"/>
      <c r="C992" s="16"/>
      <c r="D992" s="16"/>
      <c r="E992" s="10">
        <v>3.0</v>
      </c>
      <c r="F992" s="20" t="s">
        <v>20</v>
      </c>
      <c r="G992" s="10" t="s">
        <v>21</v>
      </c>
      <c r="H992" s="18"/>
      <c r="I992" s="14" t="s">
        <v>16</v>
      </c>
      <c r="J992" s="10" t="s">
        <v>9</v>
      </c>
      <c r="K992" s="32"/>
      <c r="L992" s="10" t="s">
        <v>17</v>
      </c>
    </row>
    <row r="993">
      <c r="A993" s="16"/>
      <c r="B993" s="16"/>
      <c r="C993" s="16"/>
      <c r="D993" s="16"/>
      <c r="E993" s="10">
        <v>4.0</v>
      </c>
      <c r="F993" s="20" t="s">
        <v>22</v>
      </c>
      <c r="G993" s="21"/>
      <c r="H993" s="22" t="s">
        <v>23</v>
      </c>
      <c r="I993" s="14" t="s">
        <v>16</v>
      </c>
      <c r="J993" s="10" t="s">
        <v>9</v>
      </c>
      <c r="K993" s="32"/>
      <c r="L993" s="10" t="s">
        <v>17</v>
      </c>
    </row>
    <row r="994">
      <c r="A994" s="16"/>
      <c r="B994" s="16"/>
      <c r="C994" s="16"/>
      <c r="D994" s="16"/>
      <c r="E994" s="37">
        <v>5.0</v>
      </c>
      <c r="F994" s="38" t="s">
        <v>107</v>
      </c>
      <c r="G994" s="41"/>
      <c r="H994" s="22" t="s">
        <v>75</v>
      </c>
      <c r="I994" s="14" t="s">
        <v>16</v>
      </c>
      <c r="J994" s="10" t="s">
        <v>9</v>
      </c>
      <c r="K994" s="32"/>
      <c r="L994" s="10" t="s">
        <v>17</v>
      </c>
    </row>
    <row r="995">
      <c r="A995" s="16"/>
      <c r="B995" s="16"/>
      <c r="C995" s="16"/>
      <c r="D995" s="16"/>
      <c r="E995" s="37">
        <v>6.0</v>
      </c>
      <c r="F995" s="38" t="s">
        <v>108</v>
      </c>
      <c r="G995" s="37" t="s">
        <v>109</v>
      </c>
      <c r="H995" s="39"/>
      <c r="I995" s="14" t="s">
        <v>16</v>
      </c>
      <c r="J995" s="10" t="s">
        <v>9</v>
      </c>
      <c r="K995" s="32"/>
      <c r="L995" s="10" t="s">
        <v>17</v>
      </c>
    </row>
    <row r="996">
      <c r="A996" s="16"/>
      <c r="B996" s="16"/>
      <c r="C996" s="16"/>
      <c r="D996" s="16"/>
      <c r="E996" s="37">
        <v>7.0</v>
      </c>
      <c r="F996" s="40" t="s">
        <v>110</v>
      </c>
      <c r="G996" s="41"/>
      <c r="H996" s="42" t="s">
        <v>111</v>
      </c>
      <c r="I996" s="14" t="s">
        <v>16</v>
      </c>
      <c r="J996" s="10" t="s">
        <v>9</v>
      </c>
      <c r="K996" s="32"/>
      <c r="L996" s="10" t="s">
        <v>17</v>
      </c>
    </row>
    <row r="997">
      <c r="A997" s="16"/>
      <c r="B997" s="16"/>
      <c r="C997" s="16"/>
      <c r="D997" s="16"/>
      <c r="E997" s="37">
        <v>8.0</v>
      </c>
      <c r="F997" s="38" t="s">
        <v>112</v>
      </c>
      <c r="G997" s="41"/>
      <c r="H997" s="42" t="s">
        <v>113</v>
      </c>
      <c r="I997" s="14" t="s">
        <v>16</v>
      </c>
      <c r="J997" s="10" t="s">
        <v>9</v>
      </c>
      <c r="K997" s="32"/>
      <c r="L997" s="10" t="s">
        <v>17</v>
      </c>
    </row>
    <row r="998">
      <c r="A998" s="16"/>
      <c r="B998" s="16"/>
      <c r="C998" s="16"/>
      <c r="D998" s="16"/>
      <c r="E998" s="37">
        <v>9.0</v>
      </c>
      <c r="F998" s="40" t="s">
        <v>114</v>
      </c>
      <c r="G998" s="62">
        <f>IFERROR(__xludf.DUMMYFUNCTION("IMPORTRANGE(""https://docs.google.com/spreadsheets/d/1msXmY3JMrtV0sapmub13JTOYehqip3e4NKt615XbIqY/?gid=403967565"",CONCATENATE(""Donantes!G"",K998))"),9.8765432E7)</f>
        <v>98765432</v>
      </c>
      <c r="H998" s="53"/>
      <c r="I998" s="63" t="s">
        <v>16</v>
      </c>
      <c r="J998" s="64" t="s">
        <v>9</v>
      </c>
      <c r="K998" s="65">
        <f>K980+1</f>
        <v>30</v>
      </c>
      <c r="L998" s="10" t="s">
        <v>17</v>
      </c>
    </row>
    <row r="999">
      <c r="A999" s="16"/>
      <c r="B999" s="16"/>
      <c r="C999" s="16"/>
      <c r="D999" s="16"/>
      <c r="E999" s="37">
        <v>10.0</v>
      </c>
      <c r="F999" s="40" t="s">
        <v>80</v>
      </c>
      <c r="G999" s="64" t="str">
        <f>IFERROR(__xludf.DUMMYFUNCTION("IMPORTRANGE(""https://docs.google.com/spreadsheets/d/1msXmY3JMrtV0sapmub13JTOYehqip3e4NKt615XbIqY/?gid=403967565"",CONCATENATE(""Donantes!H"",K999))"),"Calle Falsa")</f>
        <v>Calle Falsa</v>
      </c>
      <c r="H999" s="53"/>
      <c r="I999" s="63" t="s">
        <v>16</v>
      </c>
      <c r="J999" s="64" t="s">
        <v>9</v>
      </c>
      <c r="K999" s="66">
        <f t="shared" ref="K999:K1006" si="47">K998</f>
        <v>30</v>
      </c>
      <c r="L999" s="10" t="s">
        <v>17</v>
      </c>
    </row>
    <row r="1000">
      <c r="A1000" s="16"/>
      <c r="B1000" s="16"/>
      <c r="C1000" s="16"/>
      <c r="D1000" s="16"/>
      <c r="E1000" s="37">
        <v>11.0</v>
      </c>
      <c r="F1000" s="40" t="s">
        <v>82</v>
      </c>
      <c r="G1000" s="64">
        <f>IFERROR(__xludf.DUMMYFUNCTION("IMPORTRANGE(""https://docs.google.com/spreadsheets/d/1msXmY3JMrtV0sapmub13JTOYehqip3e4NKt615XbIqY/?gid=403967565"",CONCATENATE(""Donantes!I"",K1000))"),123.0)</f>
        <v>123</v>
      </c>
      <c r="H1000" s="53"/>
      <c r="I1000" s="63" t="s">
        <v>16</v>
      </c>
      <c r="J1000" s="64" t="s">
        <v>9</v>
      </c>
      <c r="K1000" s="66">
        <f t="shared" si="47"/>
        <v>30</v>
      </c>
      <c r="L1000" s="10" t="s">
        <v>17</v>
      </c>
    </row>
    <row r="1001">
      <c r="A1001" s="16"/>
      <c r="B1001" s="16"/>
      <c r="C1001" s="16"/>
      <c r="D1001" s="16"/>
      <c r="E1001" s="37">
        <v>12.0</v>
      </c>
      <c r="F1001" s="40" t="s">
        <v>115</v>
      </c>
      <c r="G1001" s="64" t="s">
        <v>116</v>
      </c>
      <c r="H1001" s="53"/>
      <c r="I1001" s="63" t="s">
        <v>16</v>
      </c>
      <c r="J1001" s="64" t="s">
        <v>9</v>
      </c>
      <c r="K1001" s="66">
        <f t="shared" si="47"/>
        <v>30</v>
      </c>
      <c r="L1001" s="10" t="s">
        <v>17</v>
      </c>
    </row>
    <row r="1002">
      <c r="A1002" s="16"/>
      <c r="B1002" s="16"/>
      <c r="C1002" s="16"/>
      <c r="D1002" s="16"/>
      <c r="E1002" s="37">
        <v>13.0</v>
      </c>
      <c r="F1002" s="40" t="s">
        <v>117</v>
      </c>
      <c r="G1002" s="64" t="s">
        <v>118</v>
      </c>
      <c r="H1002" s="53"/>
      <c r="I1002" s="63" t="s">
        <v>16</v>
      </c>
      <c r="J1002" s="64" t="s">
        <v>9</v>
      </c>
      <c r="K1002" s="66">
        <f t="shared" si="47"/>
        <v>30</v>
      </c>
      <c r="L1002" s="10" t="s">
        <v>17</v>
      </c>
    </row>
    <row r="1003">
      <c r="A1003" s="16"/>
      <c r="B1003" s="16"/>
      <c r="C1003" s="16"/>
      <c r="D1003" s="16"/>
      <c r="E1003" s="37">
        <v>14.0</v>
      </c>
      <c r="F1003" s="40" t="s">
        <v>119</v>
      </c>
      <c r="G1003" s="67">
        <f>IFERROR(__xludf.DUMMYFUNCTION("IMPORTRANGE(""https://docs.google.com/spreadsheets/d/1msXmY3JMrtV0sapmub13JTOYehqip3e4NKt615XbIqY/?gid=403967565"",CONCATENATE(""Donantes!F"",K1001))"),18367.0)</f>
        <v>18367</v>
      </c>
      <c r="H1003" s="53"/>
      <c r="I1003" s="63" t="s">
        <v>16</v>
      </c>
      <c r="J1003" s="64" t="s">
        <v>9</v>
      </c>
      <c r="K1003" s="66">
        <f t="shared" si="47"/>
        <v>30</v>
      </c>
      <c r="L1003" s="10" t="s">
        <v>17</v>
      </c>
    </row>
    <row r="1004">
      <c r="A1004" s="16"/>
      <c r="B1004" s="16"/>
      <c r="C1004" s="16"/>
      <c r="D1004" s="16"/>
      <c r="E1004" s="37">
        <v>15.0</v>
      </c>
      <c r="F1004" s="40" t="s">
        <v>120</v>
      </c>
      <c r="G1004" s="64" t="str">
        <f>IFERROR(__xludf.DUMMYFUNCTION("IMPORTRANGE(""https://docs.google.com/spreadsheets/d/1msXmY3JMrtV0sapmub13JTOYehqip3e4NKt615XbIqY/?gid=403967565"",CONCATENATE(""Donantes!D"",K1002))"),"""""")</f>
        <v>""</v>
      </c>
      <c r="H1004" s="53"/>
      <c r="I1004" s="63" t="s">
        <v>16</v>
      </c>
      <c r="J1004" s="64" t="s">
        <v>9</v>
      </c>
      <c r="K1004" s="66">
        <f t="shared" si="47"/>
        <v>30</v>
      </c>
      <c r="L1004" s="10" t="s">
        <v>17</v>
      </c>
    </row>
    <row r="1005">
      <c r="A1005" s="16"/>
      <c r="B1005" s="16"/>
      <c r="C1005" s="16"/>
      <c r="D1005" s="16"/>
      <c r="E1005" s="37">
        <v>16.0</v>
      </c>
      <c r="F1005" s="40" t="s">
        <v>121</v>
      </c>
      <c r="G1005" s="64">
        <f>IFERROR(__xludf.DUMMYFUNCTION("IMPORTRANGE(""https://docs.google.com/spreadsheets/d/1msXmY3JMrtV0sapmub13JTOYehqip3e4NKt615XbIqY/?gid=403967565"",CONCATENATE(""Donantes!J"",K1003))"),1234.0)</f>
        <v>1234</v>
      </c>
      <c r="H1005" s="53"/>
      <c r="I1005" s="63" t="s">
        <v>16</v>
      </c>
      <c r="J1005" s="64" t="s">
        <v>9</v>
      </c>
      <c r="K1005" s="66">
        <f t="shared" si="47"/>
        <v>30</v>
      </c>
      <c r="L1005" s="10" t="s">
        <v>17</v>
      </c>
    </row>
    <row r="1006">
      <c r="A1006" s="16"/>
      <c r="B1006" s="16"/>
      <c r="C1006" s="16"/>
      <c r="D1006" s="16"/>
      <c r="E1006" s="37">
        <v>17.0</v>
      </c>
      <c r="F1006" s="40" t="s">
        <v>122</v>
      </c>
      <c r="G1006" s="64" t="s">
        <v>123</v>
      </c>
      <c r="H1006" s="53"/>
      <c r="I1006" s="63" t="s">
        <v>16</v>
      </c>
      <c r="J1006" s="64" t="s">
        <v>9</v>
      </c>
      <c r="K1006" s="66">
        <f t="shared" si="47"/>
        <v>30</v>
      </c>
      <c r="L1006" s="10" t="s">
        <v>17</v>
      </c>
    </row>
    <row r="1007">
      <c r="A1007" s="25"/>
      <c r="B1007" s="25"/>
      <c r="C1007" s="25"/>
      <c r="D1007" s="25"/>
      <c r="E1007" s="37">
        <v>18.0</v>
      </c>
      <c r="F1007" s="40" t="s">
        <v>124</v>
      </c>
      <c r="G1007" s="41"/>
      <c r="H1007" s="57" t="s">
        <v>68</v>
      </c>
      <c r="I1007" s="14" t="s">
        <v>16</v>
      </c>
      <c r="J1007" s="10" t="s">
        <v>9</v>
      </c>
      <c r="K1007" s="32"/>
      <c r="L1007" s="10" t="s">
        <v>17</v>
      </c>
    </row>
    <row r="1008">
      <c r="A1008" s="6">
        <v>74.0</v>
      </c>
      <c r="B1008" s="44" t="s">
        <v>104</v>
      </c>
      <c r="C1008" s="33" t="s">
        <v>126</v>
      </c>
      <c r="D1008" s="33" t="s">
        <v>127</v>
      </c>
      <c r="E1008" s="10">
        <v>1.0</v>
      </c>
      <c r="F1008" s="11" t="s">
        <v>15</v>
      </c>
      <c r="G1008" s="12"/>
      <c r="H1008" s="13"/>
      <c r="I1008" s="14" t="s">
        <v>16</v>
      </c>
      <c r="J1008" s="10" t="s">
        <v>9</v>
      </c>
      <c r="K1008" s="32"/>
      <c r="L1008" s="10" t="s">
        <v>17</v>
      </c>
    </row>
    <row r="1009">
      <c r="A1009" s="16"/>
      <c r="B1009" s="16"/>
      <c r="C1009" s="16"/>
      <c r="D1009" s="16"/>
      <c r="E1009" s="10">
        <v>2.0</v>
      </c>
      <c r="F1009" s="11" t="s">
        <v>18</v>
      </c>
      <c r="G1009" s="45" t="s">
        <v>73</v>
      </c>
      <c r="H1009" s="18"/>
      <c r="I1009" s="14" t="s">
        <v>16</v>
      </c>
      <c r="J1009" s="10" t="s">
        <v>9</v>
      </c>
      <c r="K1009" s="32"/>
      <c r="L1009" s="10" t="s">
        <v>17</v>
      </c>
    </row>
    <row r="1010">
      <c r="A1010" s="16"/>
      <c r="B1010" s="16"/>
      <c r="C1010" s="16"/>
      <c r="D1010" s="16"/>
      <c r="E1010" s="10">
        <v>3.0</v>
      </c>
      <c r="F1010" s="20" t="s">
        <v>20</v>
      </c>
      <c r="G1010" s="10" t="s">
        <v>21</v>
      </c>
      <c r="H1010" s="18"/>
      <c r="I1010" s="14" t="s">
        <v>16</v>
      </c>
      <c r="J1010" s="10" t="s">
        <v>9</v>
      </c>
      <c r="K1010" s="32"/>
      <c r="L1010" s="10" t="s">
        <v>17</v>
      </c>
    </row>
    <row r="1011">
      <c r="A1011" s="16"/>
      <c r="B1011" s="16"/>
      <c r="C1011" s="16"/>
      <c r="D1011" s="16"/>
      <c r="E1011" s="10">
        <v>4.0</v>
      </c>
      <c r="F1011" s="20" t="s">
        <v>22</v>
      </c>
      <c r="G1011" s="21"/>
      <c r="H1011" s="22" t="s">
        <v>23</v>
      </c>
      <c r="I1011" s="14" t="s">
        <v>16</v>
      </c>
      <c r="J1011" s="10" t="s">
        <v>9</v>
      </c>
      <c r="K1011" s="32"/>
      <c r="L1011" s="10" t="s">
        <v>17</v>
      </c>
    </row>
    <row r="1012">
      <c r="A1012" s="16"/>
      <c r="B1012" s="16"/>
      <c r="C1012" s="16"/>
      <c r="D1012" s="16"/>
      <c r="E1012" s="37">
        <v>5.0</v>
      </c>
      <c r="F1012" s="38" t="s">
        <v>107</v>
      </c>
      <c r="G1012" s="41"/>
      <c r="H1012" s="22" t="s">
        <v>75</v>
      </c>
      <c r="I1012" s="14" t="s">
        <v>16</v>
      </c>
      <c r="J1012" s="10" t="s">
        <v>9</v>
      </c>
      <c r="K1012" s="32"/>
      <c r="L1012" s="10" t="s">
        <v>17</v>
      </c>
    </row>
    <row r="1013">
      <c r="A1013" s="16"/>
      <c r="B1013" s="16"/>
      <c r="C1013" s="16"/>
      <c r="D1013" s="16"/>
      <c r="E1013" s="37">
        <v>6.0</v>
      </c>
      <c r="F1013" s="38" t="s">
        <v>108</v>
      </c>
      <c r="G1013" s="37" t="s">
        <v>109</v>
      </c>
      <c r="H1013" s="39"/>
      <c r="I1013" s="14" t="s">
        <v>16</v>
      </c>
      <c r="J1013" s="10" t="s">
        <v>9</v>
      </c>
      <c r="K1013" s="32"/>
      <c r="L1013" s="10" t="s">
        <v>17</v>
      </c>
    </row>
    <row r="1014">
      <c r="A1014" s="16"/>
      <c r="B1014" s="16"/>
      <c r="C1014" s="16"/>
      <c r="D1014" s="16"/>
      <c r="E1014" s="37">
        <v>7.0</v>
      </c>
      <c r="F1014" s="40" t="s">
        <v>110</v>
      </c>
      <c r="G1014" s="41"/>
      <c r="H1014" s="42" t="s">
        <v>111</v>
      </c>
      <c r="I1014" s="14" t="s">
        <v>16</v>
      </c>
      <c r="J1014" s="10" t="s">
        <v>9</v>
      </c>
      <c r="K1014" s="32"/>
      <c r="L1014" s="10" t="s">
        <v>17</v>
      </c>
    </row>
    <row r="1015">
      <c r="A1015" s="16"/>
      <c r="B1015" s="16"/>
      <c r="C1015" s="16"/>
      <c r="D1015" s="16"/>
      <c r="E1015" s="37">
        <v>8.0</v>
      </c>
      <c r="F1015" s="38" t="s">
        <v>112</v>
      </c>
      <c r="G1015" s="41"/>
      <c r="H1015" s="42" t="s">
        <v>113</v>
      </c>
      <c r="I1015" s="14" t="s">
        <v>16</v>
      </c>
      <c r="J1015" s="10" t="s">
        <v>9</v>
      </c>
      <c r="K1015" s="32"/>
      <c r="L1015" s="10" t="s">
        <v>17</v>
      </c>
    </row>
    <row r="1016">
      <c r="A1016" s="16"/>
      <c r="B1016" s="16"/>
      <c r="C1016" s="16"/>
      <c r="D1016" s="16"/>
      <c r="E1016" s="37">
        <v>9.0</v>
      </c>
      <c r="F1016" s="40" t="s">
        <v>114</v>
      </c>
      <c r="G1016" s="62">
        <f>IFERROR(__xludf.DUMMYFUNCTION("IMPORTRANGE(""https://docs.google.com/spreadsheets/d/1msXmY3JMrtV0sapmub13JTOYehqip3e4NKt615XbIqY/?gid=403967565"",CONCATENATE(""Donantes!G"",K1016))"),9.8765432E7)</f>
        <v>98765432</v>
      </c>
      <c r="H1016" s="53"/>
      <c r="I1016" s="63" t="s">
        <v>16</v>
      </c>
      <c r="J1016" s="64" t="s">
        <v>9</v>
      </c>
      <c r="K1016" s="68">
        <v>50.0</v>
      </c>
      <c r="L1016" s="10" t="s">
        <v>17</v>
      </c>
    </row>
    <row r="1017">
      <c r="A1017" s="16"/>
      <c r="B1017" s="16"/>
      <c r="C1017" s="16"/>
      <c r="D1017" s="16"/>
      <c r="E1017" s="37">
        <v>10.0</v>
      </c>
      <c r="F1017" s="40" t="s">
        <v>80</v>
      </c>
      <c r="G1017" s="64" t="str">
        <f>IFERROR(__xludf.DUMMYFUNCTION("IMPORTRANGE(""https://docs.google.com/spreadsheets/d/1msXmY3JMrtV0sapmub13JTOYehqip3e4NKt615XbIqY/?gid=403967565"",CONCATENATE(""Donantes!H"",K1017))"),"Calle Falsa")</f>
        <v>Calle Falsa</v>
      </c>
      <c r="H1017" s="53"/>
      <c r="I1017" s="63" t="s">
        <v>16</v>
      </c>
      <c r="J1017" s="64" t="s">
        <v>9</v>
      </c>
      <c r="K1017" s="66">
        <f t="shared" ref="K1017:K1024" si="48">K1016</f>
        <v>50</v>
      </c>
      <c r="L1017" s="10" t="s">
        <v>17</v>
      </c>
    </row>
    <row r="1018">
      <c r="A1018" s="16"/>
      <c r="B1018" s="16"/>
      <c r="C1018" s="16"/>
      <c r="D1018" s="16"/>
      <c r="E1018" s="37">
        <v>11.0</v>
      </c>
      <c r="F1018" s="40" t="s">
        <v>82</v>
      </c>
      <c r="G1018" s="64">
        <f>IFERROR(__xludf.DUMMYFUNCTION("IMPORTRANGE(""https://docs.google.com/spreadsheets/d/1msXmY3JMrtV0sapmub13JTOYehqip3e4NKt615XbIqY/?gid=403967565"",CONCATENATE(""Donantes!I"",K1018))"),123.0)</f>
        <v>123</v>
      </c>
      <c r="H1018" s="53"/>
      <c r="I1018" s="63" t="s">
        <v>16</v>
      </c>
      <c r="J1018" s="64" t="s">
        <v>9</v>
      </c>
      <c r="K1018" s="66">
        <f t="shared" si="48"/>
        <v>50</v>
      </c>
      <c r="L1018" s="10" t="s">
        <v>17</v>
      </c>
    </row>
    <row r="1019">
      <c r="A1019" s="16"/>
      <c r="B1019" s="16"/>
      <c r="C1019" s="16"/>
      <c r="D1019" s="16"/>
      <c r="E1019" s="37">
        <v>12.0</v>
      </c>
      <c r="F1019" s="40" t="s">
        <v>115</v>
      </c>
      <c r="G1019" s="64" t="s">
        <v>116</v>
      </c>
      <c r="H1019" s="53"/>
      <c r="I1019" s="63" t="s">
        <v>16</v>
      </c>
      <c r="J1019" s="64" t="s">
        <v>9</v>
      </c>
      <c r="K1019" s="66">
        <f t="shared" si="48"/>
        <v>50</v>
      </c>
      <c r="L1019" s="10" t="s">
        <v>17</v>
      </c>
    </row>
    <row r="1020">
      <c r="A1020" s="16"/>
      <c r="B1020" s="16"/>
      <c r="C1020" s="16"/>
      <c r="D1020" s="16"/>
      <c r="E1020" s="37">
        <v>13.0</v>
      </c>
      <c r="F1020" s="40" t="s">
        <v>117</v>
      </c>
      <c r="G1020" s="64" t="s">
        <v>118</v>
      </c>
      <c r="H1020" s="53"/>
      <c r="I1020" s="63" t="s">
        <v>16</v>
      </c>
      <c r="J1020" s="64" t="s">
        <v>9</v>
      </c>
      <c r="K1020" s="66">
        <f t="shared" si="48"/>
        <v>50</v>
      </c>
      <c r="L1020" s="10" t="s">
        <v>17</v>
      </c>
    </row>
    <row r="1021">
      <c r="A1021" s="16"/>
      <c r="B1021" s="16"/>
      <c r="C1021" s="16"/>
      <c r="D1021" s="16"/>
      <c r="E1021" s="37">
        <v>14.0</v>
      </c>
      <c r="F1021" s="40" t="s">
        <v>119</v>
      </c>
      <c r="G1021" s="67">
        <f>IFERROR(__xludf.DUMMYFUNCTION("IMPORTRANGE(""https://docs.google.com/spreadsheets/d/1msXmY3JMrtV0sapmub13JTOYehqip3e4NKt615XbIqY/?gid=403967565"",CONCATENATE(""Donantes!F"",K1019))"),18367.0)</f>
        <v>18367</v>
      </c>
      <c r="H1021" s="53"/>
      <c r="I1021" s="63" t="s">
        <v>16</v>
      </c>
      <c r="J1021" s="64" t="s">
        <v>9</v>
      </c>
      <c r="K1021" s="66">
        <f t="shared" si="48"/>
        <v>50</v>
      </c>
      <c r="L1021" s="10" t="s">
        <v>17</v>
      </c>
    </row>
    <row r="1022">
      <c r="A1022" s="16"/>
      <c r="B1022" s="16"/>
      <c r="C1022" s="16"/>
      <c r="D1022" s="16"/>
      <c r="E1022" s="37">
        <v>15.0</v>
      </c>
      <c r="F1022" s="40" t="s">
        <v>120</v>
      </c>
      <c r="G1022" s="64" t="str">
        <f>IFERROR(__xludf.DUMMYFUNCTION("IMPORTRANGE(""https://docs.google.com/spreadsheets/d/1msXmY3JMrtV0sapmub13JTOYehqip3e4NKt615XbIqY/?gid=403967565"",CONCATENATE(""Donantes!D"",K1020))"),"maria.gomez@gmail.com")</f>
        <v>maria.gomez@gmail.com</v>
      </c>
      <c r="H1022" s="53"/>
      <c r="I1022" s="63" t="s">
        <v>16</v>
      </c>
      <c r="J1022" s="64" t="s">
        <v>9</v>
      </c>
      <c r="K1022" s="66">
        <f t="shared" si="48"/>
        <v>50</v>
      </c>
      <c r="L1022" s="10" t="s">
        <v>17</v>
      </c>
    </row>
    <row r="1023">
      <c r="A1023" s="16"/>
      <c r="B1023" s="16"/>
      <c r="C1023" s="16"/>
      <c r="D1023" s="16"/>
      <c r="E1023" s="37">
        <v>16.0</v>
      </c>
      <c r="F1023" s="40" t="s">
        <v>121</v>
      </c>
      <c r="G1023" s="64">
        <f>IFERROR(__xludf.DUMMYFUNCTION("IMPORTRANGE(""https://docs.google.com/spreadsheets/d/1msXmY3JMrtV0sapmub13JTOYehqip3e4NKt615XbIqY/?gid=403967565"",CONCATENATE(""Donantes!J"",K1021))"),0.0)</f>
        <v>0</v>
      </c>
      <c r="H1023" s="53"/>
      <c r="I1023" s="63" t="s">
        <v>16</v>
      </c>
      <c r="J1023" s="64" t="s">
        <v>9</v>
      </c>
      <c r="K1023" s="66">
        <f t="shared" si="48"/>
        <v>50</v>
      </c>
      <c r="L1023" s="10" t="s">
        <v>17</v>
      </c>
    </row>
    <row r="1024">
      <c r="A1024" s="16"/>
      <c r="B1024" s="16"/>
      <c r="C1024" s="16"/>
      <c r="D1024" s="16"/>
      <c r="E1024" s="37">
        <v>17.0</v>
      </c>
      <c r="F1024" s="40" t="s">
        <v>122</v>
      </c>
      <c r="G1024" s="64" t="s">
        <v>123</v>
      </c>
      <c r="H1024" s="53"/>
      <c r="I1024" s="63" t="s">
        <v>16</v>
      </c>
      <c r="J1024" s="64" t="s">
        <v>9</v>
      </c>
      <c r="K1024" s="66">
        <f t="shared" si="48"/>
        <v>50</v>
      </c>
      <c r="L1024" s="10" t="s">
        <v>17</v>
      </c>
    </row>
    <row r="1025">
      <c r="A1025" s="25"/>
      <c r="B1025" s="25"/>
      <c r="C1025" s="25"/>
      <c r="D1025" s="25"/>
      <c r="E1025" s="37">
        <v>18.0</v>
      </c>
      <c r="F1025" s="40" t="s">
        <v>124</v>
      </c>
      <c r="G1025" s="41"/>
      <c r="H1025" s="57" t="s">
        <v>68</v>
      </c>
      <c r="I1025" s="14" t="s">
        <v>16</v>
      </c>
      <c r="J1025" s="10" t="s">
        <v>9</v>
      </c>
      <c r="K1025" s="32"/>
      <c r="L1025" s="10" t="s">
        <v>17</v>
      </c>
    </row>
    <row r="1026">
      <c r="A1026" s="6">
        <v>75.0</v>
      </c>
      <c r="B1026" s="44" t="s">
        <v>104</v>
      </c>
      <c r="C1026" s="33" t="s">
        <v>126</v>
      </c>
      <c r="D1026" s="33" t="s">
        <v>127</v>
      </c>
      <c r="E1026" s="10">
        <v>1.0</v>
      </c>
      <c r="F1026" s="11" t="s">
        <v>15</v>
      </c>
      <c r="G1026" s="12"/>
      <c r="H1026" s="13"/>
      <c r="I1026" s="14" t="s">
        <v>16</v>
      </c>
      <c r="J1026" s="10" t="s">
        <v>9</v>
      </c>
      <c r="K1026" s="32"/>
      <c r="L1026" s="10" t="s">
        <v>17</v>
      </c>
    </row>
    <row r="1027">
      <c r="A1027" s="16"/>
      <c r="B1027" s="16"/>
      <c r="C1027" s="16"/>
      <c r="D1027" s="16"/>
      <c r="E1027" s="10">
        <v>2.0</v>
      </c>
      <c r="F1027" s="11" t="s">
        <v>18</v>
      </c>
      <c r="G1027" s="45" t="s">
        <v>73</v>
      </c>
      <c r="H1027" s="18"/>
      <c r="I1027" s="14" t="s">
        <v>16</v>
      </c>
      <c r="J1027" s="10" t="s">
        <v>9</v>
      </c>
      <c r="K1027" s="32"/>
      <c r="L1027" s="10" t="s">
        <v>17</v>
      </c>
    </row>
    <row r="1028">
      <c r="A1028" s="16"/>
      <c r="B1028" s="16"/>
      <c r="C1028" s="16"/>
      <c r="D1028" s="16"/>
      <c r="E1028" s="10">
        <v>3.0</v>
      </c>
      <c r="F1028" s="20" t="s">
        <v>20</v>
      </c>
      <c r="G1028" s="10" t="s">
        <v>21</v>
      </c>
      <c r="H1028" s="18"/>
      <c r="I1028" s="14" t="s">
        <v>16</v>
      </c>
      <c r="J1028" s="10" t="s">
        <v>9</v>
      </c>
      <c r="K1028" s="32"/>
      <c r="L1028" s="10" t="s">
        <v>17</v>
      </c>
    </row>
    <row r="1029">
      <c r="A1029" s="16"/>
      <c r="B1029" s="16"/>
      <c r="C1029" s="16"/>
      <c r="D1029" s="16"/>
      <c r="E1029" s="10">
        <v>4.0</v>
      </c>
      <c r="F1029" s="20" t="s">
        <v>22</v>
      </c>
      <c r="G1029" s="21"/>
      <c r="H1029" s="22" t="s">
        <v>23</v>
      </c>
      <c r="I1029" s="14" t="s">
        <v>16</v>
      </c>
      <c r="J1029" s="10" t="s">
        <v>9</v>
      </c>
      <c r="K1029" s="32"/>
      <c r="L1029" s="10" t="s">
        <v>17</v>
      </c>
    </row>
    <row r="1030">
      <c r="A1030" s="16"/>
      <c r="B1030" s="16"/>
      <c r="C1030" s="16"/>
      <c r="D1030" s="16"/>
      <c r="E1030" s="37">
        <v>5.0</v>
      </c>
      <c r="F1030" s="38" t="s">
        <v>107</v>
      </c>
      <c r="G1030" s="41"/>
      <c r="H1030" s="22" t="s">
        <v>75</v>
      </c>
      <c r="I1030" s="14" t="s">
        <v>16</v>
      </c>
      <c r="J1030" s="10" t="s">
        <v>9</v>
      </c>
      <c r="K1030" s="32"/>
      <c r="L1030" s="10" t="s">
        <v>17</v>
      </c>
    </row>
    <row r="1031">
      <c r="A1031" s="16"/>
      <c r="B1031" s="16"/>
      <c r="C1031" s="16"/>
      <c r="D1031" s="16"/>
      <c r="E1031" s="37">
        <v>6.0</v>
      </c>
      <c r="F1031" s="38" t="s">
        <v>108</v>
      </c>
      <c r="G1031" s="37" t="s">
        <v>109</v>
      </c>
      <c r="H1031" s="39"/>
      <c r="I1031" s="14" t="s">
        <v>16</v>
      </c>
      <c r="J1031" s="10" t="s">
        <v>9</v>
      </c>
      <c r="K1031" s="32"/>
      <c r="L1031" s="10" t="s">
        <v>17</v>
      </c>
    </row>
    <row r="1032">
      <c r="A1032" s="16"/>
      <c r="B1032" s="16"/>
      <c r="C1032" s="16"/>
      <c r="D1032" s="16"/>
      <c r="E1032" s="37">
        <v>7.0</v>
      </c>
      <c r="F1032" s="40" t="s">
        <v>110</v>
      </c>
      <c r="G1032" s="41"/>
      <c r="H1032" s="42" t="s">
        <v>111</v>
      </c>
      <c r="I1032" s="14" t="s">
        <v>16</v>
      </c>
      <c r="J1032" s="10" t="s">
        <v>9</v>
      </c>
      <c r="K1032" s="32"/>
      <c r="L1032" s="10" t="s">
        <v>17</v>
      </c>
    </row>
    <row r="1033">
      <c r="A1033" s="16"/>
      <c r="B1033" s="16"/>
      <c r="C1033" s="16"/>
      <c r="D1033" s="16"/>
      <c r="E1033" s="37">
        <v>8.0</v>
      </c>
      <c r="F1033" s="38" t="s">
        <v>112</v>
      </c>
      <c r="G1033" s="41"/>
      <c r="H1033" s="42" t="s">
        <v>113</v>
      </c>
      <c r="I1033" s="14" t="s">
        <v>16</v>
      </c>
      <c r="J1033" s="10" t="s">
        <v>9</v>
      </c>
      <c r="K1033" s="32"/>
      <c r="L1033" s="10" t="s">
        <v>17</v>
      </c>
    </row>
    <row r="1034">
      <c r="A1034" s="16"/>
      <c r="B1034" s="16"/>
      <c r="C1034" s="16"/>
      <c r="D1034" s="16"/>
      <c r="E1034" s="37">
        <v>9.0</v>
      </c>
      <c r="F1034" s="40" t="s">
        <v>114</v>
      </c>
      <c r="G1034" s="62">
        <f>IFERROR(__xludf.DUMMYFUNCTION("IMPORTRANGE(""https://docs.google.com/spreadsheets/d/1msXmY3JMrtV0sapmub13JTOYehqip3e4NKt615XbIqY/?gid=403967565"",CONCATENATE(""Donantes!G"",K1034))"),9.8765432E7)</f>
        <v>98765432</v>
      </c>
      <c r="H1034" s="53"/>
      <c r="I1034" s="63" t="s">
        <v>16</v>
      </c>
      <c r="J1034" s="64" t="s">
        <v>9</v>
      </c>
      <c r="K1034" s="65">
        <f>K1016+1</f>
        <v>51</v>
      </c>
      <c r="L1034" s="10" t="s">
        <v>17</v>
      </c>
    </row>
    <row r="1035">
      <c r="A1035" s="16"/>
      <c r="B1035" s="16"/>
      <c r="C1035" s="16"/>
      <c r="D1035" s="16"/>
      <c r="E1035" s="37">
        <v>10.0</v>
      </c>
      <c r="F1035" s="40" t="s">
        <v>80</v>
      </c>
      <c r="G1035" s="64" t="str">
        <f>IFERROR(__xludf.DUMMYFUNCTION("IMPORTRANGE(""https://docs.google.com/spreadsheets/d/1msXmY3JMrtV0sapmub13JTOYehqip3e4NKt615XbIqY/?gid=403967565"",CONCATENATE(""Donantes!H"",K1035))"),"Calle Falsa")</f>
        <v>Calle Falsa</v>
      </c>
      <c r="H1035" s="53"/>
      <c r="I1035" s="63" t="s">
        <v>16</v>
      </c>
      <c r="J1035" s="64" t="s">
        <v>9</v>
      </c>
      <c r="K1035" s="66">
        <f t="shared" ref="K1035:K1042" si="49">K1034</f>
        <v>51</v>
      </c>
      <c r="L1035" s="10" t="s">
        <v>17</v>
      </c>
    </row>
    <row r="1036">
      <c r="A1036" s="16"/>
      <c r="B1036" s="16"/>
      <c r="C1036" s="16"/>
      <c r="D1036" s="16"/>
      <c r="E1036" s="37">
        <v>11.0</v>
      </c>
      <c r="F1036" s="40" t="s">
        <v>82</v>
      </c>
      <c r="G1036" s="64">
        <f>IFERROR(__xludf.DUMMYFUNCTION("IMPORTRANGE(""https://docs.google.com/spreadsheets/d/1msXmY3JMrtV0sapmub13JTOYehqip3e4NKt615XbIqY/?gid=403967565"",CONCATENATE(""Donantes!I"",K1036))"),123.0)</f>
        <v>123</v>
      </c>
      <c r="H1036" s="53"/>
      <c r="I1036" s="63" t="s">
        <v>16</v>
      </c>
      <c r="J1036" s="64" t="s">
        <v>9</v>
      </c>
      <c r="K1036" s="66">
        <f t="shared" si="49"/>
        <v>51</v>
      </c>
      <c r="L1036" s="10" t="s">
        <v>17</v>
      </c>
    </row>
    <row r="1037">
      <c r="A1037" s="16"/>
      <c r="B1037" s="16"/>
      <c r="C1037" s="16"/>
      <c r="D1037" s="16"/>
      <c r="E1037" s="37">
        <v>12.0</v>
      </c>
      <c r="F1037" s="40" t="s">
        <v>115</v>
      </c>
      <c r="G1037" s="64" t="s">
        <v>116</v>
      </c>
      <c r="H1037" s="53"/>
      <c r="I1037" s="63" t="s">
        <v>16</v>
      </c>
      <c r="J1037" s="64" t="s">
        <v>9</v>
      </c>
      <c r="K1037" s="66">
        <f t="shared" si="49"/>
        <v>51</v>
      </c>
      <c r="L1037" s="10" t="s">
        <v>17</v>
      </c>
    </row>
    <row r="1038">
      <c r="A1038" s="16"/>
      <c r="B1038" s="16"/>
      <c r="C1038" s="16"/>
      <c r="D1038" s="16"/>
      <c r="E1038" s="37">
        <v>13.0</v>
      </c>
      <c r="F1038" s="40" t="s">
        <v>117</v>
      </c>
      <c r="G1038" s="64" t="s">
        <v>118</v>
      </c>
      <c r="H1038" s="53"/>
      <c r="I1038" s="63" t="s">
        <v>16</v>
      </c>
      <c r="J1038" s="64" t="s">
        <v>9</v>
      </c>
      <c r="K1038" s="66">
        <f t="shared" si="49"/>
        <v>51</v>
      </c>
      <c r="L1038" s="10" t="s">
        <v>17</v>
      </c>
    </row>
    <row r="1039">
      <c r="A1039" s="16"/>
      <c r="B1039" s="16"/>
      <c r="C1039" s="16"/>
      <c r="D1039" s="16"/>
      <c r="E1039" s="37">
        <v>14.0</v>
      </c>
      <c r="F1039" s="40" t="s">
        <v>119</v>
      </c>
      <c r="G1039" s="67">
        <f>IFERROR(__xludf.DUMMYFUNCTION("IMPORTRANGE(""https://docs.google.com/spreadsheets/d/1msXmY3JMrtV0sapmub13JTOYehqip3e4NKt615XbIqY/?gid=403967565"",CONCATENATE(""Donantes!F"",K1037))"),18367.0)</f>
        <v>18367</v>
      </c>
      <c r="H1039" s="53"/>
      <c r="I1039" s="63" t="s">
        <v>16</v>
      </c>
      <c r="J1039" s="64" t="s">
        <v>9</v>
      </c>
      <c r="K1039" s="66">
        <f t="shared" si="49"/>
        <v>51</v>
      </c>
      <c r="L1039" s="10" t="s">
        <v>17</v>
      </c>
    </row>
    <row r="1040">
      <c r="A1040" s="16"/>
      <c r="B1040" s="16"/>
      <c r="C1040" s="16"/>
      <c r="D1040" s="16"/>
      <c r="E1040" s="37">
        <v>15.0</v>
      </c>
      <c r="F1040" s="40" t="s">
        <v>120</v>
      </c>
      <c r="G1040" s="64" t="str">
        <f>IFERROR(__xludf.DUMMYFUNCTION("IMPORTRANGE(""https://docs.google.com/spreadsheets/d/1msXmY3JMrtV0sapmub13JTOYehqip3e4NKt615XbIqY/?gid=403967565"",CONCATENATE(""Donantes!D"",K1038))"),"maria.gomez@gmail.com")</f>
        <v>maria.gomez@gmail.com</v>
      </c>
      <c r="H1040" s="53"/>
      <c r="I1040" s="63" t="s">
        <v>16</v>
      </c>
      <c r="J1040" s="64" t="s">
        <v>9</v>
      </c>
      <c r="K1040" s="66">
        <f t="shared" si="49"/>
        <v>51</v>
      </c>
      <c r="L1040" s="10" t="s">
        <v>17</v>
      </c>
    </row>
    <row r="1041">
      <c r="A1041" s="16"/>
      <c r="B1041" s="16"/>
      <c r="C1041" s="16"/>
      <c r="D1041" s="16"/>
      <c r="E1041" s="37">
        <v>16.0</v>
      </c>
      <c r="F1041" s="40" t="s">
        <v>121</v>
      </c>
      <c r="G1041" s="64" t="str">
        <f>IFERROR(__xludf.DUMMYFUNCTION("IMPORTRANGE(""https://docs.google.com/spreadsheets/d/1msXmY3JMrtV0sapmub13JTOYehqip3e4NKt615XbIqY/?gid=403967565"",CONCATENATE(""Donantes!J"",K1039))"),"A")</f>
        <v>A</v>
      </c>
      <c r="H1041" s="53"/>
      <c r="I1041" s="63" t="s">
        <v>16</v>
      </c>
      <c r="J1041" s="64" t="s">
        <v>9</v>
      </c>
      <c r="K1041" s="66">
        <f t="shared" si="49"/>
        <v>51</v>
      </c>
      <c r="L1041" s="10" t="s">
        <v>17</v>
      </c>
    </row>
    <row r="1042">
      <c r="A1042" s="16"/>
      <c r="B1042" s="16"/>
      <c r="C1042" s="16"/>
      <c r="D1042" s="16"/>
      <c r="E1042" s="37">
        <v>17.0</v>
      </c>
      <c r="F1042" s="40" t="s">
        <v>122</v>
      </c>
      <c r="G1042" s="64" t="s">
        <v>123</v>
      </c>
      <c r="H1042" s="53"/>
      <c r="I1042" s="63" t="s">
        <v>16</v>
      </c>
      <c r="J1042" s="64" t="s">
        <v>9</v>
      </c>
      <c r="K1042" s="66">
        <f t="shared" si="49"/>
        <v>51</v>
      </c>
      <c r="L1042" s="10" t="s">
        <v>17</v>
      </c>
    </row>
    <row r="1043">
      <c r="A1043" s="25"/>
      <c r="B1043" s="25"/>
      <c r="C1043" s="25"/>
      <c r="D1043" s="25"/>
      <c r="E1043" s="37">
        <v>18.0</v>
      </c>
      <c r="F1043" s="40" t="s">
        <v>124</v>
      </c>
      <c r="G1043" s="41"/>
      <c r="H1043" s="57" t="s">
        <v>68</v>
      </c>
      <c r="I1043" s="14" t="s">
        <v>16</v>
      </c>
      <c r="J1043" s="10" t="s">
        <v>9</v>
      </c>
      <c r="K1043" s="32"/>
      <c r="L1043" s="10" t="s">
        <v>17</v>
      </c>
    </row>
    <row r="1044">
      <c r="A1044" s="6">
        <v>76.0</v>
      </c>
      <c r="B1044" s="44" t="s">
        <v>104</v>
      </c>
      <c r="C1044" s="33" t="s">
        <v>126</v>
      </c>
      <c r="D1044" s="33" t="s">
        <v>127</v>
      </c>
      <c r="E1044" s="10">
        <v>1.0</v>
      </c>
      <c r="F1044" s="11" t="s">
        <v>15</v>
      </c>
      <c r="G1044" s="12"/>
      <c r="H1044" s="13"/>
      <c r="I1044" s="14" t="s">
        <v>16</v>
      </c>
      <c r="J1044" s="10" t="s">
        <v>9</v>
      </c>
      <c r="K1044" s="32"/>
      <c r="L1044" s="10" t="s">
        <v>17</v>
      </c>
    </row>
    <row r="1045">
      <c r="A1045" s="16"/>
      <c r="B1045" s="16"/>
      <c r="C1045" s="16"/>
      <c r="D1045" s="16"/>
      <c r="E1045" s="10">
        <v>2.0</v>
      </c>
      <c r="F1045" s="11" t="s">
        <v>18</v>
      </c>
      <c r="G1045" s="45" t="s">
        <v>73</v>
      </c>
      <c r="H1045" s="18"/>
      <c r="I1045" s="14" t="s">
        <v>16</v>
      </c>
      <c r="J1045" s="10" t="s">
        <v>9</v>
      </c>
      <c r="K1045" s="32"/>
      <c r="L1045" s="10" t="s">
        <v>17</v>
      </c>
    </row>
    <row r="1046">
      <c r="A1046" s="16"/>
      <c r="B1046" s="16"/>
      <c r="C1046" s="16"/>
      <c r="D1046" s="16"/>
      <c r="E1046" s="10">
        <v>3.0</v>
      </c>
      <c r="F1046" s="20" t="s">
        <v>20</v>
      </c>
      <c r="G1046" s="10" t="s">
        <v>21</v>
      </c>
      <c r="H1046" s="18"/>
      <c r="I1046" s="14" t="s">
        <v>16</v>
      </c>
      <c r="J1046" s="10" t="s">
        <v>9</v>
      </c>
      <c r="K1046" s="32"/>
      <c r="L1046" s="10" t="s">
        <v>17</v>
      </c>
    </row>
    <row r="1047">
      <c r="A1047" s="16"/>
      <c r="B1047" s="16"/>
      <c r="C1047" s="16"/>
      <c r="D1047" s="16"/>
      <c r="E1047" s="10">
        <v>4.0</v>
      </c>
      <c r="F1047" s="20" t="s">
        <v>22</v>
      </c>
      <c r="G1047" s="21"/>
      <c r="H1047" s="22" t="s">
        <v>23</v>
      </c>
      <c r="I1047" s="14" t="s">
        <v>16</v>
      </c>
      <c r="J1047" s="10" t="s">
        <v>9</v>
      </c>
      <c r="K1047" s="32"/>
      <c r="L1047" s="10" t="s">
        <v>17</v>
      </c>
    </row>
    <row r="1048">
      <c r="A1048" s="16"/>
      <c r="B1048" s="16"/>
      <c r="C1048" s="16"/>
      <c r="D1048" s="16"/>
      <c r="E1048" s="37">
        <v>5.0</v>
      </c>
      <c r="F1048" s="38" t="s">
        <v>107</v>
      </c>
      <c r="G1048" s="41"/>
      <c r="H1048" s="22" t="s">
        <v>75</v>
      </c>
      <c r="I1048" s="14" t="s">
        <v>16</v>
      </c>
      <c r="J1048" s="10" t="s">
        <v>9</v>
      </c>
      <c r="K1048" s="32"/>
      <c r="L1048" s="10" t="s">
        <v>17</v>
      </c>
    </row>
    <row r="1049">
      <c r="A1049" s="16"/>
      <c r="B1049" s="16"/>
      <c r="C1049" s="16"/>
      <c r="D1049" s="16"/>
      <c r="E1049" s="37">
        <v>6.0</v>
      </c>
      <c r="F1049" s="38" t="s">
        <v>108</v>
      </c>
      <c r="G1049" s="37" t="s">
        <v>109</v>
      </c>
      <c r="H1049" s="39"/>
      <c r="I1049" s="14" t="s">
        <v>16</v>
      </c>
      <c r="J1049" s="10" t="s">
        <v>9</v>
      </c>
      <c r="K1049" s="32"/>
      <c r="L1049" s="10" t="s">
        <v>17</v>
      </c>
    </row>
    <row r="1050">
      <c r="A1050" s="16"/>
      <c r="B1050" s="16"/>
      <c r="C1050" s="16"/>
      <c r="D1050" s="16"/>
      <c r="E1050" s="37">
        <v>7.0</v>
      </c>
      <c r="F1050" s="40" t="s">
        <v>110</v>
      </c>
      <c r="G1050" s="41"/>
      <c r="H1050" s="42" t="s">
        <v>111</v>
      </c>
      <c r="I1050" s="14" t="s">
        <v>16</v>
      </c>
      <c r="J1050" s="10" t="s">
        <v>9</v>
      </c>
      <c r="K1050" s="32"/>
      <c r="L1050" s="10" t="s">
        <v>17</v>
      </c>
    </row>
    <row r="1051">
      <c r="A1051" s="16"/>
      <c r="B1051" s="16"/>
      <c r="C1051" s="16"/>
      <c r="D1051" s="16"/>
      <c r="E1051" s="37">
        <v>8.0</v>
      </c>
      <c r="F1051" s="38" t="s">
        <v>112</v>
      </c>
      <c r="G1051" s="41"/>
      <c r="H1051" s="42" t="s">
        <v>113</v>
      </c>
      <c r="I1051" s="14" t="s">
        <v>16</v>
      </c>
      <c r="J1051" s="10" t="s">
        <v>9</v>
      </c>
      <c r="K1051" s="32"/>
      <c r="L1051" s="10" t="s">
        <v>17</v>
      </c>
    </row>
    <row r="1052">
      <c r="A1052" s="16"/>
      <c r="B1052" s="16"/>
      <c r="C1052" s="16"/>
      <c r="D1052" s="16"/>
      <c r="E1052" s="37">
        <v>9.0</v>
      </c>
      <c r="F1052" s="40" t="s">
        <v>114</v>
      </c>
      <c r="G1052" s="62">
        <f>IFERROR(__xludf.DUMMYFUNCTION("IMPORTRANGE(""https://docs.google.com/spreadsheets/d/1msXmY3JMrtV0sapmub13JTOYehqip3e4NKt615XbIqY/?gid=403967565"",CONCATENATE(""Donantes!G"",K1052))"),9.8765432E7)</f>
        <v>98765432</v>
      </c>
      <c r="H1052" s="53"/>
      <c r="I1052" s="63" t="s">
        <v>16</v>
      </c>
      <c r="J1052" s="64" t="s">
        <v>9</v>
      </c>
      <c r="K1052" s="65">
        <f>K1034+1</f>
        <v>52</v>
      </c>
      <c r="L1052" s="10" t="s">
        <v>17</v>
      </c>
    </row>
    <row r="1053">
      <c r="A1053" s="16"/>
      <c r="B1053" s="16"/>
      <c r="C1053" s="16"/>
      <c r="D1053" s="16"/>
      <c r="E1053" s="37">
        <v>10.0</v>
      </c>
      <c r="F1053" s="40" t="s">
        <v>80</v>
      </c>
      <c r="G1053" s="64" t="str">
        <f>IFERROR(__xludf.DUMMYFUNCTION("IMPORTRANGE(""https://docs.google.com/spreadsheets/d/1msXmY3JMrtV0sapmub13JTOYehqip3e4NKt615XbIqY/?gid=403967565"",CONCATENATE(""Donantes!H"",K1053))"),"Calle Falsa")</f>
        <v>Calle Falsa</v>
      </c>
      <c r="H1053" s="53"/>
      <c r="I1053" s="63" t="s">
        <v>16</v>
      </c>
      <c r="J1053" s="64" t="s">
        <v>9</v>
      </c>
      <c r="K1053" s="66">
        <f t="shared" ref="K1053:K1060" si="50">K1052</f>
        <v>52</v>
      </c>
      <c r="L1053" s="10" t="s">
        <v>17</v>
      </c>
    </row>
    <row r="1054">
      <c r="A1054" s="16"/>
      <c r="B1054" s="16"/>
      <c r="C1054" s="16"/>
      <c r="D1054" s="16"/>
      <c r="E1054" s="37">
        <v>11.0</v>
      </c>
      <c r="F1054" s="40" t="s">
        <v>82</v>
      </c>
      <c r="G1054" s="64">
        <f>IFERROR(__xludf.DUMMYFUNCTION("IMPORTRANGE(""https://docs.google.com/spreadsheets/d/1msXmY3JMrtV0sapmub13JTOYehqip3e4NKt615XbIqY/?gid=403967565"",CONCATENATE(""Donantes!I"",K1054))"),123.0)</f>
        <v>123</v>
      </c>
      <c r="H1054" s="53"/>
      <c r="I1054" s="63" t="s">
        <v>16</v>
      </c>
      <c r="J1054" s="64" t="s">
        <v>9</v>
      </c>
      <c r="K1054" s="66">
        <f t="shared" si="50"/>
        <v>52</v>
      </c>
      <c r="L1054" s="10" t="s">
        <v>17</v>
      </c>
    </row>
    <row r="1055">
      <c r="A1055" s="16"/>
      <c r="B1055" s="16"/>
      <c r="C1055" s="16"/>
      <c r="D1055" s="16"/>
      <c r="E1055" s="37">
        <v>12.0</v>
      </c>
      <c r="F1055" s="40" t="s">
        <v>115</v>
      </c>
      <c r="G1055" s="64" t="s">
        <v>116</v>
      </c>
      <c r="H1055" s="53"/>
      <c r="I1055" s="63" t="s">
        <v>16</v>
      </c>
      <c r="J1055" s="64" t="s">
        <v>9</v>
      </c>
      <c r="K1055" s="66">
        <f t="shared" si="50"/>
        <v>52</v>
      </c>
      <c r="L1055" s="10" t="s">
        <v>17</v>
      </c>
    </row>
    <row r="1056">
      <c r="A1056" s="16"/>
      <c r="B1056" s="16"/>
      <c r="C1056" s="16"/>
      <c r="D1056" s="16"/>
      <c r="E1056" s="37">
        <v>13.0</v>
      </c>
      <c r="F1056" s="40" t="s">
        <v>117</v>
      </c>
      <c r="G1056" s="64" t="s">
        <v>118</v>
      </c>
      <c r="H1056" s="53"/>
      <c r="I1056" s="63" t="s">
        <v>16</v>
      </c>
      <c r="J1056" s="64" t="s">
        <v>9</v>
      </c>
      <c r="K1056" s="66">
        <f t="shared" si="50"/>
        <v>52</v>
      </c>
      <c r="L1056" s="10" t="s">
        <v>17</v>
      </c>
    </row>
    <row r="1057">
      <c r="A1057" s="16"/>
      <c r="B1057" s="16"/>
      <c r="C1057" s="16"/>
      <c r="D1057" s="16"/>
      <c r="E1057" s="37">
        <v>14.0</v>
      </c>
      <c r="F1057" s="40" t="s">
        <v>119</v>
      </c>
      <c r="G1057" s="67">
        <f>IFERROR(__xludf.DUMMYFUNCTION("IMPORTRANGE(""https://docs.google.com/spreadsheets/d/1msXmY3JMrtV0sapmub13JTOYehqip3e4NKt615XbIqY/?gid=403967565"",CONCATENATE(""Donantes!F"",K1055))"),18367.0)</f>
        <v>18367</v>
      </c>
      <c r="H1057" s="53"/>
      <c r="I1057" s="63" t="s">
        <v>16</v>
      </c>
      <c r="J1057" s="64" t="s">
        <v>9</v>
      </c>
      <c r="K1057" s="66">
        <f t="shared" si="50"/>
        <v>52</v>
      </c>
      <c r="L1057" s="10" t="s">
        <v>17</v>
      </c>
    </row>
    <row r="1058">
      <c r="A1058" s="16"/>
      <c r="B1058" s="16"/>
      <c r="C1058" s="16"/>
      <c r="D1058" s="16"/>
      <c r="E1058" s="37">
        <v>15.0</v>
      </c>
      <c r="F1058" s="40" t="s">
        <v>120</v>
      </c>
      <c r="G1058" s="64" t="str">
        <f>IFERROR(__xludf.DUMMYFUNCTION("IMPORTRANGE(""https://docs.google.com/spreadsheets/d/1msXmY3JMrtV0sapmub13JTOYehqip3e4NKt615XbIqY/?gid=403967565"",CONCATENATE(""Donantes!D"",K1056))"),"maria.gomez@gmail.com")</f>
        <v>maria.gomez@gmail.com</v>
      </c>
      <c r="H1058" s="53"/>
      <c r="I1058" s="63" t="s">
        <v>16</v>
      </c>
      <c r="J1058" s="64" t="s">
        <v>9</v>
      </c>
      <c r="K1058" s="66">
        <f t="shared" si="50"/>
        <v>52</v>
      </c>
      <c r="L1058" s="10" t="s">
        <v>17</v>
      </c>
    </row>
    <row r="1059">
      <c r="A1059" s="16"/>
      <c r="B1059" s="16"/>
      <c r="C1059" s="16"/>
      <c r="D1059" s="16"/>
      <c r="E1059" s="37">
        <v>16.0</v>
      </c>
      <c r="F1059" s="40" t="s">
        <v>121</v>
      </c>
      <c r="G1059" s="64">
        <f>IFERROR(__xludf.DUMMYFUNCTION("IMPORTRANGE(""https://docs.google.com/spreadsheets/d/1msXmY3JMrtV0sapmub13JTOYehqip3e4NKt615XbIqY/?gid=403967565"",CONCATENATE(""Donantes!J"",K1057))"),10000.0)</f>
        <v>10000</v>
      </c>
      <c r="H1059" s="53"/>
      <c r="I1059" s="63" t="s">
        <v>16</v>
      </c>
      <c r="J1059" s="64" t="s">
        <v>9</v>
      </c>
      <c r="K1059" s="66">
        <f t="shared" si="50"/>
        <v>52</v>
      </c>
      <c r="L1059" s="10" t="s">
        <v>17</v>
      </c>
    </row>
    <row r="1060">
      <c r="A1060" s="16"/>
      <c r="B1060" s="16"/>
      <c r="C1060" s="16"/>
      <c r="D1060" s="16"/>
      <c r="E1060" s="37">
        <v>17.0</v>
      </c>
      <c r="F1060" s="40" t="s">
        <v>122</v>
      </c>
      <c r="G1060" s="64" t="s">
        <v>123</v>
      </c>
      <c r="H1060" s="53"/>
      <c r="I1060" s="63" t="s">
        <v>16</v>
      </c>
      <c r="J1060" s="64" t="s">
        <v>9</v>
      </c>
      <c r="K1060" s="66">
        <f t="shared" si="50"/>
        <v>52</v>
      </c>
      <c r="L1060" s="10" t="s">
        <v>17</v>
      </c>
    </row>
    <row r="1061">
      <c r="A1061" s="25"/>
      <c r="B1061" s="25"/>
      <c r="C1061" s="25"/>
      <c r="D1061" s="25"/>
      <c r="E1061" s="37">
        <v>18.0</v>
      </c>
      <c r="F1061" s="40" t="s">
        <v>124</v>
      </c>
      <c r="G1061" s="41"/>
      <c r="H1061" s="57" t="s">
        <v>68</v>
      </c>
      <c r="I1061" s="14" t="s">
        <v>16</v>
      </c>
      <c r="J1061" s="10" t="s">
        <v>9</v>
      </c>
      <c r="K1061" s="32"/>
      <c r="L1061" s="10" t="s">
        <v>17</v>
      </c>
    </row>
    <row r="1062">
      <c r="A1062" s="6">
        <v>77.0</v>
      </c>
      <c r="B1062" s="44" t="s">
        <v>104</v>
      </c>
      <c r="C1062" s="33" t="s">
        <v>126</v>
      </c>
      <c r="D1062" s="33" t="s">
        <v>127</v>
      </c>
      <c r="E1062" s="10">
        <v>1.0</v>
      </c>
      <c r="F1062" s="11" t="s">
        <v>15</v>
      </c>
      <c r="G1062" s="12"/>
      <c r="H1062" s="13"/>
      <c r="I1062" s="14" t="s">
        <v>16</v>
      </c>
      <c r="J1062" s="10" t="s">
        <v>9</v>
      </c>
      <c r="K1062" s="32"/>
      <c r="L1062" s="10" t="s">
        <v>17</v>
      </c>
    </row>
    <row r="1063">
      <c r="A1063" s="16"/>
      <c r="B1063" s="16"/>
      <c r="C1063" s="16"/>
      <c r="D1063" s="16"/>
      <c r="E1063" s="10">
        <v>2.0</v>
      </c>
      <c r="F1063" s="11" t="s">
        <v>18</v>
      </c>
      <c r="G1063" s="45" t="s">
        <v>73</v>
      </c>
      <c r="H1063" s="18"/>
      <c r="I1063" s="14" t="s">
        <v>16</v>
      </c>
      <c r="J1063" s="10" t="s">
        <v>9</v>
      </c>
      <c r="K1063" s="32"/>
      <c r="L1063" s="10" t="s">
        <v>17</v>
      </c>
    </row>
    <row r="1064">
      <c r="A1064" s="16"/>
      <c r="B1064" s="16"/>
      <c r="C1064" s="16"/>
      <c r="D1064" s="16"/>
      <c r="E1064" s="10">
        <v>3.0</v>
      </c>
      <c r="F1064" s="20" t="s">
        <v>20</v>
      </c>
      <c r="G1064" s="10" t="s">
        <v>21</v>
      </c>
      <c r="H1064" s="18"/>
      <c r="I1064" s="14" t="s">
        <v>16</v>
      </c>
      <c r="J1064" s="10" t="s">
        <v>9</v>
      </c>
      <c r="K1064" s="32"/>
      <c r="L1064" s="10" t="s">
        <v>17</v>
      </c>
    </row>
    <row r="1065">
      <c r="A1065" s="16"/>
      <c r="B1065" s="16"/>
      <c r="C1065" s="16"/>
      <c r="D1065" s="16"/>
      <c r="E1065" s="10">
        <v>4.0</v>
      </c>
      <c r="F1065" s="20" t="s">
        <v>22</v>
      </c>
      <c r="G1065" s="21"/>
      <c r="H1065" s="22" t="s">
        <v>23</v>
      </c>
      <c r="I1065" s="14" t="s">
        <v>16</v>
      </c>
      <c r="J1065" s="10" t="s">
        <v>9</v>
      </c>
      <c r="K1065" s="32"/>
      <c r="L1065" s="10" t="s">
        <v>17</v>
      </c>
    </row>
    <row r="1066">
      <c r="A1066" s="16"/>
      <c r="B1066" s="16"/>
      <c r="C1066" s="16"/>
      <c r="D1066" s="16"/>
      <c r="E1066" s="37">
        <v>5.0</v>
      </c>
      <c r="F1066" s="38" t="s">
        <v>107</v>
      </c>
      <c r="G1066" s="41"/>
      <c r="H1066" s="22" t="s">
        <v>75</v>
      </c>
      <c r="I1066" s="14" t="s">
        <v>16</v>
      </c>
      <c r="J1066" s="10" t="s">
        <v>9</v>
      </c>
      <c r="K1066" s="32"/>
      <c r="L1066" s="10" t="s">
        <v>17</v>
      </c>
    </row>
    <row r="1067">
      <c r="A1067" s="16"/>
      <c r="B1067" s="16"/>
      <c r="C1067" s="16"/>
      <c r="D1067" s="16"/>
      <c r="E1067" s="37">
        <v>6.0</v>
      </c>
      <c r="F1067" s="38" t="s">
        <v>108</v>
      </c>
      <c r="G1067" s="37" t="s">
        <v>109</v>
      </c>
      <c r="H1067" s="39"/>
      <c r="I1067" s="14" t="s">
        <v>16</v>
      </c>
      <c r="J1067" s="10" t="s">
        <v>9</v>
      </c>
      <c r="K1067" s="32"/>
      <c r="L1067" s="10" t="s">
        <v>17</v>
      </c>
    </row>
    <row r="1068">
      <c r="A1068" s="16"/>
      <c r="B1068" s="16"/>
      <c r="C1068" s="16"/>
      <c r="D1068" s="16"/>
      <c r="E1068" s="37">
        <v>7.0</v>
      </c>
      <c r="F1068" s="40" t="s">
        <v>110</v>
      </c>
      <c r="G1068" s="41"/>
      <c r="H1068" s="42" t="s">
        <v>111</v>
      </c>
      <c r="I1068" s="14" t="s">
        <v>16</v>
      </c>
      <c r="J1068" s="10" t="s">
        <v>9</v>
      </c>
      <c r="K1068" s="32"/>
      <c r="L1068" s="10" t="s">
        <v>17</v>
      </c>
    </row>
    <row r="1069">
      <c r="A1069" s="16"/>
      <c r="B1069" s="16"/>
      <c r="C1069" s="16"/>
      <c r="D1069" s="16"/>
      <c r="E1069" s="37">
        <v>8.0</v>
      </c>
      <c r="F1069" s="38" t="s">
        <v>112</v>
      </c>
      <c r="G1069" s="41"/>
      <c r="H1069" s="42" t="s">
        <v>113</v>
      </c>
      <c r="I1069" s="14" t="s">
        <v>16</v>
      </c>
      <c r="J1069" s="10" t="s">
        <v>9</v>
      </c>
      <c r="K1069" s="32"/>
      <c r="L1069" s="10" t="s">
        <v>17</v>
      </c>
    </row>
    <row r="1070">
      <c r="A1070" s="16"/>
      <c r="B1070" s="16"/>
      <c r="C1070" s="16"/>
      <c r="D1070" s="16"/>
      <c r="E1070" s="37">
        <v>9.0</v>
      </c>
      <c r="F1070" s="40" t="s">
        <v>114</v>
      </c>
      <c r="G1070" s="60">
        <f>IFERROR(__xludf.DUMMYFUNCTION("IMPORTRANGE(""https://docs.google.com/spreadsheets/d/1msXmY3JMrtV0sapmub13JTOYehqip3e4NKt615XbIqY/?gid=403967565"",CONCATENATE(""Donantes!G"",K1070))"),9.8765432E7)</f>
        <v>98765432</v>
      </c>
      <c r="H1070" s="39"/>
      <c r="I1070" s="14" t="s">
        <v>16</v>
      </c>
      <c r="J1070" s="10" t="s">
        <v>9</v>
      </c>
      <c r="K1070" s="30">
        <f>K998+1</f>
        <v>31</v>
      </c>
      <c r="L1070" s="10" t="s">
        <v>17</v>
      </c>
    </row>
    <row r="1071">
      <c r="A1071" s="16"/>
      <c r="B1071" s="16"/>
      <c r="C1071" s="16"/>
      <c r="D1071" s="16"/>
      <c r="E1071" s="37">
        <v>10.0</v>
      </c>
      <c r="F1071" s="40" t="s">
        <v>80</v>
      </c>
      <c r="G1071" s="37" t="str">
        <f>IFERROR(__xludf.DUMMYFUNCTION("IMPORTRANGE(""https://docs.google.com/spreadsheets/d/1msXmY3JMrtV0sapmub13JTOYehqip3e4NKt615XbIqY/?gid=403967565"",CONCATENATE(""Donantes!H"",K1071))"),"Calle Falsa")</f>
        <v>Calle Falsa</v>
      </c>
      <c r="H1071" s="39"/>
      <c r="I1071" s="14" t="s">
        <v>16</v>
      </c>
      <c r="J1071" s="10" t="s">
        <v>9</v>
      </c>
      <c r="K1071" s="32">
        <f>K1070</f>
        <v>31</v>
      </c>
      <c r="L1071" s="10" t="s">
        <v>17</v>
      </c>
    </row>
    <row r="1072">
      <c r="A1072" s="16"/>
      <c r="B1072" s="16"/>
      <c r="C1072" s="16"/>
      <c r="D1072" s="16"/>
      <c r="E1072" s="37">
        <v>11.0</v>
      </c>
      <c r="F1072" s="40" t="s">
        <v>82</v>
      </c>
      <c r="G1072" s="37">
        <f>IFERROR(__xludf.DUMMYFUNCTION("IMPORTRANGE(""https://docs.google.com/spreadsheets/d/1msXmY3JMrtV0sapmub13JTOYehqip3e4NKt615XbIqY/?gid=403967565"",CONCATENATE(""Donantes!I"",K1072))"),123.0)</f>
        <v>123</v>
      </c>
      <c r="H1072" s="39"/>
      <c r="I1072" s="14" t="s">
        <v>16</v>
      </c>
      <c r="J1072" s="10" t="s">
        <v>9</v>
      </c>
      <c r="K1072" s="32">
        <f>K1070</f>
        <v>31</v>
      </c>
      <c r="L1072" s="10" t="s">
        <v>17</v>
      </c>
    </row>
    <row r="1073">
      <c r="A1073" s="16"/>
      <c r="B1073" s="16"/>
      <c r="C1073" s="16"/>
      <c r="D1073" s="16"/>
      <c r="E1073" s="37">
        <v>12.0</v>
      </c>
      <c r="F1073" s="40" t="s">
        <v>115</v>
      </c>
      <c r="G1073" s="37" t="s">
        <v>116</v>
      </c>
      <c r="H1073" s="39"/>
      <c r="I1073" s="14" t="s">
        <v>16</v>
      </c>
      <c r="J1073" s="10" t="s">
        <v>9</v>
      </c>
      <c r="K1073" s="32">
        <f>K1070</f>
        <v>31</v>
      </c>
      <c r="L1073" s="10" t="s">
        <v>17</v>
      </c>
    </row>
    <row r="1074">
      <c r="A1074" s="16"/>
      <c r="B1074" s="16"/>
      <c r="C1074" s="16"/>
      <c r="D1074" s="16"/>
      <c r="E1074" s="37">
        <v>13.0</v>
      </c>
      <c r="F1074" s="40" t="s">
        <v>117</v>
      </c>
      <c r="G1074" s="37" t="s">
        <v>118</v>
      </c>
      <c r="H1074" s="39"/>
      <c r="I1074" s="14" t="s">
        <v>16</v>
      </c>
      <c r="J1074" s="10" t="s">
        <v>9</v>
      </c>
      <c r="K1074" s="32">
        <f>K1070</f>
        <v>31</v>
      </c>
      <c r="L1074" s="10" t="s">
        <v>17</v>
      </c>
    </row>
    <row r="1075">
      <c r="A1075" s="16"/>
      <c r="B1075" s="16"/>
      <c r="C1075" s="16"/>
      <c r="D1075" s="16"/>
      <c r="E1075" s="37">
        <v>14.0</v>
      </c>
      <c r="F1075" s="40" t="s">
        <v>119</v>
      </c>
      <c r="G1075" s="61">
        <f>IFERROR(__xludf.DUMMYFUNCTION("IMPORTRANGE(""https://docs.google.com/spreadsheets/d/1msXmY3JMrtV0sapmub13JTOYehqip3e4NKt615XbIqY/?gid=403967565"",CONCATENATE(""Donantes!F"",K1075))"),18367.0)</f>
        <v>18367</v>
      </c>
      <c r="H1075" s="39"/>
      <c r="I1075" s="14" t="s">
        <v>16</v>
      </c>
      <c r="J1075" s="10" t="s">
        <v>9</v>
      </c>
      <c r="K1075" s="32">
        <f>K1070</f>
        <v>31</v>
      </c>
      <c r="L1075" s="10" t="s">
        <v>17</v>
      </c>
    </row>
    <row r="1076">
      <c r="A1076" s="16"/>
      <c r="B1076" s="16"/>
      <c r="C1076" s="16"/>
      <c r="D1076" s="16"/>
      <c r="E1076" s="37">
        <v>15.0</v>
      </c>
      <c r="F1076" s="40" t="s">
        <v>120</v>
      </c>
      <c r="G1076" s="37" t="str">
        <f>IFERROR(__xludf.DUMMYFUNCTION("IMPORTRANGE(""https://docs.google.com/spreadsheets/d/1msXmY3JMrtV0sapmub13JTOYehqip3e4NKt615XbIqY/?gid=403967565"",CONCATENATE(""Donantes!D"",K1076))"),"maria.gomez@gmail.com")</f>
        <v>maria.gomez@gmail.com</v>
      </c>
      <c r="H1076" s="39"/>
      <c r="I1076" s="14" t="s">
        <v>16</v>
      </c>
      <c r="J1076" s="10" t="s">
        <v>9</v>
      </c>
      <c r="K1076" s="32">
        <f>K1070</f>
        <v>31</v>
      </c>
      <c r="L1076" s="10" t="s">
        <v>17</v>
      </c>
    </row>
    <row r="1077">
      <c r="A1077" s="16"/>
      <c r="B1077" s="16"/>
      <c r="C1077" s="16"/>
      <c r="D1077" s="16"/>
      <c r="E1077" s="37">
        <v>16.0</v>
      </c>
      <c r="F1077" s="40" t="s">
        <v>121</v>
      </c>
      <c r="G1077" s="37">
        <f>IFERROR(__xludf.DUMMYFUNCTION("IMPORTRANGE(""https://docs.google.com/spreadsheets/d/1msXmY3JMrtV0sapmub13JTOYehqip3e4NKt615XbIqY/?gid=403967565"",CONCATENATE(""Donantes!J"",K1077))"),1234.0)</f>
        <v>1234</v>
      </c>
      <c r="H1077" s="39"/>
      <c r="I1077" s="14" t="s">
        <v>16</v>
      </c>
      <c r="J1077" s="10" t="s">
        <v>9</v>
      </c>
      <c r="K1077" s="32">
        <f>K1070</f>
        <v>31</v>
      </c>
      <c r="L1077" s="10" t="s">
        <v>17</v>
      </c>
    </row>
    <row r="1078">
      <c r="A1078" s="16"/>
      <c r="B1078" s="16"/>
      <c r="C1078" s="16"/>
      <c r="D1078" s="16"/>
      <c r="E1078" s="37">
        <v>17.0</v>
      </c>
      <c r="F1078" s="40" t="s">
        <v>122</v>
      </c>
      <c r="G1078" s="37" t="s">
        <v>123</v>
      </c>
      <c r="H1078" s="39"/>
      <c r="I1078" s="14" t="s">
        <v>16</v>
      </c>
      <c r="J1078" s="10" t="s">
        <v>9</v>
      </c>
      <c r="K1078" s="32"/>
      <c r="L1078" s="10" t="s">
        <v>17</v>
      </c>
    </row>
    <row r="1079">
      <c r="A1079" s="25"/>
      <c r="B1079" s="25"/>
      <c r="C1079" s="25"/>
      <c r="D1079" s="25"/>
      <c r="E1079" s="37">
        <v>18.0</v>
      </c>
      <c r="F1079" s="40" t="s">
        <v>124</v>
      </c>
      <c r="G1079" s="41"/>
      <c r="H1079" s="57" t="s">
        <v>68</v>
      </c>
      <c r="I1079" s="14" t="s">
        <v>16</v>
      </c>
      <c r="J1079" s="10" t="s">
        <v>9</v>
      </c>
      <c r="K1079" s="32"/>
      <c r="L1079" s="10" t="s">
        <v>17</v>
      </c>
    </row>
    <row r="1080">
      <c r="A1080" s="49">
        <v>78.0</v>
      </c>
      <c r="B1080" s="70" t="s">
        <v>128</v>
      </c>
      <c r="C1080" s="48" t="s">
        <v>129</v>
      </c>
      <c r="D1080" s="48" t="s">
        <v>130</v>
      </c>
      <c r="E1080" s="58">
        <v>1.0</v>
      </c>
      <c r="F1080" s="71" t="s">
        <v>131</v>
      </c>
      <c r="G1080" s="52"/>
      <c r="H1080" s="57"/>
      <c r="I1080" s="72" t="s">
        <v>16</v>
      </c>
      <c r="J1080" s="58" t="s">
        <v>9</v>
      </c>
      <c r="K1080" s="55"/>
      <c r="L1080" s="58" t="s">
        <v>17</v>
      </c>
    </row>
    <row r="1081">
      <c r="A1081" s="16"/>
      <c r="B1081" s="16"/>
      <c r="C1081" s="16"/>
      <c r="D1081" s="16"/>
      <c r="E1081" s="58">
        <v>2.0</v>
      </c>
      <c r="F1081" s="71" t="s">
        <v>132</v>
      </c>
      <c r="G1081" s="52"/>
      <c r="H1081" s="57"/>
      <c r="I1081" s="72" t="s">
        <v>16</v>
      </c>
      <c r="J1081" s="58" t="s">
        <v>9</v>
      </c>
      <c r="K1081" s="55"/>
      <c r="L1081" s="58" t="s">
        <v>17</v>
      </c>
    </row>
    <row r="1082">
      <c r="A1082" s="16"/>
      <c r="B1082" s="16"/>
      <c r="C1082" s="16"/>
      <c r="D1082" s="16"/>
      <c r="E1082" s="58">
        <v>3.0</v>
      </c>
      <c r="F1082" s="71" t="s">
        <v>133</v>
      </c>
      <c r="G1082" s="52"/>
      <c r="H1082" s="57"/>
      <c r="I1082" s="72" t="s">
        <v>16</v>
      </c>
      <c r="J1082" s="58" t="s">
        <v>9</v>
      </c>
      <c r="K1082" s="55"/>
      <c r="L1082" s="58" t="s">
        <v>17</v>
      </c>
    </row>
    <row r="1083">
      <c r="A1083" s="16"/>
      <c r="B1083" s="16"/>
      <c r="C1083" s="16"/>
      <c r="D1083" s="16"/>
      <c r="E1083" s="58">
        <v>4.0</v>
      </c>
      <c r="F1083" s="71" t="s">
        <v>29</v>
      </c>
      <c r="G1083" s="37" t="str">
        <f>IFERROR(__xludf.DUMMYFUNCTION("IMPORTRANGE(""https://docs.google.com/spreadsheets/d/1msXmY3JMrtV0sapmub13JTOYehqip3e4NKt615XbIqY/?gid=403967565"",CONCATENATE(""Donantes!B"",K1083))"),"María")</f>
        <v>María</v>
      </c>
      <c r="H1083" s="57"/>
      <c r="I1083" s="72" t="s">
        <v>16</v>
      </c>
      <c r="J1083" s="58" t="s">
        <v>9</v>
      </c>
      <c r="K1083" s="73">
        <v>17.0</v>
      </c>
      <c r="L1083" s="58" t="s">
        <v>17</v>
      </c>
    </row>
    <row r="1084">
      <c r="A1084" s="16"/>
      <c r="B1084" s="16"/>
      <c r="C1084" s="16"/>
      <c r="D1084" s="16"/>
      <c r="E1084" s="58">
        <v>5.0</v>
      </c>
      <c r="F1084" s="71" t="s">
        <v>30</v>
      </c>
      <c r="G1084" s="37" t="str">
        <f>IFERROR(__xludf.DUMMYFUNCTION("IMPORTRANGE(""https://docs.google.com/spreadsheets/d/1msXmY3JMrtV0sapmub13JTOYehqip3e4NKt615XbIqY/?gid=403967565"",CONCATENATE(""Donantes!C"",K1084))"),"Gómez")</f>
        <v>Gómez</v>
      </c>
      <c r="H1084" s="57"/>
      <c r="I1084" s="72" t="s">
        <v>16</v>
      </c>
      <c r="J1084" s="58" t="s">
        <v>9</v>
      </c>
      <c r="K1084" s="55">
        <f t="shared" ref="K1084:K1092" si="51">K1083</f>
        <v>17</v>
      </c>
      <c r="L1084" s="58" t="s">
        <v>17</v>
      </c>
    </row>
    <row r="1085">
      <c r="A1085" s="16"/>
      <c r="B1085" s="16"/>
      <c r="C1085" s="16"/>
      <c r="D1085" s="16"/>
      <c r="E1085" s="58">
        <v>6.0</v>
      </c>
      <c r="F1085" s="71" t="s">
        <v>120</v>
      </c>
      <c r="G1085" s="37" t="str">
        <f>IFERROR(__xludf.DUMMYFUNCTION("IMPORTRANGE(""https://docs.google.com/spreadsheets/d/1msXmY3JMrtV0sapmub13JTOYehqip3e4NKt615XbIqY/?gid=403967565"",CONCATENATE(""Donantes!D"",K1085))"),"maria.gomez@gmail.com")</f>
        <v>maria.gomez@gmail.com</v>
      </c>
      <c r="H1085" s="57"/>
      <c r="I1085" s="72" t="s">
        <v>16</v>
      </c>
      <c r="J1085" s="58" t="s">
        <v>9</v>
      </c>
      <c r="K1085" s="55">
        <f t="shared" si="51"/>
        <v>17</v>
      </c>
      <c r="L1085" s="58" t="s">
        <v>17</v>
      </c>
    </row>
    <row r="1086">
      <c r="A1086" s="16"/>
      <c r="B1086" s="16"/>
      <c r="C1086" s="16"/>
      <c r="D1086" s="16"/>
      <c r="E1086" s="58">
        <v>7.0</v>
      </c>
      <c r="F1086" s="71" t="s">
        <v>80</v>
      </c>
      <c r="G1086" s="37" t="str">
        <f>IFERROR(__xludf.DUMMYFUNCTION("IMPORTRANGE(""https://docs.google.com/spreadsheets/d/1msXmY3JMrtV0sapmub13JTOYehqip3e4NKt615XbIqY/?gid=403967565"",CONCATENATE(""Donantes!H"",K1086))"),"Calle Falsa")</f>
        <v>Calle Falsa</v>
      </c>
      <c r="H1086" s="57"/>
      <c r="I1086" s="72" t="s">
        <v>16</v>
      </c>
      <c r="J1086" s="58" t="s">
        <v>9</v>
      </c>
      <c r="K1086" s="55">
        <f t="shared" si="51"/>
        <v>17</v>
      </c>
      <c r="L1086" s="58" t="s">
        <v>17</v>
      </c>
    </row>
    <row r="1087">
      <c r="A1087" s="16"/>
      <c r="B1087" s="16"/>
      <c r="C1087" s="16"/>
      <c r="D1087" s="16"/>
      <c r="E1087" s="58">
        <v>8.0</v>
      </c>
      <c r="F1087" s="71" t="s">
        <v>82</v>
      </c>
      <c r="G1087" s="37">
        <f>IFERROR(__xludf.DUMMYFUNCTION("IMPORTRANGE(""https://docs.google.com/spreadsheets/d/1msXmY3JMrtV0sapmub13JTOYehqip3e4NKt615XbIqY/?gid=403967565"",CONCATENATE(""Donantes!I"",K1087))"),123.0)</f>
        <v>123</v>
      </c>
      <c r="H1087" s="57"/>
      <c r="I1087" s="72" t="s">
        <v>16</v>
      </c>
      <c r="J1087" s="58" t="s">
        <v>9</v>
      </c>
      <c r="K1087" s="55">
        <f t="shared" si="51"/>
        <v>17</v>
      </c>
      <c r="L1087" s="58" t="s">
        <v>17</v>
      </c>
    </row>
    <row r="1088">
      <c r="A1088" s="16"/>
      <c r="B1088" s="16"/>
      <c r="C1088" s="16"/>
      <c r="D1088" s="16"/>
      <c r="E1088" s="58">
        <v>9.0</v>
      </c>
      <c r="F1088" s="71" t="s">
        <v>134</v>
      </c>
      <c r="G1088" s="62">
        <f>IFERROR(__xludf.DUMMYFUNCTION("IMPORTRANGE(""https://docs.google.com/spreadsheets/d/1msXmY3JMrtV0sapmub13JTOYehqip3e4NKt615XbIqY/?gid=403967565"",CONCATENATE(""Donantes!J"",K1088))"),1234.0)</f>
        <v>1234</v>
      </c>
      <c r="H1088" s="59"/>
      <c r="I1088" s="74" t="s">
        <v>16</v>
      </c>
      <c r="J1088" s="75" t="s">
        <v>9</v>
      </c>
      <c r="K1088" s="76">
        <f t="shared" si="51"/>
        <v>17</v>
      </c>
      <c r="L1088" s="75" t="s">
        <v>17</v>
      </c>
    </row>
    <row r="1089">
      <c r="A1089" s="16"/>
      <c r="B1089" s="16"/>
      <c r="C1089" s="16"/>
      <c r="D1089" s="16"/>
      <c r="E1089" s="58">
        <v>10.0</v>
      </c>
      <c r="F1089" s="71" t="s">
        <v>115</v>
      </c>
      <c r="G1089" s="77" t="s">
        <v>116</v>
      </c>
      <c r="H1089" s="59"/>
      <c r="I1089" s="74" t="s">
        <v>16</v>
      </c>
      <c r="J1089" s="75" t="s">
        <v>9</v>
      </c>
      <c r="K1089" s="76">
        <f t="shared" si="51"/>
        <v>17</v>
      </c>
      <c r="L1089" s="75" t="s">
        <v>17</v>
      </c>
    </row>
    <row r="1090">
      <c r="A1090" s="16"/>
      <c r="B1090" s="16"/>
      <c r="C1090" s="16"/>
      <c r="D1090" s="16"/>
      <c r="E1090" s="58">
        <v>11.0</v>
      </c>
      <c r="F1090" s="71" t="s">
        <v>117</v>
      </c>
      <c r="G1090" s="58" t="s">
        <v>118</v>
      </c>
      <c r="H1090" s="78"/>
      <c r="I1090" s="74" t="s">
        <v>16</v>
      </c>
      <c r="J1090" s="75" t="s">
        <v>9</v>
      </c>
      <c r="K1090" s="76">
        <f t="shared" si="51"/>
        <v>17</v>
      </c>
      <c r="L1090" s="75" t="s">
        <v>17</v>
      </c>
    </row>
    <row r="1091">
      <c r="A1091" s="16"/>
      <c r="B1091" s="16"/>
      <c r="C1091" s="16"/>
      <c r="D1091" s="16"/>
      <c r="E1091" s="58">
        <v>12.0</v>
      </c>
      <c r="F1091" s="78" t="s">
        <v>135</v>
      </c>
      <c r="G1091" s="67" t="str">
        <f>IFERROR(__xludf.DUMMYFUNCTION("IMPORTRANGE(""https://docs.google.com/spreadsheets/d/1msXmY3JMrtV0sapmub13JTOYehqip3e4NKt615XbIqY/?gid=403967565"",CONCATENATE(""Donantes!E"",K1091))"),"011 1234 5678")</f>
        <v>011 1234 5678</v>
      </c>
      <c r="H1091" s="78"/>
      <c r="I1091" s="79" t="s">
        <v>16</v>
      </c>
      <c r="J1091" s="80" t="s">
        <v>9</v>
      </c>
      <c r="K1091" s="76">
        <f t="shared" si="51"/>
        <v>17</v>
      </c>
      <c r="L1091" s="80" t="s">
        <v>17</v>
      </c>
    </row>
    <row r="1092">
      <c r="A1092" s="16"/>
      <c r="B1092" s="16"/>
      <c r="C1092" s="16"/>
      <c r="D1092" s="16"/>
      <c r="E1092" s="58">
        <v>13.0</v>
      </c>
      <c r="F1092" s="59" t="s">
        <v>119</v>
      </c>
      <c r="G1092" s="67">
        <f>IFERROR(__xludf.DUMMYFUNCTION("IMPORTRANGE(""https://docs.google.com/spreadsheets/d/1msXmY3JMrtV0sapmub13JTOYehqip3e4NKt615XbIqY/?gid=403967565"",CONCATENATE(""Donantes!F"",K1092))"),18367.0)</f>
        <v>18367</v>
      </c>
      <c r="H1092" s="59"/>
      <c r="I1092" s="79" t="s">
        <v>16</v>
      </c>
      <c r="J1092" s="80" t="s">
        <v>9</v>
      </c>
      <c r="K1092" s="76">
        <f t="shared" si="51"/>
        <v>17</v>
      </c>
      <c r="L1092" s="80" t="s">
        <v>17</v>
      </c>
    </row>
    <row r="1093">
      <c r="A1093" s="25"/>
      <c r="B1093" s="25"/>
      <c r="C1093" s="25"/>
      <c r="D1093" s="25"/>
      <c r="E1093" s="58">
        <v>14.0</v>
      </c>
      <c r="F1093" s="59" t="s">
        <v>136</v>
      </c>
      <c r="G1093" s="80"/>
      <c r="H1093" s="81" t="s">
        <v>137</v>
      </c>
      <c r="I1093" s="79" t="s">
        <v>16</v>
      </c>
      <c r="J1093" s="80" t="s">
        <v>9</v>
      </c>
      <c r="K1093" s="82"/>
      <c r="L1093" s="80" t="s">
        <v>17</v>
      </c>
    </row>
    <row r="1094">
      <c r="A1094" s="49">
        <v>79.0</v>
      </c>
      <c r="B1094" s="70" t="s">
        <v>128</v>
      </c>
      <c r="C1094" s="48" t="s">
        <v>129</v>
      </c>
      <c r="D1094" s="48" t="s">
        <v>130</v>
      </c>
      <c r="E1094" s="58">
        <v>1.0</v>
      </c>
      <c r="F1094" s="71" t="s">
        <v>131</v>
      </c>
      <c r="G1094" s="52"/>
      <c r="H1094" s="57"/>
      <c r="I1094" s="72" t="s">
        <v>16</v>
      </c>
      <c r="J1094" s="58" t="s">
        <v>9</v>
      </c>
      <c r="K1094" s="55"/>
      <c r="L1094" s="58" t="s">
        <v>17</v>
      </c>
    </row>
    <row r="1095">
      <c r="A1095" s="16"/>
      <c r="B1095" s="16"/>
      <c r="C1095" s="16"/>
      <c r="D1095" s="16"/>
      <c r="E1095" s="58">
        <v>2.0</v>
      </c>
      <c r="F1095" s="71" t="s">
        <v>132</v>
      </c>
      <c r="G1095" s="52"/>
      <c r="H1095" s="57"/>
      <c r="I1095" s="72" t="s">
        <v>16</v>
      </c>
      <c r="J1095" s="58" t="s">
        <v>9</v>
      </c>
      <c r="K1095" s="55"/>
      <c r="L1095" s="58" t="s">
        <v>17</v>
      </c>
    </row>
    <row r="1096">
      <c r="A1096" s="16"/>
      <c r="B1096" s="16"/>
      <c r="C1096" s="16"/>
      <c r="D1096" s="16"/>
      <c r="E1096" s="58">
        <v>3.0</v>
      </c>
      <c r="F1096" s="71" t="s">
        <v>133</v>
      </c>
      <c r="G1096" s="52"/>
      <c r="H1096" s="57"/>
      <c r="I1096" s="72" t="s">
        <v>16</v>
      </c>
      <c r="J1096" s="58" t="s">
        <v>9</v>
      </c>
      <c r="K1096" s="55"/>
      <c r="L1096" s="58" t="s">
        <v>17</v>
      </c>
    </row>
    <row r="1097">
      <c r="A1097" s="16"/>
      <c r="B1097" s="16"/>
      <c r="C1097" s="16"/>
      <c r="D1097" s="16"/>
      <c r="E1097" s="58">
        <v>4.0</v>
      </c>
      <c r="F1097" s="71" t="s">
        <v>29</v>
      </c>
      <c r="G1097" s="37" t="str">
        <f>IFERROR(__xludf.DUMMYFUNCTION("IMPORTRANGE(""https://docs.google.com/spreadsheets/d/1msXmY3JMrtV0sapmub13JTOYehqip3e4NKt615XbIqY/?gid=403967565"",CONCATENATE(""Donantes!B"",K1097))"),"María")</f>
        <v>María</v>
      </c>
      <c r="H1097" s="57"/>
      <c r="I1097" s="72" t="s">
        <v>16</v>
      </c>
      <c r="J1097" s="58" t="s">
        <v>9</v>
      </c>
      <c r="K1097" s="73">
        <v>18.0</v>
      </c>
      <c r="L1097" s="58" t="s">
        <v>17</v>
      </c>
    </row>
    <row r="1098">
      <c r="A1098" s="16"/>
      <c r="B1098" s="16"/>
      <c r="C1098" s="16"/>
      <c r="D1098" s="16"/>
      <c r="E1098" s="58">
        <v>5.0</v>
      </c>
      <c r="F1098" s="71" t="s">
        <v>30</v>
      </c>
      <c r="G1098" s="37" t="str">
        <f>IFERROR(__xludf.DUMMYFUNCTION("IMPORTRANGE(""https://docs.google.com/spreadsheets/d/1msXmY3JMrtV0sapmub13JTOYehqip3e4NKt615XbIqY/?gid=403967565"",CONCATENATE(""Donantes!C"",K1098))"),"Peréz Gómez")</f>
        <v>Peréz Gómez</v>
      </c>
      <c r="H1098" s="57"/>
      <c r="I1098" s="72" t="s">
        <v>16</v>
      </c>
      <c r="J1098" s="58" t="s">
        <v>9</v>
      </c>
      <c r="K1098" s="55">
        <f t="shared" ref="K1098:K1106" si="52">K1097</f>
        <v>18</v>
      </c>
      <c r="L1098" s="58" t="s">
        <v>17</v>
      </c>
    </row>
    <row r="1099">
      <c r="A1099" s="16"/>
      <c r="B1099" s="16"/>
      <c r="C1099" s="16"/>
      <c r="D1099" s="16"/>
      <c r="E1099" s="58">
        <v>6.0</v>
      </c>
      <c r="F1099" s="71" t="s">
        <v>120</v>
      </c>
      <c r="G1099" s="37" t="str">
        <f>IFERROR(__xludf.DUMMYFUNCTION("IMPORTRANGE(""https://docs.google.com/spreadsheets/d/1msXmY3JMrtV0sapmub13JTOYehqip3e4NKt615XbIqY/?gid=403967565"",CONCATENATE(""Donantes!D"",K1099))"),"maria.gomez@gmail.com")</f>
        <v>maria.gomez@gmail.com</v>
      </c>
      <c r="H1099" s="57"/>
      <c r="I1099" s="72" t="s">
        <v>16</v>
      </c>
      <c r="J1099" s="58" t="s">
        <v>9</v>
      </c>
      <c r="K1099" s="55">
        <f t="shared" si="52"/>
        <v>18</v>
      </c>
      <c r="L1099" s="58" t="s">
        <v>17</v>
      </c>
    </row>
    <row r="1100">
      <c r="A1100" s="16"/>
      <c r="B1100" s="16"/>
      <c r="C1100" s="16"/>
      <c r="D1100" s="16"/>
      <c r="E1100" s="58">
        <v>7.0</v>
      </c>
      <c r="F1100" s="71" t="s">
        <v>80</v>
      </c>
      <c r="G1100" s="37" t="str">
        <f>IFERROR(__xludf.DUMMYFUNCTION("IMPORTRANGE(""https://docs.google.com/spreadsheets/d/1msXmY3JMrtV0sapmub13JTOYehqip3e4NKt615XbIqY/?gid=403967565"",CONCATENATE(""Donantes!H"",K1100))"),"Calle Falsa")</f>
        <v>Calle Falsa</v>
      </c>
      <c r="H1100" s="57"/>
      <c r="I1100" s="72" t="s">
        <v>16</v>
      </c>
      <c r="J1100" s="58" t="s">
        <v>9</v>
      </c>
      <c r="K1100" s="55">
        <f t="shared" si="52"/>
        <v>18</v>
      </c>
      <c r="L1100" s="58" t="s">
        <v>17</v>
      </c>
    </row>
    <row r="1101">
      <c r="A1101" s="16"/>
      <c r="B1101" s="16"/>
      <c r="C1101" s="16"/>
      <c r="D1101" s="16"/>
      <c r="E1101" s="58">
        <v>8.0</v>
      </c>
      <c r="F1101" s="71" t="s">
        <v>82</v>
      </c>
      <c r="G1101" s="37" t="str">
        <f>IFERROR(__xludf.DUMMYFUNCTION("IMPORTRANGE(""https://docs.google.com/spreadsheets/d/1msXmY3JMrtV0sapmub13JTOYehqip3e4NKt615XbIqY/?gid=403967565"",CONCATENATE(""Donantes!I"",K1101))"),"S/N")</f>
        <v>S/N</v>
      </c>
      <c r="H1101" s="57"/>
      <c r="I1101" s="72" t="s">
        <v>16</v>
      </c>
      <c r="J1101" s="58" t="s">
        <v>9</v>
      </c>
      <c r="K1101" s="55">
        <f t="shared" si="52"/>
        <v>18</v>
      </c>
      <c r="L1101" s="58" t="s">
        <v>17</v>
      </c>
    </row>
    <row r="1102">
      <c r="A1102" s="16"/>
      <c r="B1102" s="16"/>
      <c r="C1102" s="16"/>
      <c r="D1102" s="16"/>
      <c r="E1102" s="58">
        <v>9.0</v>
      </c>
      <c r="F1102" s="71" t="s">
        <v>134</v>
      </c>
      <c r="G1102" s="62" t="str">
        <f>IFERROR(__xludf.DUMMYFUNCTION("IMPORTRANGE(""https://docs.google.com/spreadsheets/d/1msXmY3JMrtV0sapmub13JTOYehqip3e4NKt615XbIqY/?gid=403967565"",CONCATENATE(""Donantes!J"",K1102))"),"""""")</f>
        <v>""</v>
      </c>
      <c r="H1102" s="59"/>
      <c r="I1102" s="74" t="s">
        <v>16</v>
      </c>
      <c r="J1102" s="75" t="s">
        <v>9</v>
      </c>
      <c r="K1102" s="76">
        <f t="shared" si="52"/>
        <v>18</v>
      </c>
      <c r="L1102" s="75" t="s">
        <v>17</v>
      </c>
    </row>
    <row r="1103">
      <c r="A1103" s="16"/>
      <c r="B1103" s="16"/>
      <c r="C1103" s="16"/>
      <c r="D1103" s="16"/>
      <c r="E1103" s="58">
        <v>10.0</v>
      </c>
      <c r="F1103" s="71" t="s">
        <v>115</v>
      </c>
      <c r="G1103" s="77" t="s">
        <v>116</v>
      </c>
      <c r="H1103" s="59"/>
      <c r="I1103" s="74" t="s">
        <v>16</v>
      </c>
      <c r="J1103" s="75" t="s">
        <v>9</v>
      </c>
      <c r="K1103" s="76">
        <f t="shared" si="52"/>
        <v>18</v>
      </c>
      <c r="L1103" s="75" t="s">
        <v>17</v>
      </c>
    </row>
    <row r="1104">
      <c r="A1104" s="16"/>
      <c r="B1104" s="16"/>
      <c r="C1104" s="16"/>
      <c r="D1104" s="16"/>
      <c r="E1104" s="58">
        <v>11.0</v>
      </c>
      <c r="F1104" s="71" t="s">
        <v>117</v>
      </c>
      <c r="G1104" s="58" t="s">
        <v>118</v>
      </c>
      <c r="H1104" s="78"/>
      <c r="I1104" s="74" t="s">
        <v>16</v>
      </c>
      <c r="J1104" s="75" t="s">
        <v>9</v>
      </c>
      <c r="K1104" s="76">
        <f t="shared" si="52"/>
        <v>18</v>
      </c>
      <c r="L1104" s="75" t="s">
        <v>17</v>
      </c>
    </row>
    <row r="1105">
      <c r="A1105" s="16"/>
      <c r="B1105" s="16"/>
      <c r="C1105" s="16"/>
      <c r="D1105" s="16"/>
      <c r="E1105" s="58">
        <v>12.0</v>
      </c>
      <c r="F1105" s="78" t="s">
        <v>135</v>
      </c>
      <c r="G1105" s="67" t="str">
        <f>IFERROR(__xludf.DUMMYFUNCTION("IMPORTRANGE(""https://docs.google.com/spreadsheets/d/1msXmY3JMrtV0sapmub13JTOYehqip3e4NKt615XbIqY/?gid=403967565"",CONCATENATE(""Donantes!E"",K1105))"),"011 1234 5678")</f>
        <v>011 1234 5678</v>
      </c>
      <c r="H1105" s="78"/>
      <c r="I1105" s="79" t="s">
        <v>16</v>
      </c>
      <c r="J1105" s="80" t="s">
        <v>9</v>
      </c>
      <c r="K1105" s="76">
        <f t="shared" si="52"/>
        <v>18</v>
      </c>
      <c r="L1105" s="80" t="s">
        <v>17</v>
      </c>
    </row>
    <row r="1106">
      <c r="A1106" s="16"/>
      <c r="B1106" s="16"/>
      <c r="C1106" s="16"/>
      <c r="D1106" s="16"/>
      <c r="E1106" s="58">
        <v>13.0</v>
      </c>
      <c r="F1106" s="59" t="s">
        <v>119</v>
      </c>
      <c r="G1106" s="67">
        <f>IFERROR(__xludf.DUMMYFUNCTION("IMPORTRANGE(""https://docs.google.com/spreadsheets/d/1msXmY3JMrtV0sapmub13JTOYehqip3e4NKt615XbIqY/?gid=403967565"",CONCATENATE(""Donantes!F"",K1106))"),18367.0)</f>
        <v>18367</v>
      </c>
      <c r="H1106" s="59"/>
      <c r="I1106" s="79" t="s">
        <v>16</v>
      </c>
      <c r="J1106" s="80" t="s">
        <v>9</v>
      </c>
      <c r="K1106" s="76">
        <f t="shared" si="52"/>
        <v>18</v>
      </c>
      <c r="L1106" s="80" t="s">
        <v>17</v>
      </c>
    </row>
    <row r="1107">
      <c r="A1107" s="25"/>
      <c r="B1107" s="25"/>
      <c r="C1107" s="25"/>
      <c r="D1107" s="25"/>
      <c r="E1107" s="58">
        <v>14.0</v>
      </c>
      <c r="F1107" s="59" t="s">
        <v>136</v>
      </c>
      <c r="G1107" s="80"/>
      <c r="H1107" s="81" t="s">
        <v>137</v>
      </c>
      <c r="I1107" s="79" t="s">
        <v>16</v>
      </c>
      <c r="J1107" s="80" t="s">
        <v>9</v>
      </c>
      <c r="K1107" s="82"/>
      <c r="L1107" s="80" t="s">
        <v>17</v>
      </c>
    </row>
    <row r="1108">
      <c r="A1108" s="49">
        <v>80.0</v>
      </c>
      <c r="B1108" s="70" t="s">
        <v>128</v>
      </c>
      <c r="C1108" s="48" t="s">
        <v>129</v>
      </c>
      <c r="D1108" s="48" t="s">
        <v>130</v>
      </c>
      <c r="E1108" s="58">
        <v>1.0</v>
      </c>
      <c r="F1108" s="71" t="s">
        <v>131</v>
      </c>
      <c r="G1108" s="52"/>
      <c r="H1108" s="57"/>
      <c r="I1108" s="72" t="s">
        <v>16</v>
      </c>
      <c r="J1108" s="58" t="s">
        <v>9</v>
      </c>
      <c r="K1108" s="55"/>
      <c r="L1108" s="58" t="s">
        <v>17</v>
      </c>
    </row>
    <row r="1109">
      <c r="A1109" s="16"/>
      <c r="B1109" s="16"/>
      <c r="C1109" s="16"/>
      <c r="D1109" s="16"/>
      <c r="E1109" s="58">
        <v>2.0</v>
      </c>
      <c r="F1109" s="71" t="s">
        <v>132</v>
      </c>
      <c r="G1109" s="52"/>
      <c r="H1109" s="57"/>
      <c r="I1109" s="72" t="s">
        <v>16</v>
      </c>
      <c r="J1109" s="58" t="s">
        <v>9</v>
      </c>
      <c r="K1109" s="55"/>
      <c r="L1109" s="58" t="s">
        <v>17</v>
      </c>
    </row>
    <row r="1110">
      <c r="A1110" s="16"/>
      <c r="B1110" s="16"/>
      <c r="C1110" s="16"/>
      <c r="D1110" s="16"/>
      <c r="E1110" s="58">
        <v>3.0</v>
      </c>
      <c r="F1110" s="71" t="s">
        <v>133</v>
      </c>
      <c r="G1110" s="52"/>
      <c r="H1110" s="57"/>
      <c r="I1110" s="72" t="s">
        <v>16</v>
      </c>
      <c r="J1110" s="58" t="s">
        <v>9</v>
      </c>
      <c r="K1110" s="55"/>
      <c r="L1110" s="58" t="s">
        <v>17</v>
      </c>
    </row>
    <row r="1111">
      <c r="A1111" s="16"/>
      <c r="B1111" s="16"/>
      <c r="C1111" s="16"/>
      <c r="D1111" s="16"/>
      <c r="E1111" s="58">
        <v>4.0</v>
      </c>
      <c r="F1111" s="71" t="s">
        <v>29</v>
      </c>
      <c r="G1111" s="37">
        <f>IFERROR(__xludf.DUMMYFUNCTION("IMPORTRANGE(""https://docs.google.com/spreadsheets/d/1msXmY3JMrtV0sapmub13JTOYehqip3e4NKt615XbIqY/?gid=403967565"",CONCATENATE(""Donantes!B"",K1111))"),1.0)</f>
        <v>1</v>
      </c>
      <c r="H1111" s="57"/>
      <c r="I1111" s="72" t="s">
        <v>16</v>
      </c>
      <c r="J1111" s="58" t="s">
        <v>9</v>
      </c>
      <c r="K1111" s="73">
        <v>19.0</v>
      </c>
      <c r="L1111" s="58" t="s">
        <v>17</v>
      </c>
    </row>
    <row r="1112">
      <c r="A1112" s="16"/>
      <c r="B1112" s="16"/>
      <c r="C1112" s="16"/>
      <c r="D1112" s="16"/>
      <c r="E1112" s="58">
        <v>5.0</v>
      </c>
      <c r="F1112" s="71" t="s">
        <v>30</v>
      </c>
      <c r="G1112" s="37" t="str">
        <f>IFERROR(__xludf.DUMMYFUNCTION("IMPORTRANGE(""https://docs.google.com/spreadsheets/d/1msXmY3JMrtV0sapmub13JTOYehqip3e4NKt615XbIqY/?gid=403967565"",CONCATENATE(""Donantes!C"",K1112))"),"Gómez")</f>
        <v>Gómez</v>
      </c>
      <c r="H1112" s="57"/>
      <c r="I1112" s="72" t="s">
        <v>16</v>
      </c>
      <c r="J1112" s="58" t="s">
        <v>9</v>
      </c>
      <c r="K1112" s="55">
        <f t="shared" ref="K1112:K1120" si="53">K1111</f>
        <v>19</v>
      </c>
      <c r="L1112" s="58" t="s">
        <v>17</v>
      </c>
    </row>
    <row r="1113">
      <c r="A1113" s="16"/>
      <c r="B1113" s="16"/>
      <c r="C1113" s="16"/>
      <c r="D1113" s="16"/>
      <c r="E1113" s="58">
        <v>6.0</v>
      </c>
      <c r="F1113" s="71" t="s">
        <v>120</v>
      </c>
      <c r="G1113" s="37" t="str">
        <f>IFERROR(__xludf.DUMMYFUNCTION("IMPORTRANGE(""https://docs.google.com/spreadsheets/d/1msXmY3JMrtV0sapmub13JTOYehqip3e4NKt615XbIqY/?gid=403967565"",CONCATENATE(""Donantes!D"",K1113))"),"maria.gomez@gmail.com")</f>
        <v>maria.gomez@gmail.com</v>
      </c>
      <c r="H1113" s="57"/>
      <c r="I1113" s="72" t="s">
        <v>16</v>
      </c>
      <c r="J1113" s="58" t="s">
        <v>9</v>
      </c>
      <c r="K1113" s="55">
        <f t="shared" si="53"/>
        <v>19</v>
      </c>
      <c r="L1113" s="58" t="s">
        <v>17</v>
      </c>
    </row>
    <row r="1114">
      <c r="A1114" s="16"/>
      <c r="B1114" s="16"/>
      <c r="C1114" s="16"/>
      <c r="D1114" s="16"/>
      <c r="E1114" s="58">
        <v>7.0</v>
      </c>
      <c r="F1114" s="71" t="s">
        <v>80</v>
      </c>
      <c r="G1114" s="37" t="str">
        <f>IFERROR(__xludf.DUMMYFUNCTION("IMPORTRANGE(""https://docs.google.com/spreadsheets/d/1msXmY3JMrtV0sapmub13JTOYehqip3e4NKt615XbIqY/?gid=403967565"",CONCATENATE(""Donantes!H"",K1114))"),"Calle Falsa")</f>
        <v>Calle Falsa</v>
      </c>
      <c r="H1114" s="57"/>
      <c r="I1114" s="72" t="s">
        <v>16</v>
      </c>
      <c r="J1114" s="58" t="s">
        <v>9</v>
      </c>
      <c r="K1114" s="55">
        <f t="shared" si="53"/>
        <v>19</v>
      </c>
      <c r="L1114" s="58" t="s">
        <v>17</v>
      </c>
    </row>
    <row r="1115">
      <c r="A1115" s="16"/>
      <c r="B1115" s="16"/>
      <c r="C1115" s="16"/>
      <c r="D1115" s="16"/>
      <c r="E1115" s="58">
        <v>8.0</v>
      </c>
      <c r="F1115" s="71" t="s">
        <v>82</v>
      </c>
      <c r="G1115" s="37">
        <f>IFERROR(__xludf.DUMMYFUNCTION("IMPORTRANGE(""https://docs.google.com/spreadsheets/d/1msXmY3JMrtV0sapmub13JTOYehqip3e4NKt615XbIqY/?gid=403967565"",CONCATENATE(""Donantes!I"",K1115))"),123.0)</f>
        <v>123</v>
      </c>
      <c r="H1115" s="57"/>
      <c r="I1115" s="72" t="s">
        <v>16</v>
      </c>
      <c r="J1115" s="58" t="s">
        <v>9</v>
      </c>
      <c r="K1115" s="55">
        <f t="shared" si="53"/>
        <v>19</v>
      </c>
      <c r="L1115" s="58" t="s">
        <v>17</v>
      </c>
    </row>
    <row r="1116">
      <c r="A1116" s="16"/>
      <c r="B1116" s="16"/>
      <c r="C1116" s="16"/>
      <c r="D1116" s="16"/>
      <c r="E1116" s="58">
        <v>9.0</v>
      </c>
      <c r="F1116" s="71" t="s">
        <v>134</v>
      </c>
      <c r="G1116" s="62">
        <f>IFERROR(__xludf.DUMMYFUNCTION("IMPORTRANGE(""https://docs.google.com/spreadsheets/d/1msXmY3JMrtV0sapmub13JTOYehqip3e4NKt615XbIqY/?gid=403967565"",CONCATENATE(""Donantes!J"",K1116))"),1234.0)</f>
        <v>1234</v>
      </c>
      <c r="H1116" s="59"/>
      <c r="I1116" s="74" t="s">
        <v>16</v>
      </c>
      <c r="J1116" s="75" t="s">
        <v>9</v>
      </c>
      <c r="K1116" s="76">
        <f t="shared" si="53"/>
        <v>19</v>
      </c>
      <c r="L1116" s="75" t="s">
        <v>17</v>
      </c>
    </row>
    <row r="1117">
      <c r="A1117" s="16"/>
      <c r="B1117" s="16"/>
      <c r="C1117" s="16"/>
      <c r="D1117" s="16"/>
      <c r="E1117" s="58">
        <v>10.0</v>
      </c>
      <c r="F1117" s="71" t="s">
        <v>115</v>
      </c>
      <c r="G1117" s="77" t="s">
        <v>116</v>
      </c>
      <c r="H1117" s="59"/>
      <c r="I1117" s="74" t="s">
        <v>16</v>
      </c>
      <c r="J1117" s="75" t="s">
        <v>9</v>
      </c>
      <c r="K1117" s="76">
        <f t="shared" si="53"/>
        <v>19</v>
      </c>
      <c r="L1117" s="75" t="s">
        <v>17</v>
      </c>
    </row>
    <row r="1118">
      <c r="A1118" s="16"/>
      <c r="B1118" s="16"/>
      <c r="C1118" s="16"/>
      <c r="D1118" s="16"/>
      <c r="E1118" s="58">
        <v>11.0</v>
      </c>
      <c r="F1118" s="71" t="s">
        <v>117</v>
      </c>
      <c r="G1118" s="58" t="s">
        <v>118</v>
      </c>
      <c r="H1118" s="78"/>
      <c r="I1118" s="74" t="s">
        <v>16</v>
      </c>
      <c r="J1118" s="75" t="s">
        <v>9</v>
      </c>
      <c r="K1118" s="76">
        <f t="shared" si="53"/>
        <v>19</v>
      </c>
      <c r="L1118" s="75" t="s">
        <v>17</v>
      </c>
    </row>
    <row r="1119">
      <c r="A1119" s="16"/>
      <c r="B1119" s="16"/>
      <c r="C1119" s="16"/>
      <c r="D1119" s="16"/>
      <c r="E1119" s="58">
        <v>12.0</v>
      </c>
      <c r="F1119" s="78" t="s">
        <v>135</v>
      </c>
      <c r="G1119" s="67" t="str">
        <f>IFERROR(__xludf.DUMMYFUNCTION("IMPORTRANGE(""https://docs.google.com/spreadsheets/d/1msXmY3JMrtV0sapmub13JTOYehqip3e4NKt615XbIqY/?gid=403967565"",CONCATENATE(""Donantes!E"",K1119))"),"011 1234 5678")</f>
        <v>011 1234 5678</v>
      </c>
      <c r="H1119" s="78"/>
      <c r="I1119" s="79" t="s">
        <v>16</v>
      </c>
      <c r="J1119" s="80" t="s">
        <v>9</v>
      </c>
      <c r="K1119" s="76">
        <f t="shared" si="53"/>
        <v>19</v>
      </c>
      <c r="L1119" s="80" t="s">
        <v>17</v>
      </c>
    </row>
    <row r="1120">
      <c r="A1120" s="16"/>
      <c r="B1120" s="16"/>
      <c r="C1120" s="16"/>
      <c r="D1120" s="16"/>
      <c r="E1120" s="58">
        <v>13.0</v>
      </c>
      <c r="F1120" s="59" t="s">
        <v>119</v>
      </c>
      <c r="G1120" s="67">
        <f>IFERROR(__xludf.DUMMYFUNCTION("IMPORTRANGE(""https://docs.google.com/spreadsheets/d/1msXmY3JMrtV0sapmub13JTOYehqip3e4NKt615XbIqY/?gid=403967565"",CONCATENATE(""Donantes!F"",K1120))"),18367.0)</f>
        <v>18367</v>
      </c>
      <c r="H1120" s="59"/>
      <c r="I1120" s="79" t="s">
        <v>16</v>
      </c>
      <c r="J1120" s="80" t="s">
        <v>9</v>
      </c>
      <c r="K1120" s="76">
        <f t="shared" si="53"/>
        <v>19</v>
      </c>
      <c r="L1120" s="80" t="s">
        <v>17</v>
      </c>
    </row>
    <row r="1121">
      <c r="A1121" s="25"/>
      <c r="B1121" s="25"/>
      <c r="C1121" s="25"/>
      <c r="D1121" s="25"/>
      <c r="E1121" s="58">
        <v>14.0</v>
      </c>
      <c r="F1121" s="59" t="s">
        <v>136</v>
      </c>
      <c r="G1121" s="80"/>
      <c r="H1121" s="81" t="s">
        <v>137</v>
      </c>
      <c r="I1121" s="79" t="s">
        <v>16</v>
      </c>
      <c r="J1121" s="80" t="s">
        <v>9</v>
      </c>
      <c r="K1121" s="82"/>
      <c r="L1121" s="80" t="s">
        <v>17</v>
      </c>
    </row>
    <row r="1122">
      <c r="A1122" s="49">
        <v>81.0</v>
      </c>
      <c r="B1122" s="70" t="s">
        <v>128</v>
      </c>
      <c r="C1122" s="48" t="s">
        <v>129</v>
      </c>
      <c r="D1122" s="48" t="s">
        <v>130</v>
      </c>
      <c r="E1122" s="58">
        <v>1.0</v>
      </c>
      <c r="F1122" s="71" t="s">
        <v>131</v>
      </c>
      <c r="G1122" s="52"/>
      <c r="H1122" s="57"/>
      <c r="I1122" s="72" t="s">
        <v>16</v>
      </c>
      <c r="J1122" s="58" t="s">
        <v>9</v>
      </c>
      <c r="K1122" s="55"/>
      <c r="L1122" s="58" t="s">
        <v>17</v>
      </c>
    </row>
    <row r="1123">
      <c r="A1123" s="16"/>
      <c r="B1123" s="16"/>
      <c r="C1123" s="16"/>
      <c r="D1123" s="16"/>
      <c r="E1123" s="58">
        <v>2.0</v>
      </c>
      <c r="F1123" s="71" t="s">
        <v>132</v>
      </c>
      <c r="G1123" s="52"/>
      <c r="H1123" s="57"/>
      <c r="I1123" s="72" t="s">
        <v>16</v>
      </c>
      <c r="J1123" s="58" t="s">
        <v>9</v>
      </c>
      <c r="K1123" s="55"/>
      <c r="L1123" s="58" t="s">
        <v>17</v>
      </c>
    </row>
    <row r="1124">
      <c r="A1124" s="16"/>
      <c r="B1124" s="16"/>
      <c r="C1124" s="16"/>
      <c r="D1124" s="16"/>
      <c r="E1124" s="58">
        <v>3.0</v>
      </c>
      <c r="F1124" s="71" t="s">
        <v>133</v>
      </c>
      <c r="G1124" s="52"/>
      <c r="H1124" s="57"/>
      <c r="I1124" s="72" t="s">
        <v>16</v>
      </c>
      <c r="J1124" s="58" t="s">
        <v>9</v>
      </c>
      <c r="K1124" s="55"/>
      <c r="L1124" s="58" t="s">
        <v>17</v>
      </c>
    </row>
    <row r="1125">
      <c r="A1125" s="16"/>
      <c r="B1125" s="16"/>
      <c r="C1125" s="16"/>
      <c r="D1125" s="16"/>
      <c r="E1125" s="58">
        <v>4.0</v>
      </c>
      <c r="F1125" s="71" t="s">
        <v>29</v>
      </c>
      <c r="G1125" s="37" t="str">
        <f>IFERROR(__xludf.DUMMYFUNCTION("IMPORTRANGE(""https://docs.google.com/spreadsheets/d/1msXmY3JMrtV0sapmub13JTOYehqip3e4NKt615XbIqY/?gid=403967565"",CONCATENATE(""Donantes!B"",K1125))"),"José María")</f>
        <v>José María</v>
      </c>
      <c r="H1125" s="57"/>
      <c r="I1125" s="72" t="s">
        <v>16</v>
      </c>
      <c r="J1125" s="58" t="s">
        <v>9</v>
      </c>
      <c r="K1125" s="73">
        <v>20.0</v>
      </c>
      <c r="L1125" s="58" t="s">
        <v>17</v>
      </c>
    </row>
    <row r="1126">
      <c r="A1126" s="16"/>
      <c r="B1126" s="16"/>
      <c r="C1126" s="16"/>
      <c r="D1126" s="16"/>
      <c r="E1126" s="58">
        <v>5.0</v>
      </c>
      <c r="F1126" s="71" t="s">
        <v>30</v>
      </c>
      <c r="G1126" s="37" t="str">
        <f>IFERROR(__xludf.DUMMYFUNCTION("IMPORTRANGE(""https://docs.google.com/spreadsheets/d/1msXmY3JMrtV0sapmub13JTOYehqip3e4NKt615XbIqY/?gid=403967565"",CONCATENATE(""Donantes!C"",K1126))"),"Gómez")</f>
        <v>Gómez</v>
      </c>
      <c r="H1126" s="57"/>
      <c r="I1126" s="72" t="s">
        <v>16</v>
      </c>
      <c r="J1126" s="58" t="s">
        <v>9</v>
      </c>
      <c r="K1126" s="55">
        <f t="shared" ref="K1126:K1134" si="54">K1125</f>
        <v>20</v>
      </c>
      <c r="L1126" s="58" t="s">
        <v>17</v>
      </c>
    </row>
    <row r="1127">
      <c r="A1127" s="16"/>
      <c r="B1127" s="16"/>
      <c r="C1127" s="16"/>
      <c r="D1127" s="16"/>
      <c r="E1127" s="58">
        <v>6.0</v>
      </c>
      <c r="F1127" s="71" t="s">
        <v>120</v>
      </c>
      <c r="G1127" s="37" t="str">
        <f>IFERROR(__xludf.DUMMYFUNCTION("IMPORTRANGE(""https://docs.google.com/spreadsheets/d/1msXmY3JMrtV0sapmub13JTOYehqip3e4NKt615XbIqY/?gid=403967565"",CONCATENATE(""Donantes!D"",K1127))"),"maria.gomez@gmail.com")</f>
        <v>maria.gomez@gmail.com</v>
      </c>
      <c r="H1127" s="57"/>
      <c r="I1127" s="72" t="s">
        <v>16</v>
      </c>
      <c r="J1127" s="58" t="s">
        <v>9</v>
      </c>
      <c r="K1127" s="55">
        <f t="shared" si="54"/>
        <v>20</v>
      </c>
      <c r="L1127" s="58" t="s">
        <v>17</v>
      </c>
    </row>
    <row r="1128">
      <c r="A1128" s="16"/>
      <c r="B1128" s="16"/>
      <c r="C1128" s="16"/>
      <c r="D1128" s="16"/>
      <c r="E1128" s="58">
        <v>7.0</v>
      </c>
      <c r="F1128" s="71" t="s">
        <v>80</v>
      </c>
      <c r="G1128" s="37" t="str">
        <f>IFERROR(__xludf.DUMMYFUNCTION("IMPORTRANGE(""https://docs.google.com/spreadsheets/d/1msXmY3JMrtV0sapmub13JTOYehqip3e4NKt615XbIqY/?gid=403967565"",CONCATENATE(""Donantes!H"",K1128))"),"Calle Falsa")</f>
        <v>Calle Falsa</v>
      </c>
      <c r="H1128" s="57"/>
      <c r="I1128" s="72" t="s">
        <v>16</v>
      </c>
      <c r="J1128" s="58" t="s">
        <v>9</v>
      </c>
      <c r="K1128" s="55">
        <f t="shared" si="54"/>
        <v>20</v>
      </c>
      <c r="L1128" s="58" t="s">
        <v>17</v>
      </c>
    </row>
    <row r="1129">
      <c r="A1129" s="16"/>
      <c r="B1129" s="16"/>
      <c r="C1129" s="16"/>
      <c r="D1129" s="16"/>
      <c r="E1129" s="58">
        <v>8.0</v>
      </c>
      <c r="F1129" s="71" t="s">
        <v>82</v>
      </c>
      <c r="G1129" s="37">
        <f>IFERROR(__xludf.DUMMYFUNCTION("IMPORTRANGE(""https://docs.google.com/spreadsheets/d/1msXmY3JMrtV0sapmub13JTOYehqip3e4NKt615XbIqY/?gid=403967565"",CONCATENATE(""Donantes!I"",K1129))"),123.0)</f>
        <v>123</v>
      </c>
      <c r="H1129" s="57"/>
      <c r="I1129" s="72" t="s">
        <v>16</v>
      </c>
      <c r="J1129" s="58" t="s">
        <v>9</v>
      </c>
      <c r="K1129" s="55">
        <f t="shared" si="54"/>
        <v>20</v>
      </c>
      <c r="L1129" s="58" t="s">
        <v>17</v>
      </c>
    </row>
    <row r="1130">
      <c r="A1130" s="16"/>
      <c r="B1130" s="16"/>
      <c r="C1130" s="16"/>
      <c r="D1130" s="16"/>
      <c r="E1130" s="58">
        <v>9.0</v>
      </c>
      <c r="F1130" s="71" t="s">
        <v>134</v>
      </c>
      <c r="G1130" s="62">
        <f>IFERROR(__xludf.DUMMYFUNCTION("IMPORTRANGE(""https://docs.google.com/spreadsheets/d/1msXmY3JMrtV0sapmub13JTOYehqip3e4NKt615XbIqY/?gid=403967565"",CONCATENATE(""Donantes!J"",K1130))"),1234.0)</f>
        <v>1234</v>
      </c>
      <c r="H1130" s="59"/>
      <c r="I1130" s="74" t="s">
        <v>16</v>
      </c>
      <c r="J1130" s="75" t="s">
        <v>9</v>
      </c>
      <c r="K1130" s="76">
        <f t="shared" si="54"/>
        <v>20</v>
      </c>
      <c r="L1130" s="75" t="s">
        <v>17</v>
      </c>
    </row>
    <row r="1131">
      <c r="A1131" s="16"/>
      <c r="B1131" s="16"/>
      <c r="C1131" s="16"/>
      <c r="D1131" s="16"/>
      <c r="E1131" s="58">
        <v>10.0</v>
      </c>
      <c r="F1131" s="71" t="s">
        <v>115</v>
      </c>
      <c r="G1131" s="77" t="s">
        <v>116</v>
      </c>
      <c r="H1131" s="59"/>
      <c r="I1131" s="74" t="s">
        <v>16</v>
      </c>
      <c r="J1131" s="75" t="s">
        <v>9</v>
      </c>
      <c r="K1131" s="76">
        <f t="shared" si="54"/>
        <v>20</v>
      </c>
      <c r="L1131" s="75" t="s">
        <v>17</v>
      </c>
    </row>
    <row r="1132">
      <c r="A1132" s="16"/>
      <c r="B1132" s="16"/>
      <c r="C1132" s="16"/>
      <c r="D1132" s="16"/>
      <c r="E1132" s="58">
        <v>11.0</v>
      </c>
      <c r="F1132" s="71" t="s">
        <v>117</v>
      </c>
      <c r="G1132" s="58" t="s">
        <v>118</v>
      </c>
      <c r="H1132" s="78"/>
      <c r="I1132" s="74" t="s">
        <v>16</v>
      </c>
      <c r="J1132" s="75" t="s">
        <v>9</v>
      </c>
      <c r="K1132" s="76">
        <f t="shared" si="54"/>
        <v>20</v>
      </c>
      <c r="L1132" s="75" t="s">
        <v>17</v>
      </c>
    </row>
    <row r="1133">
      <c r="A1133" s="16"/>
      <c r="B1133" s="16"/>
      <c r="C1133" s="16"/>
      <c r="D1133" s="16"/>
      <c r="E1133" s="58">
        <v>12.0</v>
      </c>
      <c r="F1133" s="78" t="s">
        <v>135</v>
      </c>
      <c r="G1133" s="67" t="str">
        <f>IFERROR(__xludf.DUMMYFUNCTION("IMPORTRANGE(""https://docs.google.com/spreadsheets/d/1msXmY3JMrtV0sapmub13JTOYehqip3e4NKt615XbIqY/?gid=403967565"",CONCATENATE(""Donantes!E"",K1133))"),"011 1234 5678")</f>
        <v>011 1234 5678</v>
      </c>
      <c r="H1133" s="78"/>
      <c r="I1133" s="79" t="s">
        <v>16</v>
      </c>
      <c r="J1133" s="80" t="s">
        <v>9</v>
      </c>
      <c r="K1133" s="76">
        <f t="shared" si="54"/>
        <v>20</v>
      </c>
      <c r="L1133" s="80" t="s">
        <v>17</v>
      </c>
    </row>
    <row r="1134">
      <c r="A1134" s="16"/>
      <c r="B1134" s="16"/>
      <c r="C1134" s="16"/>
      <c r="D1134" s="16"/>
      <c r="E1134" s="58">
        <v>13.0</v>
      </c>
      <c r="F1134" s="59" t="s">
        <v>119</v>
      </c>
      <c r="G1134" s="67">
        <f>IFERROR(__xludf.DUMMYFUNCTION("IMPORTRANGE(""https://docs.google.com/spreadsheets/d/1msXmY3JMrtV0sapmub13JTOYehqip3e4NKt615XbIqY/?gid=403967565"",CONCATENATE(""Donantes!F"",K1134))"),18367.0)</f>
        <v>18367</v>
      </c>
      <c r="H1134" s="59"/>
      <c r="I1134" s="79" t="s">
        <v>16</v>
      </c>
      <c r="J1134" s="80" t="s">
        <v>9</v>
      </c>
      <c r="K1134" s="76">
        <f t="shared" si="54"/>
        <v>20</v>
      </c>
      <c r="L1134" s="80" t="s">
        <v>17</v>
      </c>
    </row>
    <row r="1135">
      <c r="A1135" s="25"/>
      <c r="B1135" s="25"/>
      <c r="C1135" s="25"/>
      <c r="D1135" s="25"/>
      <c r="E1135" s="58">
        <v>14.0</v>
      </c>
      <c r="F1135" s="59" t="s">
        <v>136</v>
      </c>
      <c r="G1135" s="80"/>
      <c r="H1135" s="81" t="s">
        <v>137</v>
      </c>
      <c r="I1135" s="79" t="s">
        <v>16</v>
      </c>
      <c r="J1135" s="80" t="s">
        <v>9</v>
      </c>
      <c r="K1135" s="82"/>
      <c r="L1135" s="80" t="s">
        <v>17</v>
      </c>
    </row>
    <row r="1136">
      <c r="A1136" s="49">
        <v>82.0</v>
      </c>
      <c r="B1136" s="70" t="s">
        <v>128</v>
      </c>
      <c r="C1136" s="48" t="s">
        <v>129</v>
      </c>
      <c r="D1136" s="48" t="s">
        <v>130</v>
      </c>
      <c r="E1136" s="58">
        <v>1.0</v>
      </c>
      <c r="F1136" s="71" t="s">
        <v>131</v>
      </c>
      <c r="G1136" s="52"/>
      <c r="H1136" s="57"/>
      <c r="I1136" s="72" t="s">
        <v>16</v>
      </c>
      <c r="J1136" s="58" t="s">
        <v>9</v>
      </c>
      <c r="K1136" s="55"/>
      <c r="L1136" s="58" t="s">
        <v>17</v>
      </c>
    </row>
    <row r="1137">
      <c r="A1137" s="16"/>
      <c r="B1137" s="16"/>
      <c r="C1137" s="16"/>
      <c r="D1137" s="16"/>
      <c r="E1137" s="58">
        <v>2.0</v>
      </c>
      <c r="F1137" s="71" t="s">
        <v>132</v>
      </c>
      <c r="G1137" s="52"/>
      <c r="H1137" s="57"/>
      <c r="I1137" s="72" t="s">
        <v>16</v>
      </c>
      <c r="J1137" s="58" t="s">
        <v>9</v>
      </c>
      <c r="K1137" s="55"/>
      <c r="L1137" s="58" t="s">
        <v>17</v>
      </c>
    </row>
    <row r="1138">
      <c r="A1138" s="16"/>
      <c r="B1138" s="16"/>
      <c r="C1138" s="16"/>
      <c r="D1138" s="16"/>
      <c r="E1138" s="58">
        <v>3.0</v>
      </c>
      <c r="F1138" s="71" t="s">
        <v>133</v>
      </c>
      <c r="G1138" s="52"/>
      <c r="H1138" s="57"/>
      <c r="I1138" s="72" t="s">
        <v>16</v>
      </c>
      <c r="J1138" s="58" t="s">
        <v>9</v>
      </c>
      <c r="K1138" s="55"/>
      <c r="L1138" s="58" t="s">
        <v>17</v>
      </c>
    </row>
    <row r="1139">
      <c r="A1139" s="16"/>
      <c r="B1139" s="16"/>
      <c r="C1139" s="16"/>
      <c r="D1139" s="16"/>
      <c r="E1139" s="58">
        <v>4.0</v>
      </c>
      <c r="F1139" s="71" t="s">
        <v>29</v>
      </c>
      <c r="G1139" s="37" t="str">
        <f>IFERROR(__xludf.DUMMYFUNCTION("IMPORTRANGE(""https://docs.google.com/spreadsheets/d/1msXmY3JMrtV0sapmub13JTOYehqip3e4NKt615XbIqY/?gid=403967565"",CONCATENATE(""Donantes!B"",K1139))"),"""""")</f>
        <v>""</v>
      </c>
      <c r="H1139" s="57"/>
      <c r="I1139" s="72" t="s">
        <v>16</v>
      </c>
      <c r="J1139" s="58" t="s">
        <v>9</v>
      </c>
      <c r="K1139" s="73">
        <v>21.0</v>
      </c>
      <c r="L1139" s="58" t="s">
        <v>17</v>
      </c>
    </row>
    <row r="1140">
      <c r="A1140" s="16"/>
      <c r="B1140" s="16"/>
      <c r="C1140" s="16"/>
      <c r="D1140" s="16"/>
      <c r="E1140" s="58">
        <v>5.0</v>
      </c>
      <c r="F1140" s="71" t="s">
        <v>30</v>
      </c>
      <c r="G1140" s="37" t="str">
        <f>IFERROR(__xludf.DUMMYFUNCTION("IMPORTRANGE(""https://docs.google.com/spreadsheets/d/1msXmY3JMrtV0sapmub13JTOYehqip3e4NKt615XbIqY/?gid=403967565"",CONCATENATE(""Donantes!C"",K1140))"),"Gómez")</f>
        <v>Gómez</v>
      </c>
      <c r="H1140" s="57"/>
      <c r="I1140" s="72" t="s">
        <v>16</v>
      </c>
      <c r="J1140" s="58" t="s">
        <v>9</v>
      </c>
      <c r="K1140" s="55">
        <f t="shared" ref="K1140:K1148" si="55">K1139</f>
        <v>21</v>
      </c>
      <c r="L1140" s="58" t="s">
        <v>17</v>
      </c>
    </row>
    <row r="1141">
      <c r="A1141" s="16"/>
      <c r="B1141" s="16"/>
      <c r="C1141" s="16"/>
      <c r="D1141" s="16"/>
      <c r="E1141" s="58">
        <v>6.0</v>
      </c>
      <c r="F1141" s="71" t="s">
        <v>120</v>
      </c>
      <c r="G1141" s="37" t="str">
        <f>IFERROR(__xludf.DUMMYFUNCTION("IMPORTRANGE(""https://docs.google.com/spreadsheets/d/1msXmY3JMrtV0sapmub13JTOYehqip3e4NKt615XbIqY/?gid=403967565"",CONCATENATE(""Donantes!D"",K1141))"),"maria.gomez@gmail.com")</f>
        <v>maria.gomez@gmail.com</v>
      </c>
      <c r="H1141" s="57"/>
      <c r="I1141" s="72" t="s">
        <v>16</v>
      </c>
      <c r="J1141" s="58" t="s">
        <v>9</v>
      </c>
      <c r="K1141" s="55">
        <f t="shared" si="55"/>
        <v>21</v>
      </c>
      <c r="L1141" s="58" t="s">
        <v>17</v>
      </c>
    </row>
    <row r="1142">
      <c r="A1142" s="16"/>
      <c r="B1142" s="16"/>
      <c r="C1142" s="16"/>
      <c r="D1142" s="16"/>
      <c r="E1142" s="58">
        <v>7.0</v>
      </c>
      <c r="F1142" s="71" t="s">
        <v>80</v>
      </c>
      <c r="G1142" s="37" t="str">
        <f>IFERROR(__xludf.DUMMYFUNCTION("IMPORTRANGE(""https://docs.google.com/spreadsheets/d/1msXmY3JMrtV0sapmub13JTOYehqip3e4NKt615XbIqY/?gid=403967565"",CONCATENATE(""Donantes!H"",K1142))"),"Calle Falsa")</f>
        <v>Calle Falsa</v>
      </c>
      <c r="H1142" s="57"/>
      <c r="I1142" s="72" t="s">
        <v>16</v>
      </c>
      <c r="J1142" s="58" t="s">
        <v>9</v>
      </c>
      <c r="K1142" s="55">
        <f t="shared" si="55"/>
        <v>21</v>
      </c>
      <c r="L1142" s="58" t="s">
        <v>17</v>
      </c>
    </row>
    <row r="1143">
      <c r="A1143" s="16"/>
      <c r="B1143" s="16"/>
      <c r="C1143" s="16"/>
      <c r="D1143" s="16"/>
      <c r="E1143" s="58">
        <v>8.0</v>
      </c>
      <c r="F1143" s="71" t="s">
        <v>82</v>
      </c>
      <c r="G1143" s="37">
        <f>IFERROR(__xludf.DUMMYFUNCTION("IMPORTRANGE(""https://docs.google.com/spreadsheets/d/1msXmY3JMrtV0sapmub13JTOYehqip3e4NKt615XbIqY/?gid=403967565"",CONCATENATE(""Donantes!I"",K1143))"),123.0)</f>
        <v>123</v>
      </c>
      <c r="H1143" s="57"/>
      <c r="I1143" s="72" t="s">
        <v>16</v>
      </c>
      <c r="J1143" s="58" t="s">
        <v>9</v>
      </c>
      <c r="K1143" s="55">
        <f t="shared" si="55"/>
        <v>21</v>
      </c>
      <c r="L1143" s="58" t="s">
        <v>17</v>
      </c>
    </row>
    <row r="1144">
      <c r="A1144" s="16"/>
      <c r="B1144" s="16"/>
      <c r="C1144" s="16"/>
      <c r="D1144" s="16"/>
      <c r="E1144" s="58">
        <v>9.0</v>
      </c>
      <c r="F1144" s="71" t="s">
        <v>134</v>
      </c>
      <c r="G1144" s="62">
        <f>IFERROR(__xludf.DUMMYFUNCTION("IMPORTRANGE(""https://docs.google.com/spreadsheets/d/1msXmY3JMrtV0sapmub13JTOYehqip3e4NKt615XbIqY/?gid=403967565"",CONCATENATE(""Donantes!J"",K1144))"),1234.0)</f>
        <v>1234</v>
      </c>
      <c r="H1144" s="59"/>
      <c r="I1144" s="74" t="s">
        <v>16</v>
      </c>
      <c r="J1144" s="75" t="s">
        <v>9</v>
      </c>
      <c r="K1144" s="76">
        <f t="shared" si="55"/>
        <v>21</v>
      </c>
      <c r="L1144" s="75" t="s">
        <v>17</v>
      </c>
    </row>
    <row r="1145">
      <c r="A1145" s="16"/>
      <c r="B1145" s="16"/>
      <c r="C1145" s="16"/>
      <c r="D1145" s="16"/>
      <c r="E1145" s="58">
        <v>10.0</v>
      </c>
      <c r="F1145" s="71" t="s">
        <v>115</v>
      </c>
      <c r="G1145" s="77" t="s">
        <v>116</v>
      </c>
      <c r="H1145" s="59"/>
      <c r="I1145" s="74" t="s">
        <v>16</v>
      </c>
      <c r="J1145" s="75" t="s">
        <v>9</v>
      </c>
      <c r="K1145" s="76">
        <f t="shared" si="55"/>
        <v>21</v>
      </c>
      <c r="L1145" s="75" t="s">
        <v>17</v>
      </c>
    </row>
    <row r="1146">
      <c r="A1146" s="16"/>
      <c r="B1146" s="16"/>
      <c r="C1146" s="16"/>
      <c r="D1146" s="16"/>
      <c r="E1146" s="58">
        <v>11.0</v>
      </c>
      <c r="F1146" s="71" t="s">
        <v>117</v>
      </c>
      <c r="G1146" s="58" t="s">
        <v>118</v>
      </c>
      <c r="H1146" s="78"/>
      <c r="I1146" s="74" t="s">
        <v>16</v>
      </c>
      <c r="J1146" s="75" t="s">
        <v>9</v>
      </c>
      <c r="K1146" s="76">
        <f t="shared" si="55"/>
        <v>21</v>
      </c>
      <c r="L1146" s="75" t="s">
        <v>17</v>
      </c>
    </row>
    <row r="1147">
      <c r="A1147" s="16"/>
      <c r="B1147" s="16"/>
      <c r="C1147" s="16"/>
      <c r="D1147" s="16"/>
      <c r="E1147" s="58">
        <v>12.0</v>
      </c>
      <c r="F1147" s="78" t="s">
        <v>135</v>
      </c>
      <c r="G1147" s="67" t="str">
        <f>IFERROR(__xludf.DUMMYFUNCTION("IMPORTRANGE(""https://docs.google.com/spreadsheets/d/1msXmY3JMrtV0sapmub13JTOYehqip3e4NKt615XbIqY/?gid=403967565"",CONCATENATE(""Donantes!E"",K1147))"),"011 1234 5678")</f>
        <v>011 1234 5678</v>
      </c>
      <c r="H1147" s="78"/>
      <c r="I1147" s="79" t="s">
        <v>16</v>
      </c>
      <c r="J1147" s="80" t="s">
        <v>9</v>
      </c>
      <c r="K1147" s="76">
        <f t="shared" si="55"/>
        <v>21</v>
      </c>
      <c r="L1147" s="80" t="s">
        <v>17</v>
      </c>
    </row>
    <row r="1148">
      <c r="A1148" s="16"/>
      <c r="B1148" s="16"/>
      <c r="C1148" s="16"/>
      <c r="D1148" s="16"/>
      <c r="E1148" s="58">
        <v>13.0</v>
      </c>
      <c r="F1148" s="59" t="s">
        <v>119</v>
      </c>
      <c r="G1148" s="67">
        <f>IFERROR(__xludf.DUMMYFUNCTION("IMPORTRANGE(""https://docs.google.com/spreadsheets/d/1msXmY3JMrtV0sapmub13JTOYehqip3e4NKt615XbIqY/?gid=403967565"",CONCATENATE(""Donantes!F"",K1148))"),18367.0)</f>
        <v>18367</v>
      </c>
      <c r="H1148" s="59"/>
      <c r="I1148" s="79" t="s">
        <v>16</v>
      </c>
      <c r="J1148" s="80" t="s">
        <v>9</v>
      </c>
      <c r="K1148" s="76">
        <f t="shared" si="55"/>
        <v>21</v>
      </c>
      <c r="L1148" s="80" t="s">
        <v>17</v>
      </c>
    </row>
    <row r="1149">
      <c r="A1149" s="25"/>
      <c r="B1149" s="25"/>
      <c r="C1149" s="25"/>
      <c r="D1149" s="25"/>
      <c r="E1149" s="58">
        <v>14.0</v>
      </c>
      <c r="F1149" s="59" t="s">
        <v>136</v>
      </c>
      <c r="G1149" s="80"/>
      <c r="H1149" s="81" t="s">
        <v>137</v>
      </c>
      <c r="I1149" s="79" t="s">
        <v>16</v>
      </c>
      <c r="J1149" s="80" t="s">
        <v>9</v>
      </c>
      <c r="K1149" s="82"/>
      <c r="L1149" s="80" t="s">
        <v>17</v>
      </c>
    </row>
    <row r="1150">
      <c r="A1150" s="49">
        <v>83.0</v>
      </c>
      <c r="B1150" s="70" t="s">
        <v>128</v>
      </c>
      <c r="C1150" s="48" t="s">
        <v>129</v>
      </c>
      <c r="D1150" s="48" t="s">
        <v>130</v>
      </c>
      <c r="E1150" s="58">
        <v>1.0</v>
      </c>
      <c r="F1150" s="71" t="s">
        <v>131</v>
      </c>
      <c r="G1150" s="52"/>
      <c r="H1150" s="57"/>
      <c r="I1150" s="72" t="s">
        <v>16</v>
      </c>
      <c r="J1150" s="58" t="s">
        <v>9</v>
      </c>
      <c r="K1150" s="55"/>
      <c r="L1150" s="58" t="s">
        <v>17</v>
      </c>
    </row>
    <row r="1151">
      <c r="A1151" s="16"/>
      <c r="B1151" s="16"/>
      <c r="C1151" s="16"/>
      <c r="D1151" s="16"/>
      <c r="E1151" s="58">
        <v>2.0</v>
      </c>
      <c r="F1151" s="71" t="s">
        <v>132</v>
      </c>
      <c r="G1151" s="52"/>
      <c r="H1151" s="57"/>
      <c r="I1151" s="72" t="s">
        <v>16</v>
      </c>
      <c r="J1151" s="58" t="s">
        <v>9</v>
      </c>
      <c r="K1151" s="55"/>
      <c r="L1151" s="58" t="s">
        <v>17</v>
      </c>
    </row>
    <row r="1152">
      <c r="A1152" s="16"/>
      <c r="B1152" s="16"/>
      <c r="C1152" s="16"/>
      <c r="D1152" s="16"/>
      <c r="E1152" s="58">
        <v>3.0</v>
      </c>
      <c r="F1152" s="71" t="s">
        <v>133</v>
      </c>
      <c r="G1152" s="52"/>
      <c r="H1152" s="57"/>
      <c r="I1152" s="72" t="s">
        <v>16</v>
      </c>
      <c r="J1152" s="58" t="s">
        <v>9</v>
      </c>
      <c r="K1152" s="55"/>
      <c r="L1152" s="58" t="s">
        <v>17</v>
      </c>
    </row>
    <row r="1153">
      <c r="A1153" s="16"/>
      <c r="B1153" s="16"/>
      <c r="C1153" s="16"/>
      <c r="D1153" s="16"/>
      <c r="E1153" s="58">
        <v>4.0</v>
      </c>
      <c r="F1153" s="71" t="s">
        <v>29</v>
      </c>
      <c r="G1153" s="37" t="str">
        <f>IFERROR(__xludf.DUMMYFUNCTION("IMPORTRANGE(""https://docs.google.com/spreadsheets/d/1msXmY3JMrtV0sapmub13JTOYehqip3e4NKt615XbIqY/?gid=403967565"",CONCATENATE(""Donantes!B"",K1153))"),"Alejandro Fernández González")</f>
        <v>Alejandro Fernández González</v>
      </c>
      <c r="H1153" s="57"/>
      <c r="I1153" s="72" t="s">
        <v>16</v>
      </c>
      <c r="J1153" s="58" t="s">
        <v>9</v>
      </c>
      <c r="K1153" s="73">
        <v>22.0</v>
      </c>
      <c r="L1153" s="58" t="s">
        <v>17</v>
      </c>
    </row>
    <row r="1154">
      <c r="A1154" s="16"/>
      <c r="B1154" s="16"/>
      <c r="C1154" s="16"/>
      <c r="D1154" s="16"/>
      <c r="E1154" s="58">
        <v>5.0</v>
      </c>
      <c r="F1154" s="71" t="s">
        <v>30</v>
      </c>
      <c r="G1154" s="37" t="str">
        <f>IFERROR(__xludf.DUMMYFUNCTION("IMPORTRANGE(""https://docs.google.com/spreadsheets/d/1msXmY3JMrtV0sapmub13JTOYehqip3e4NKt615XbIqY/?gid=403967565"",CONCATENATE(""Donantes!C"",K1154))"),"Gómez")</f>
        <v>Gómez</v>
      </c>
      <c r="H1154" s="57"/>
      <c r="I1154" s="72" t="s">
        <v>16</v>
      </c>
      <c r="J1154" s="58" t="s">
        <v>9</v>
      </c>
      <c r="K1154" s="55">
        <f t="shared" ref="K1154:K1162" si="56">K1153</f>
        <v>22</v>
      </c>
      <c r="L1154" s="58" t="s">
        <v>17</v>
      </c>
    </row>
    <row r="1155">
      <c r="A1155" s="16"/>
      <c r="B1155" s="16"/>
      <c r="C1155" s="16"/>
      <c r="D1155" s="16"/>
      <c r="E1155" s="58">
        <v>6.0</v>
      </c>
      <c r="F1155" s="71" t="s">
        <v>120</v>
      </c>
      <c r="G1155" s="37" t="str">
        <f>IFERROR(__xludf.DUMMYFUNCTION("IMPORTRANGE(""https://docs.google.com/spreadsheets/d/1msXmY3JMrtV0sapmub13JTOYehqip3e4NKt615XbIqY/?gid=403967565"",CONCATENATE(""Donantes!D"",K1155))"),"maria.gomez@gmail.com")</f>
        <v>maria.gomez@gmail.com</v>
      </c>
      <c r="H1155" s="57"/>
      <c r="I1155" s="72" t="s">
        <v>16</v>
      </c>
      <c r="J1155" s="58" t="s">
        <v>9</v>
      </c>
      <c r="K1155" s="55">
        <f t="shared" si="56"/>
        <v>22</v>
      </c>
      <c r="L1155" s="58" t="s">
        <v>17</v>
      </c>
    </row>
    <row r="1156">
      <c r="A1156" s="16"/>
      <c r="B1156" s="16"/>
      <c r="C1156" s="16"/>
      <c r="D1156" s="16"/>
      <c r="E1156" s="58">
        <v>7.0</v>
      </c>
      <c r="F1156" s="71" t="s">
        <v>80</v>
      </c>
      <c r="G1156" s="37" t="str">
        <f>IFERROR(__xludf.DUMMYFUNCTION("IMPORTRANGE(""https://docs.google.com/spreadsheets/d/1msXmY3JMrtV0sapmub13JTOYehqip3e4NKt615XbIqY/?gid=403967565"",CONCATENATE(""Donantes!H"",K1156))"),"Calle Falsa")</f>
        <v>Calle Falsa</v>
      </c>
      <c r="H1156" s="57"/>
      <c r="I1156" s="72" t="s">
        <v>16</v>
      </c>
      <c r="J1156" s="58" t="s">
        <v>9</v>
      </c>
      <c r="K1156" s="55">
        <f t="shared" si="56"/>
        <v>22</v>
      </c>
      <c r="L1156" s="58" t="s">
        <v>17</v>
      </c>
    </row>
    <row r="1157">
      <c r="A1157" s="16"/>
      <c r="B1157" s="16"/>
      <c r="C1157" s="16"/>
      <c r="D1157" s="16"/>
      <c r="E1157" s="58">
        <v>8.0</v>
      </c>
      <c r="F1157" s="71" t="s">
        <v>82</v>
      </c>
      <c r="G1157" s="37">
        <f>IFERROR(__xludf.DUMMYFUNCTION("IMPORTRANGE(""https://docs.google.com/spreadsheets/d/1msXmY3JMrtV0sapmub13JTOYehqip3e4NKt615XbIqY/?gid=403967565"",CONCATENATE(""Donantes!I"",K1157))"),123.0)</f>
        <v>123</v>
      </c>
      <c r="H1157" s="57"/>
      <c r="I1157" s="72" t="s">
        <v>16</v>
      </c>
      <c r="J1157" s="58" t="s">
        <v>9</v>
      </c>
      <c r="K1157" s="55">
        <f t="shared" si="56"/>
        <v>22</v>
      </c>
      <c r="L1157" s="58" t="s">
        <v>17</v>
      </c>
    </row>
    <row r="1158">
      <c r="A1158" s="16"/>
      <c r="B1158" s="16"/>
      <c r="C1158" s="16"/>
      <c r="D1158" s="16"/>
      <c r="E1158" s="58">
        <v>9.0</v>
      </c>
      <c r="F1158" s="71" t="s">
        <v>134</v>
      </c>
      <c r="G1158" s="62">
        <f>IFERROR(__xludf.DUMMYFUNCTION("IMPORTRANGE(""https://docs.google.com/spreadsheets/d/1msXmY3JMrtV0sapmub13JTOYehqip3e4NKt615XbIqY/?gid=403967565"",CONCATENATE(""Donantes!J"",K1158))"),1234.0)</f>
        <v>1234</v>
      </c>
      <c r="H1158" s="59"/>
      <c r="I1158" s="74" t="s">
        <v>16</v>
      </c>
      <c r="J1158" s="75" t="s">
        <v>9</v>
      </c>
      <c r="K1158" s="76">
        <f t="shared" si="56"/>
        <v>22</v>
      </c>
      <c r="L1158" s="75" t="s">
        <v>17</v>
      </c>
    </row>
    <row r="1159">
      <c r="A1159" s="16"/>
      <c r="B1159" s="16"/>
      <c r="C1159" s="16"/>
      <c r="D1159" s="16"/>
      <c r="E1159" s="58">
        <v>10.0</v>
      </c>
      <c r="F1159" s="71" t="s">
        <v>115</v>
      </c>
      <c r="G1159" s="77" t="s">
        <v>116</v>
      </c>
      <c r="H1159" s="59"/>
      <c r="I1159" s="74" t="s">
        <v>16</v>
      </c>
      <c r="J1159" s="75" t="s">
        <v>9</v>
      </c>
      <c r="K1159" s="76">
        <f t="shared" si="56"/>
        <v>22</v>
      </c>
      <c r="L1159" s="75" t="s">
        <v>17</v>
      </c>
    </row>
    <row r="1160">
      <c r="A1160" s="16"/>
      <c r="B1160" s="16"/>
      <c r="C1160" s="16"/>
      <c r="D1160" s="16"/>
      <c r="E1160" s="58">
        <v>11.0</v>
      </c>
      <c r="F1160" s="71" t="s">
        <v>117</v>
      </c>
      <c r="G1160" s="58" t="s">
        <v>118</v>
      </c>
      <c r="H1160" s="78"/>
      <c r="I1160" s="74" t="s">
        <v>16</v>
      </c>
      <c r="J1160" s="75" t="s">
        <v>9</v>
      </c>
      <c r="K1160" s="76">
        <f t="shared" si="56"/>
        <v>22</v>
      </c>
      <c r="L1160" s="75" t="s">
        <v>17</v>
      </c>
    </row>
    <row r="1161">
      <c r="A1161" s="16"/>
      <c r="B1161" s="16"/>
      <c r="C1161" s="16"/>
      <c r="D1161" s="16"/>
      <c r="E1161" s="58">
        <v>12.0</v>
      </c>
      <c r="F1161" s="78" t="s">
        <v>135</v>
      </c>
      <c r="G1161" s="67" t="str">
        <f>IFERROR(__xludf.DUMMYFUNCTION("IMPORTRANGE(""https://docs.google.com/spreadsheets/d/1msXmY3JMrtV0sapmub13JTOYehqip3e4NKt615XbIqY/?gid=403967565"",CONCATENATE(""Donantes!E"",K1161))"),"011 1234 5678")</f>
        <v>011 1234 5678</v>
      </c>
      <c r="H1161" s="78"/>
      <c r="I1161" s="79" t="s">
        <v>16</v>
      </c>
      <c r="J1161" s="80" t="s">
        <v>9</v>
      </c>
      <c r="K1161" s="76">
        <f t="shared" si="56"/>
        <v>22</v>
      </c>
      <c r="L1161" s="80" t="s">
        <v>17</v>
      </c>
    </row>
    <row r="1162">
      <c r="A1162" s="16"/>
      <c r="B1162" s="16"/>
      <c r="C1162" s="16"/>
      <c r="D1162" s="16"/>
      <c r="E1162" s="58">
        <v>13.0</v>
      </c>
      <c r="F1162" s="59" t="s">
        <v>119</v>
      </c>
      <c r="G1162" s="67">
        <f>IFERROR(__xludf.DUMMYFUNCTION("IMPORTRANGE(""https://docs.google.com/spreadsheets/d/1msXmY3JMrtV0sapmub13JTOYehqip3e4NKt615XbIqY/?gid=403967565"",CONCATENATE(""Donantes!F"",K1162))"),18367.0)</f>
        <v>18367</v>
      </c>
      <c r="H1162" s="59"/>
      <c r="I1162" s="79" t="s">
        <v>16</v>
      </c>
      <c r="J1162" s="80" t="s">
        <v>9</v>
      </c>
      <c r="K1162" s="76">
        <f t="shared" si="56"/>
        <v>22</v>
      </c>
      <c r="L1162" s="80" t="s">
        <v>17</v>
      </c>
    </row>
    <row r="1163">
      <c r="A1163" s="25"/>
      <c r="B1163" s="25"/>
      <c r="C1163" s="25"/>
      <c r="D1163" s="25"/>
      <c r="E1163" s="58">
        <v>14.0</v>
      </c>
      <c r="F1163" s="59" t="s">
        <v>136</v>
      </c>
      <c r="G1163" s="80"/>
      <c r="H1163" s="81" t="s">
        <v>137</v>
      </c>
      <c r="I1163" s="79" t="s">
        <v>16</v>
      </c>
      <c r="J1163" s="80" t="s">
        <v>9</v>
      </c>
      <c r="K1163" s="82"/>
      <c r="L1163" s="80" t="s">
        <v>17</v>
      </c>
    </row>
    <row r="1164">
      <c r="A1164" s="49">
        <v>84.0</v>
      </c>
      <c r="B1164" s="70" t="s">
        <v>128</v>
      </c>
      <c r="C1164" s="48" t="s">
        <v>129</v>
      </c>
      <c r="D1164" s="48" t="s">
        <v>130</v>
      </c>
      <c r="E1164" s="58">
        <v>1.0</v>
      </c>
      <c r="F1164" s="71" t="s">
        <v>131</v>
      </c>
      <c r="G1164" s="52"/>
      <c r="H1164" s="57"/>
      <c r="I1164" s="72" t="s">
        <v>16</v>
      </c>
      <c r="J1164" s="58" t="s">
        <v>9</v>
      </c>
      <c r="K1164" s="55"/>
      <c r="L1164" s="58" t="s">
        <v>17</v>
      </c>
    </row>
    <row r="1165">
      <c r="A1165" s="16"/>
      <c r="B1165" s="16"/>
      <c r="C1165" s="16"/>
      <c r="D1165" s="16"/>
      <c r="E1165" s="58">
        <v>2.0</v>
      </c>
      <c r="F1165" s="71" t="s">
        <v>132</v>
      </c>
      <c r="G1165" s="52"/>
      <c r="H1165" s="57"/>
      <c r="I1165" s="72" t="s">
        <v>16</v>
      </c>
      <c r="J1165" s="58" t="s">
        <v>9</v>
      </c>
      <c r="K1165" s="55"/>
      <c r="L1165" s="58" t="s">
        <v>17</v>
      </c>
    </row>
    <row r="1166">
      <c r="A1166" s="16"/>
      <c r="B1166" s="16"/>
      <c r="C1166" s="16"/>
      <c r="D1166" s="16"/>
      <c r="E1166" s="58">
        <v>3.0</v>
      </c>
      <c r="F1166" s="71" t="s">
        <v>133</v>
      </c>
      <c r="G1166" s="52"/>
      <c r="H1166" s="57"/>
      <c r="I1166" s="72" t="s">
        <v>16</v>
      </c>
      <c r="J1166" s="58" t="s">
        <v>9</v>
      </c>
      <c r="K1166" s="55"/>
      <c r="L1166" s="58" t="s">
        <v>17</v>
      </c>
    </row>
    <row r="1167">
      <c r="A1167" s="16"/>
      <c r="B1167" s="16"/>
      <c r="C1167" s="16"/>
      <c r="D1167" s="16"/>
      <c r="E1167" s="58">
        <v>4.0</v>
      </c>
      <c r="F1167" s="71" t="s">
        <v>29</v>
      </c>
      <c r="G1167" s="37" t="str">
        <f>IFERROR(__xludf.DUMMYFUNCTION("IMPORTRANGE(""https://docs.google.com/spreadsheets/d/1msXmY3JMrtV0sapmub13JTOYehqip3e4NKt615XbIqY/?gid=403967565"",CONCATENATE(""Donantes!B"",K1167))"),"María")</f>
        <v>María</v>
      </c>
      <c r="H1167" s="57"/>
      <c r="I1167" s="72" t="s">
        <v>16</v>
      </c>
      <c r="J1167" s="58" t="s">
        <v>9</v>
      </c>
      <c r="K1167" s="73">
        <v>23.0</v>
      </c>
      <c r="L1167" s="58" t="s">
        <v>17</v>
      </c>
    </row>
    <row r="1168">
      <c r="A1168" s="16"/>
      <c r="B1168" s="16"/>
      <c r="C1168" s="16"/>
      <c r="D1168" s="16"/>
      <c r="E1168" s="58">
        <v>5.0</v>
      </c>
      <c r="F1168" s="71" t="s">
        <v>30</v>
      </c>
      <c r="G1168" s="37" t="str">
        <f>IFERROR(__xludf.DUMMYFUNCTION("IMPORTRANGE(""https://docs.google.com/spreadsheets/d/1msXmY3JMrtV0sapmub13JTOYehqip3e4NKt615XbIqY/?gid=403967565"",CONCATENATE(""Donantes!C"",K1168))"),"""""")</f>
        <v>""</v>
      </c>
      <c r="H1168" s="57"/>
      <c r="I1168" s="72" t="s">
        <v>16</v>
      </c>
      <c r="J1168" s="58" t="s">
        <v>9</v>
      </c>
      <c r="K1168" s="55">
        <f t="shared" ref="K1168:K1176" si="57">K1167</f>
        <v>23</v>
      </c>
      <c r="L1168" s="58" t="s">
        <v>17</v>
      </c>
    </row>
    <row r="1169">
      <c r="A1169" s="16"/>
      <c r="B1169" s="16"/>
      <c r="C1169" s="16"/>
      <c r="D1169" s="16"/>
      <c r="E1169" s="58">
        <v>6.0</v>
      </c>
      <c r="F1169" s="71" t="s">
        <v>120</v>
      </c>
      <c r="G1169" s="37" t="str">
        <f>IFERROR(__xludf.DUMMYFUNCTION("IMPORTRANGE(""https://docs.google.com/spreadsheets/d/1msXmY3JMrtV0sapmub13JTOYehqip3e4NKt615XbIqY/?gid=403967565"",CONCATENATE(""Donantes!D"",K1169))"),"maria.gomez@gmail.com")</f>
        <v>maria.gomez@gmail.com</v>
      </c>
      <c r="H1169" s="57"/>
      <c r="I1169" s="72" t="s">
        <v>16</v>
      </c>
      <c r="J1169" s="58" t="s">
        <v>9</v>
      </c>
      <c r="K1169" s="55">
        <f t="shared" si="57"/>
        <v>23</v>
      </c>
      <c r="L1169" s="58" t="s">
        <v>17</v>
      </c>
    </row>
    <row r="1170">
      <c r="A1170" s="16"/>
      <c r="B1170" s="16"/>
      <c r="C1170" s="16"/>
      <c r="D1170" s="16"/>
      <c r="E1170" s="58">
        <v>7.0</v>
      </c>
      <c r="F1170" s="71" t="s">
        <v>80</v>
      </c>
      <c r="G1170" s="37" t="str">
        <f>IFERROR(__xludf.DUMMYFUNCTION("IMPORTRANGE(""https://docs.google.com/spreadsheets/d/1msXmY3JMrtV0sapmub13JTOYehqip3e4NKt615XbIqY/?gid=403967565"",CONCATENATE(""Donantes!H"",K1170))"),"Calle Falsa")</f>
        <v>Calle Falsa</v>
      </c>
      <c r="H1170" s="57"/>
      <c r="I1170" s="72" t="s">
        <v>16</v>
      </c>
      <c r="J1170" s="58" t="s">
        <v>9</v>
      </c>
      <c r="K1170" s="55">
        <f t="shared" si="57"/>
        <v>23</v>
      </c>
      <c r="L1170" s="58" t="s">
        <v>17</v>
      </c>
    </row>
    <row r="1171">
      <c r="A1171" s="16"/>
      <c r="B1171" s="16"/>
      <c r="C1171" s="16"/>
      <c r="D1171" s="16"/>
      <c r="E1171" s="58">
        <v>8.0</v>
      </c>
      <c r="F1171" s="71" t="s">
        <v>82</v>
      </c>
      <c r="G1171" s="37">
        <f>IFERROR(__xludf.DUMMYFUNCTION("IMPORTRANGE(""https://docs.google.com/spreadsheets/d/1msXmY3JMrtV0sapmub13JTOYehqip3e4NKt615XbIqY/?gid=403967565"",CONCATENATE(""Donantes!I"",K1171))"),123.0)</f>
        <v>123</v>
      </c>
      <c r="H1171" s="57"/>
      <c r="I1171" s="72" t="s">
        <v>16</v>
      </c>
      <c r="J1171" s="58" t="s">
        <v>9</v>
      </c>
      <c r="K1171" s="55">
        <f t="shared" si="57"/>
        <v>23</v>
      </c>
      <c r="L1171" s="58" t="s">
        <v>17</v>
      </c>
    </row>
    <row r="1172">
      <c r="A1172" s="16"/>
      <c r="B1172" s="16"/>
      <c r="C1172" s="16"/>
      <c r="D1172" s="16"/>
      <c r="E1172" s="58">
        <v>9.0</v>
      </c>
      <c r="F1172" s="71" t="s">
        <v>134</v>
      </c>
      <c r="G1172" s="62">
        <f>IFERROR(__xludf.DUMMYFUNCTION("IMPORTRANGE(""https://docs.google.com/spreadsheets/d/1msXmY3JMrtV0sapmub13JTOYehqip3e4NKt615XbIqY/?gid=403967565"",CONCATENATE(""Donantes!J"",K1172))"),1234.0)</f>
        <v>1234</v>
      </c>
      <c r="H1172" s="59"/>
      <c r="I1172" s="74" t="s">
        <v>16</v>
      </c>
      <c r="J1172" s="75" t="s">
        <v>9</v>
      </c>
      <c r="K1172" s="76">
        <f t="shared" si="57"/>
        <v>23</v>
      </c>
      <c r="L1172" s="75" t="s">
        <v>17</v>
      </c>
    </row>
    <row r="1173">
      <c r="A1173" s="16"/>
      <c r="B1173" s="16"/>
      <c r="C1173" s="16"/>
      <c r="D1173" s="16"/>
      <c r="E1173" s="58">
        <v>10.0</v>
      </c>
      <c r="F1173" s="71" t="s">
        <v>115</v>
      </c>
      <c r="G1173" s="77" t="s">
        <v>116</v>
      </c>
      <c r="H1173" s="59"/>
      <c r="I1173" s="74" t="s">
        <v>16</v>
      </c>
      <c r="J1173" s="75" t="s">
        <v>9</v>
      </c>
      <c r="K1173" s="76">
        <f t="shared" si="57"/>
        <v>23</v>
      </c>
      <c r="L1173" s="75" t="s">
        <v>17</v>
      </c>
    </row>
    <row r="1174">
      <c r="A1174" s="16"/>
      <c r="B1174" s="16"/>
      <c r="C1174" s="16"/>
      <c r="D1174" s="16"/>
      <c r="E1174" s="58">
        <v>11.0</v>
      </c>
      <c r="F1174" s="71" t="s">
        <v>117</v>
      </c>
      <c r="G1174" s="58" t="s">
        <v>118</v>
      </c>
      <c r="H1174" s="78"/>
      <c r="I1174" s="74" t="s">
        <v>16</v>
      </c>
      <c r="J1174" s="75" t="s">
        <v>9</v>
      </c>
      <c r="K1174" s="76">
        <f t="shared" si="57"/>
        <v>23</v>
      </c>
      <c r="L1174" s="75" t="s">
        <v>17</v>
      </c>
    </row>
    <row r="1175">
      <c r="A1175" s="16"/>
      <c r="B1175" s="16"/>
      <c r="C1175" s="16"/>
      <c r="D1175" s="16"/>
      <c r="E1175" s="58">
        <v>12.0</v>
      </c>
      <c r="F1175" s="78" t="s">
        <v>135</v>
      </c>
      <c r="G1175" s="67" t="str">
        <f>IFERROR(__xludf.DUMMYFUNCTION("IMPORTRANGE(""https://docs.google.com/spreadsheets/d/1msXmY3JMrtV0sapmub13JTOYehqip3e4NKt615XbIqY/?gid=403967565"",CONCATENATE(""Donantes!E"",K1175))"),"011 1234 5678")</f>
        <v>011 1234 5678</v>
      </c>
      <c r="H1175" s="78"/>
      <c r="I1175" s="79" t="s">
        <v>16</v>
      </c>
      <c r="J1175" s="80" t="s">
        <v>9</v>
      </c>
      <c r="K1175" s="76">
        <f t="shared" si="57"/>
        <v>23</v>
      </c>
      <c r="L1175" s="80" t="s">
        <v>17</v>
      </c>
    </row>
    <row r="1176">
      <c r="A1176" s="16"/>
      <c r="B1176" s="16"/>
      <c r="C1176" s="16"/>
      <c r="D1176" s="16"/>
      <c r="E1176" s="58">
        <v>13.0</v>
      </c>
      <c r="F1176" s="59" t="s">
        <v>119</v>
      </c>
      <c r="G1176" s="67">
        <f>IFERROR(__xludf.DUMMYFUNCTION("IMPORTRANGE(""https://docs.google.com/spreadsheets/d/1msXmY3JMrtV0sapmub13JTOYehqip3e4NKt615XbIqY/?gid=403967565"",CONCATENATE(""Donantes!F"",K1176))"),18367.0)</f>
        <v>18367</v>
      </c>
      <c r="H1176" s="59"/>
      <c r="I1176" s="79" t="s">
        <v>16</v>
      </c>
      <c r="J1176" s="80" t="s">
        <v>9</v>
      </c>
      <c r="K1176" s="76">
        <f t="shared" si="57"/>
        <v>23</v>
      </c>
      <c r="L1176" s="80" t="s">
        <v>17</v>
      </c>
    </row>
    <row r="1177">
      <c r="A1177" s="25"/>
      <c r="B1177" s="25"/>
      <c r="C1177" s="25"/>
      <c r="D1177" s="25"/>
      <c r="E1177" s="58">
        <v>14.0</v>
      </c>
      <c r="F1177" s="59" t="s">
        <v>136</v>
      </c>
      <c r="G1177" s="80"/>
      <c r="H1177" s="81" t="s">
        <v>137</v>
      </c>
      <c r="I1177" s="79" t="s">
        <v>16</v>
      </c>
      <c r="J1177" s="80" t="s">
        <v>9</v>
      </c>
      <c r="K1177" s="82"/>
      <c r="L1177" s="80" t="s">
        <v>17</v>
      </c>
    </row>
    <row r="1178">
      <c r="A1178" s="49">
        <v>85.0</v>
      </c>
      <c r="B1178" s="70" t="s">
        <v>128</v>
      </c>
      <c r="C1178" s="48" t="s">
        <v>129</v>
      </c>
      <c r="D1178" s="48" t="s">
        <v>130</v>
      </c>
      <c r="E1178" s="58">
        <v>1.0</v>
      </c>
      <c r="F1178" s="71" t="s">
        <v>131</v>
      </c>
      <c r="G1178" s="52"/>
      <c r="H1178" s="57"/>
      <c r="I1178" s="72" t="s">
        <v>16</v>
      </c>
      <c r="J1178" s="58" t="s">
        <v>9</v>
      </c>
      <c r="K1178" s="55"/>
      <c r="L1178" s="58" t="s">
        <v>17</v>
      </c>
    </row>
    <row r="1179">
      <c r="A1179" s="16"/>
      <c r="B1179" s="16"/>
      <c r="C1179" s="16"/>
      <c r="D1179" s="16"/>
      <c r="E1179" s="58">
        <v>2.0</v>
      </c>
      <c r="F1179" s="71" t="s">
        <v>132</v>
      </c>
      <c r="G1179" s="52"/>
      <c r="H1179" s="57"/>
      <c r="I1179" s="72" t="s">
        <v>16</v>
      </c>
      <c r="J1179" s="58" t="s">
        <v>9</v>
      </c>
      <c r="K1179" s="55"/>
      <c r="L1179" s="58" t="s">
        <v>17</v>
      </c>
    </row>
    <row r="1180">
      <c r="A1180" s="16"/>
      <c r="B1180" s="16"/>
      <c r="C1180" s="16"/>
      <c r="D1180" s="16"/>
      <c r="E1180" s="58">
        <v>3.0</v>
      </c>
      <c r="F1180" s="71" t="s">
        <v>133</v>
      </c>
      <c r="G1180" s="52"/>
      <c r="H1180" s="57"/>
      <c r="I1180" s="72" t="s">
        <v>16</v>
      </c>
      <c r="J1180" s="58" t="s">
        <v>9</v>
      </c>
      <c r="K1180" s="55"/>
      <c r="L1180" s="58" t="s">
        <v>17</v>
      </c>
    </row>
    <row r="1181">
      <c r="A1181" s="16"/>
      <c r="B1181" s="16"/>
      <c r="C1181" s="16"/>
      <c r="D1181" s="16"/>
      <c r="E1181" s="58">
        <v>4.0</v>
      </c>
      <c r="F1181" s="71" t="s">
        <v>29</v>
      </c>
      <c r="G1181" s="37" t="str">
        <f>IFERROR(__xludf.DUMMYFUNCTION("IMPORTRANGE(""https://docs.google.com/spreadsheets/d/1msXmY3JMrtV0sapmub13JTOYehqip3e4NKt615XbIqY/?gid=403967565"",CONCATENATE(""Donantes!B"",K1181))"),"María")</f>
        <v>María</v>
      </c>
      <c r="H1181" s="57"/>
      <c r="I1181" s="72" t="s">
        <v>16</v>
      </c>
      <c r="J1181" s="58" t="s">
        <v>9</v>
      </c>
      <c r="K1181" s="73">
        <v>24.0</v>
      </c>
      <c r="L1181" s="58" t="s">
        <v>17</v>
      </c>
    </row>
    <row r="1182">
      <c r="A1182" s="16"/>
      <c r="B1182" s="16"/>
      <c r="C1182" s="16"/>
      <c r="D1182" s="16"/>
      <c r="E1182" s="58">
        <v>5.0</v>
      </c>
      <c r="F1182" s="71" t="s">
        <v>30</v>
      </c>
      <c r="G1182" s="37">
        <f>IFERROR(__xludf.DUMMYFUNCTION("IMPORTRANGE(""https://docs.google.com/spreadsheets/d/1msXmY3JMrtV0sapmub13JTOYehqip3e4NKt615XbIqY/?gid=403967565"",CONCATENATE(""Donantes!C"",K1182))"),1.0)</f>
        <v>1</v>
      </c>
      <c r="H1182" s="57"/>
      <c r="I1182" s="72" t="s">
        <v>16</v>
      </c>
      <c r="J1182" s="58" t="s">
        <v>9</v>
      </c>
      <c r="K1182" s="55">
        <f t="shared" ref="K1182:K1190" si="58">K1181</f>
        <v>24</v>
      </c>
      <c r="L1182" s="58" t="s">
        <v>17</v>
      </c>
    </row>
    <row r="1183">
      <c r="A1183" s="16"/>
      <c r="B1183" s="16"/>
      <c r="C1183" s="16"/>
      <c r="D1183" s="16"/>
      <c r="E1183" s="58">
        <v>6.0</v>
      </c>
      <c r="F1183" s="71" t="s">
        <v>120</v>
      </c>
      <c r="G1183" s="37" t="str">
        <f>IFERROR(__xludf.DUMMYFUNCTION("IMPORTRANGE(""https://docs.google.com/spreadsheets/d/1msXmY3JMrtV0sapmub13JTOYehqip3e4NKt615XbIqY/?gid=403967565"",CONCATENATE(""Donantes!D"",K1183))"),"maria.gomez@gmail.com")</f>
        <v>maria.gomez@gmail.com</v>
      </c>
      <c r="H1183" s="57"/>
      <c r="I1183" s="72" t="s">
        <v>16</v>
      </c>
      <c r="J1183" s="58" t="s">
        <v>9</v>
      </c>
      <c r="K1183" s="55">
        <f t="shared" si="58"/>
        <v>24</v>
      </c>
      <c r="L1183" s="58" t="s">
        <v>17</v>
      </c>
    </row>
    <row r="1184">
      <c r="A1184" s="16"/>
      <c r="B1184" s="16"/>
      <c r="C1184" s="16"/>
      <c r="D1184" s="16"/>
      <c r="E1184" s="58">
        <v>7.0</v>
      </c>
      <c r="F1184" s="71" t="s">
        <v>80</v>
      </c>
      <c r="G1184" s="37" t="str">
        <f>IFERROR(__xludf.DUMMYFUNCTION("IMPORTRANGE(""https://docs.google.com/spreadsheets/d/1msXmY3JMrtV0sapmub13JTOYehqip3e4NKt615XbIqY/?gid=403967565"",CONCATENATE(""Donantes!H"",K1184))"),"Calle Falsa")</f>
        <v>Calle Falsa</v>
      </c>
      <c r="H1184" s="57"/>
      <c r="I1184" s="72" t="s">
        <v>16</v>
      </c>
      <c r="J1184" s="58" t="s">
        <v>9</v>
      </c>
      <c r="K1184" s="55">
        <f t="shared" si="58"/>
        <v>24</v>
      </c>
      <c r="L1184" s="58" t="s">
        <v>17</v>
      </c>
    </row>
    <row r="1185">
      <c r="A1185" s="16"/>
      <c r="B1185" s="16"/>
      <c r="C1185" s="16"/>
      <c r="D1185" s="16"/>
      <c r="E1185" s="58">
        <v>8.0</v>
      </c>
      <c r="F1185" s="71" t="s">
        <v>82</v>
      </c>
      <c r="G1185" s="37">
        <f>IFERROR(__xludf.DUMMYFUNCTION("IMPORTRANGE(""https://docs.google.com/spreadsheets/d/1msXmY3JMrtV0sapmub13JTOYehqip3e4NKt615XbIqY/?gid=403967565"",CONCATENATE(""Donantes!I"",K1185))"),123.0)</f>
        <v>123</v>
      </c>
      <c r="H1185" s="57"/>
      <c r="I1185" s="72" t="s">
        <v>16</v>
      </c>
      <c r="J1185" s="58" t="s">
        <v>9</v>
      </c>
      <c r="K1185" s="55">
        <f t="shared" si="58"/>
        <v>24</v>
      </c>
      <c r="L1185" s="58" t="s">
        <v>17</v>
      </c>
    </row>
    <row r="1186">
      <c r="A1186" s="16"/>
      <c r="B1186" s="16"/>
      <c r="C1186" s="16"/>
      <c r="D1186" s="16"/>
      <c r="E1186" s="58">
        <v>9.0</v>
      </c>
      <c r="F1186" s="71" t="s">
        <v>134</v>
      </c>
      <c r="G1186" s="62">
        <f>IFERROR(__xludf.DUMMYFUNCTION("IMPORTRANGE(""https://docs.google.com/spreadsheets/d/1msXmY3JMrtV0sapmub13JTOYehqip3e4NKt615XbIqY/?gid=403967565"",CONCATENATE(""Donantes!J"",K1186))"),1234.0)</f>
        <v>1234</v>
      </c>
      <c r="H1186" s="59"/>
      <c r="I1186" s="74" t="s">
        <v>16</v>
      </c>
      <c r="J1186" s="75" t="s">
        <v>9</v>
      </c>
      <c r="K1186" s="76">
        <f t="shared" si="58"/>
        <v>24</v>
      </c>
      <c r="L1186" s="75" t="s">
        <v>17</v>
      </c>
    </row>
    <row r="1187">
      <c r="A1187" s="16"/>
      <c r="B1187" s="16"/>
      <c r="C1187" s="16"/>
      <c r="D1187" s="16"/>
      <c r="E1187" s="58">
        <v>10.0</v>
      </c>
      <c r="F1187" s="71" t="s">
        <v>115</v>
      </c>
      <c r="G1187" s="77" t="s">
        <v>116</v>
      </c>
      <c r="H1187" s="59"/>
      <c r="I1187" s="74" t="s">
        <v>16</v>
      </c>
      <c r="J1187" s="75" t="s">
        <v>9</v>
      </c>
      <c r="K1187" s="76">
        <f t="shared" si="58"/>
        <v>24</v>
      </c>
      <c r="L1187" s="75" t="s">
        <v>17</v>
      </c>
    </row>
    <row r="1188">
      <c r="A1188" s="16"/>
      <c r="B1188" s="16"/>
      <c r="C1188" s="16"/>
      <c r="D1188" s="16"/>
      <c r="E1188" s="58">
        <v>11.0</v>
      </c>
      <c r="F1188" s="71" t="s">
        <v>117</v>
      </c>
      <c r="G1188" s="58" t="s">
        <v>118</v>
      </c>
      <c r="H1188" s="78"/>
      <c r="I1188" s="74" t="s">
        <v>16</v>
      </c>
      <c r="J1188" s="75" t="s">
        <v>9</v>
      </c>
      <c r="K1188" s="76">
        <f t="shared" si="58"/>
        <v>24</v>
      </c>
      <c r="L1188" s="75" t="s">
        <v>17</v>
      </c>
    </row>
    <row r="1189">
      <c r="A1189" s="16"/>
      <c r="B1189" s="16"/>
      <c r="C1189" s="16"/>
      <c r="D1189" s="16"/>
      <c r="E1189" s="58">
        <v>12.0</v>
      </c>
      <c r="F1189" s="78" t="s">
        <v>135</v>
      </c>
      <c r="G1189" s="67" t="str">
        <f>IFERROR(__xludf.DUMMYFUNCTION("IMPORTRANGE(""https://docs.google.com/spreadsheets/d/1msXmY3JMrtV0sapmub13JTOYehqip3e4NKt615XbIqY/?gid=403967565"",CONCATENATE(""Donantes!E"",K1189))"),"011 1234 5678")</f>
        <v>011 1234 5678</v>
      </c>
      <c r="H1189" s="78"/>
      <c r="I1189" s="79" t="s">
        <v>16</v>
      </c>
      <c r="J1189" s="80" t="s">
        <v>9</v>
      </c>
      <c r="K1189" s="76">
        <f t="shared" si="58"/>
        <v>24</v>
      </c>
      <c r="L1189" s="80" t="s">
        <v>17</v>
      </c>
    </row>
    <row r="1190">
      <c r="A1190" s="16"/>
      <c r="B1190" s="16"/>
      <c r="C1190" s="16"/>
      <c r="D1190" s="16"/>
      <c r="E1190" s="58">
        <v>13.0</v>
      </c>
      <c r="F1190" s="59" t="s">
        <v>119</v>
      </c>
      <c r="G1190" s="67">
        <f>IFERROR(__xludf.DUMMYFUNCTION("IMPORTRANGE(""https://docs.google.com/spreadsheets/d/1msXmY3JMrtV0sapmub13JTOYehqip3e4NKt615XbIqY/?gid=403967565"",CONCATENATE(""Donantes!F"",K1190))"),18367.0)</f>
        <v>18367</v>
      </c>
      <c r="H1190" s="59"/>
      <c r="I1190" s="79" t="s">
        <v>16</v>
      </c>
      <c r="J1190" s="80" t="s">
        <v>9</v>
      </c>
      <c r="K1190" s="76">
        <f t="shared" si="58"/>
        <v>24</v>
      </c>
      <c r="L1190" s="80" t="s">
        <v>17</v>
      </c>
    </row>
    <row r="1191">
      <c r="A1191" s="25"/>
      <c r="B1191" s="25"/>
      <c r="C1191" s="25"/>
      <c r="D1191" s="25"/>
      <c r="E1191" s="58">
        <v>14.0</v>
      </c>
      <c r="F1191" s="59" t="s">
        <v>136</v>
      </c>
      <c r="G1191" s="80"/>
      <c r="H1191" s="81" t="s">
        <v>137</v>
      </c>
      <c r="I1191" s="79" t="s">
        <v>16</v>
      </c>
      <c r="J1191" s="80" t="s">
        <v>9</v>
      </c>
      <c r="K1191" s="82"/>
      <c r="L1191" s="80" t="s">
        <v>17</v>
      </c>
    </row>
    <row r="1192">
      <c r="A1192" s="49">
        <v>86.0</v>
      </c>
      <c r="B1192" s="70" t="s">
        <v>128</v>
      </c>
      <c r="C1192" s="48" t="s">
        <v>129</v>
      </c>
      <c r="D1192" s="48" t="s">
        <v>130</v>
      </c>
      <c r="E1192" s="58">
        <v>1.0</v>
      </c>
      <c r="F1192" s="71" t="s">
        <v>131</v>
      </c>
      <c r="G1192" s="52"/>
      <c r="H1192" s="57"/>
      <c r="I1192" s="72" t="s">
        <v>16</v>
      </c>
      <c r="J1192" s="58" t="s">
        <v>9</v>
      </c>
      <c r="K1192" s="55"/>
      <c r="L1192" s="58" t="s">
        <v>17</v>
      </c>
    </row>
    <row r="1193">
      <c r="A1193" s="16"/>
      <c r="B1193" s="16"/>
      <c r="C1193" s="16"/>
      <c r="D1193" s="16"/>
      <c r="E1193" s="58">
        <v>2.0</v>
      </c>
      <c r="F1193" s="71" t="s">
        <v>132</v>
      </c>
      <c r="G1193" s="52"/>
      <c r="H1193" s="57"/>
      <c r="I1193" s="72" t="s">
        <v>16</v>
      </c>
      <c r="J1193" s="58" t="s">
        <v>9</v>
      </c>
      <c r="K1193" s="55"/>
      <c r="L1193" s="58" t="s">
        <v>17</v>
      </c>
    </row>
    <row r="1194">
      <c r="A1194" s="16"/>
      <c r="B1194" s="16"/>
      <c r="C1194" s="16"/>
      <c r="D1194" s="16"/>
      <c r="E1194" s="58">
        <v>3.0</v>
      </c>
      <c r="F1194" s="71" t="s">
        <v>133</v>
      </c>
      <c r="G1194" s="52"/>
      <c r="H1194" s="57"/>
      <c r="I1194" s="72" t="s">
        <v>16</v>
      </c>
      <c r="J1194" s="58" t="s">
        <v>9</v>
      </c>
      <c r="K1194" s="55"/>
      <c r="L1194" s="58" t="s">
        <v>17</v>
      </c>
    </row>
    <row r="1195">
      <c r="A1195" s="16"/>
      <c r="B1195" s="16"/>
      <c r="C1195" s="16"/>
      <c r="D1195" s="16"/>
      <c r="E1195" s="58">
        <v>4.0</v>
      </c>
      <c r="F1195" s="71" t="s">
        <v>29</v>
      </c>
      <c r="G1195" s="37" t="str">
        <f>IFERROR(__xludf.DUMMYFUNCTION("IMPORTRANGE(""https://docs.google.com/spreadsheets/d/1msXmY3JMrtV0sapmub13JTOYehqip3e4NKt615XbIqY/?gid=403967565"",CONCATENATE(""Donantes!B"",K1195))"),"María")</f>
        <v>María</v>
      </c>
      <c r="H1195" s="57"/>
      <c r="I1195" s="72" t="s">
        <v>16</v>
      </c>
      <c r="J1195" s="58" t="s">
        <v>9</v>
      </c>
      <c r="K1195" s="73">
        <v>25.0</v>
      </c>
      <c r="L1195" s="58" t="s">
        <v>17</v>
      </c>
    </row>
    <row r="1196">
      <c r="A1196" s="16"/>
      <c r="B1196" s="16"/>
      <c r="C1196" s="16"/>
      <c r="D1196" s="16"/>
      <c r="E1196" s="58">
        <v>5.0</v>
      </c>
      <c r="F1196" s="71" t="s">
        <v>30</v>
      </c>
      <c r="G1196" s="37" t="str">
        <f>IFERROR(__xludf.DUMMYFUNCTION("IMPORTRANGE(""https://docs.google.com/spreadsheets/d/1msXmY3JMrtV0sapmub13JTOYehqip3e4NKt615XbIqY/?gid=403967565"",CONCATENATE(""Donantes!C"",K1196))"),"Gómez")</f>
        <v>Gómez</v>
      </c>
      <c r="H1196" s="57"/>
      <c r="I1196" s="72" t="s">
        <v>16</v>
      </c>
      <c r="J1196" s="58" t="s">
        <v>9</v>
      </c>
      <c r="K1196" s="55">
        <f t="shared" ref="K1196:K1204" si="59">K1195</f>
        <v>25</v>
      </c>
      <c r="L1196" s="58" t="s">
        <v>17</v>
      </c>
    </row>
    <row r="1197">
      <c r="A1197" s="16"/>
      <c r="B1197" s="16"/>
      <c r="C1197" s="16"/>
      <c r="D1197" s="16"/>
      <c r="E1197" s="58">
        <v>6.0</v>
      </c>
      <c r="F1197" s="71" t="s">
        <v>120</v>
      </c>
      <c r="G1197" s="37" t="str">
        <f>IFERROR(__xludf.DUMMYFUNCTION("IMPORTRANGE(""https://docs.google.com/spreadsheets/d/1msXmY3JMrtV0sapmub13JTOYehqip3e4NKt615XbIqY/?gid=403967565"",CONCATENATE(""Donantes!D"",K1197))"),"maria@gomez@Mgmail.com")</f>
        <v>maria@gomez@Mgmail.com</v>
      </c>
      <c r="H1197" s="57"/>
      <c r="I1197" s="72" t="s">
        <v>16</v>
      </c>
      <c r="J1197" s="58" t="s">
        <v>9</v>
      </c>
      <c r="K1197" s="55">
        <f t="shared" si="59"/>
        <v>25</v>
      </c>
      <c r="L1197" s="58" t="s">
        <v>17</v>
      </c>
    </row>
    <row r="1198">
      <c r="A1198" s="16"/>
      <c r="B1198" s="16"/>
      <c r="C1198" s="16"/>
      <c r="D1198" s="16"/>
      <c r="E1198" s="58">
        <v>7.0</v>
      </c>
      <c r="F1198" s="71" t="s">
        <v>80</v>
      </c>
      <c r="G1198" s="37" t="str">
        <f>IFERROR(__xludf.DUMMYFUNCTION("IMPORTRANGE(""https://docs.google.com/spreadsheets/d/1msXmY3JMrtV0sapmub13JTOYehqip3e4NKt615XbIqY/?gid=403967565"",CONCATENATE(""Donantes!H"",K1198))"),"Calle Falsa")</f>
        <v>Calle Falsa</v>
      </c>
      <c r="H1198" s="57"/>
      <c r="I1198" s="72" t="s">
        <v>16</v>
      </c>
      <c r="J1198" s="58" t="s">
        <v>9</v>
      </c>
      <c r="K1198" s="55">
        <f t="shared" si="59"/>
        <v>25</v>
      </c>
      <c r="L1198" s="58" t="s">
        <v>17</v>
      </c>
    </row>
    <row r="1199">
      <c r="A1199" s="16"/>
      <c r="B1199" s="16"/>
      <c r="C1199" s="16"/>
      <c r="D1199" s="16"/>
      <c r="E1199" s="58">
        <v>8.0</v>
      </c>
      <c r="F1199" s="71" t="s">
        <v>82</v>
      </c>
      <c r="G1199" s="37">
        <f>IFERROR(__xludf.DUMMYFUNCTION("IMPORTRANGE(""https://docs.google.com/spreadsheets/d/1msXmY3JMrtV0sapmub13JTOYehqip3e4NKt615XbIqY/?gid=403967565"",CONCATENATE(""Donantes!I"",K1199))"),123.0)</f>
        <v>123</v>
      </c>
      <c r="H1199" s="57"/>
      <c r="I1199" s="72" t="s">
        <v>16</v>
      </c>
      <c r="J1199" s="58" t="s">
        <v>9</v>
      </c>
      <c r="K1199" s="55">
        <f t="shared" si="59"/>
        <v>25</v>
      </c>
      <c r="L1199" s="58" t="s">
        <v>17</v>
      </c>
    </row>
    <row r="1200">
      <c r="A1200" s="16"/>
      <c r="B1200" s="16"/>
      <c r="C1200" s="16"/>
      <c r="D1200" s="16"/>
      <c r="E1200" s="58">
        <v>9.0</v>
      </c>
      <c r="F1200" s="71" t="s">
        <v>134</v>
      </c>
      <c r="G1200" s="62">
        <f>IFERROR(__xludf.DUMMYFUNCTION("IMPORTRANGE(""https://docs.google.com/spreadsheets/d/1msXmY3JMrtV0sapmub13JTOYehqip3e4NKt615XbIqY/?gid=403967565"",CONCATENATE(""Donantes!J"",K1200))"),1234.0)</f>
        <v>1234</v>
      </c>
      <c r="H1200" s="59"/>
      <c r="I1200" s="74" t="s">
        <v>16</v>
      </c>
      <c r="J1200" s="75" t="s">
        <v>9</v>
      </c>
      <c r="K1200" s="76">
        <f t="shared" si="59"/>
        <v>25</v>
      </c>
      <c r="L1200" s="75" t="s">
        <v>17</v>
      </c>
    </row>
    <row r="1201">
      <c r="A1201" s="16"/>
      <c r="B1201" s="16"/>
      <c r="C1201" s="16"/>
      <c r="D1201" s="16"/>
      <c r="E1201" s="58">
        <v>10.0</v>
      </c>
      <c r="F1201" s="71" t="s">
        <v>115</v>
      </c>
      <c r="G1201" s="77" t="s">
        <v>116</v>
      </c>
      <c r="H1201" s="59"/>
      <c r="I1201" s="74" t="s">
        <v>16</v>
      </c>
      <c r="J1201" s="75" t="s">
        <v>9</v>
      </c>
      <c r="K1201" s="76">
        <f t="shared" si="59"/>
        <v>25</v>
      </c>
      <c r="L1201" s="75" t="s">
        <v>17</v>
      </c>
    </row>
    <row r="1202">
      <c r="A1202" s="16"/>
      <c r="B1202" s="16"/>
      <c r="C1202" s="16"/>
      <c r="D1202" s="16"/>
      <c r="E1202" s="58">
        <v>11.0</v>
      </c>
      <c r="F1202" s="71" t="s">
        <v>117</v>
      </c>
      <c r="G1202" s="58" t="s">
        <v>118</v>
      </c>
      <c r="H1202" s="78"/>
      <c r="I1202" s="74" t="s">
        <v>16</v>
      </c>
      <c r="J1202" s="75" t="s">
        <v>9</v>
      </c>
      <c r="K1202" s="76">
        <f t="shared" si="59"/>
        <v>25</v>
      </c>
      <c r="L1202" s="75" t="s">
        <v>17</v>
      </c>
    </row>
    <row r="1203">
      <c r="A1203" s="16"/>
      <c r="B1203" s="16"/>
      <c r="C1203" s="16"/>
      <c r="D1203" s="16"/>
      <c r="E1203" s="58">
        <v>12.0</v>
      </c>
      <c r="F1203" s="78" t="s">
        <v>135</v>
      </c>
      <c r="G1203" s="67" t="str">
        <f>IFERROR(__xludf.DUMMYFUNCTION("IMPORTRANGE(""https://docs.google.com/spreadsheets/d/1msXmY3JMrtV0sapmub13JTOYehqip3e4NKt615XbIqY/?gid=403967565"",CONCATENATE(""Donantes!E"",K1203))"),"011 1234 5678")</f>
        <v>011 1234 5678</v>
      </c>
      <c r="H1203" s="78"/>
      <c r="I1203" s="79" t="s">
        <v>16</v>
      </c>
      <c r="J1203" s="80" t="s">
        <v>9</v>
      </c>
      <c r="K1203" s="76">
        <f t="shared" si="59"/>
        <v>25</v>
      </c>
      <c r="L1203" s="80" t="s">
        <v>17</v>
      </c>
    </row>
    <row r="1204">
      <c r="A1204" s="16"/>
      <c r="B1204" s="16"/>
      <c r="C1204" s="16"/>
      <c r="D1204" s="16"/>
      <c r="E1204" s="58">
        <v>13.0</v>
      </c>
      <c r="F1204" s="59" t="s">
        <v>119</v>
      </c>
      <c r="G1204" s="67">
        <f>IFERROR(__xludf.DUMMYFUNCTION("IMPORTRANGE(""https://docs.google.com/spreadsheets/d/1msXmY3JMrtV0sapmub13JTOYehqip3e4NKt615XbIqY/?gid=403967565"",CONCATENATE(""Donantes!F"",K1204))"),18367.0)</f>
        <v>18367</v>
      </c>
      <c r="H1204" s="59"/>
      <c r="I1204" s="79" t="s">
        <v>16</v>
      </c>
      <c r="J1204" s="80" t="s">
        <v>9</v>
      </c>
      <c r="K1204" s="76">
        <f t="shared" si="59"/>
        <v>25</v>
      </c>
      <c r="L1204" s="80" t="s">
        <v>17</v>
      </c>
    </row>
    <row r="1205">
      <c r="A1205" s="25"/>
      <c r="B1205" s="25"/>
      <c r="C1205" s="25"/>
      <c r="D1205" s="25"/>
      <c r="E1205" s="58">
        <v>14.0</v>
      </c>
      <c r="F1205" s="59" t="s">
        <v>136</v>
      </c>
      <c r="G1205" s="80"/>
      <c r="H1205" s="81" t="s">
        <v>137</v>
      </c>
      <c r="I1205" s="79" t="s">
        <v>16</v>
      </c>
      <c r="J1205" s="80" t="s">
        <v>9</v>
      </c>
      <c r="K1205" s="82"/>
      <c r="L1205" s="80" t="s">
        <v>17</v>
      </c>
    </row>
    <row r="1206">
      <c r="A1206" s="49">
        <v>87.0</v>
      </c>
      <c r="B1206" s="70" t="s">
        <v>128</v>
      </c>
      <c r="C1206" s="48" t="s">
        <v>129</v>
      </c>
      <c r="D1206" s="48" t="s">
        <v>130</v>
      </c>
      <c r="E1206" s="58">
        <v>1.0</v>
      </c>
      <c r="F1206" s="71" t="s">
        <v>131</v>
      </c>
      <c r="G1206" s="52"/>
      <c r="H1206" s="57"/>
      <c r="I1206" s="72" t="s">
        <v>16</v>
      </c>
      <c r="J1206" s="58" t="s">
        <v>9</v>
      </c>
      <c r="K1206" s="55"/>
      <c r="L1206" s="58" t="s">
        <v>17</v>
      </c>
    </row>
    <row r="1207">
      <c r="A1207" s="16"/>
      <c r="B1207" s="16"/>
      <c r="C1207" s="16"/>
      <c r="D1207" s="16"/>
      <c r="E1207" s="58">
        <v>2.0</v>
      </c>
      <c r="F1207" s="71" t="s">
        <v>132</v>
      </c>
      <c r="G1207" s="52"/>
      <c r="H1207" s="57"/>
      <c r="I1207" s="72" t="s">
        <v>16</v>
      </c>
      <c r="J1207" s="58" t="s">
        <v>9</v>
      </c>
      <c r="K1207" s="55"/>
      <c r="L1207" s="58" t="s">
        <v>17</v>
      </c>
    </row>
    <row r="1208">
      <c r="A1208" s="16"/>
      <c r="B1208" s="16"/>
      <c r="C1208" s="16"/>
      <c r="D1208" s="16"/>
      <c r="E1208" s="58">
        <v>3.0</v>
      </c>
      <c r="F1208" s="71" t="s">
        <v>133</v>
      </c>
      <c r="G1208" s="52"/>
      <c r="H1208" s="57"/>
      <c r="I1208" s="72" t="s">
        <v>16</v>
      </c>
      <c r="J1208" s="58" t="s">
        <v>9</v>
      </c>
      <c r="K1208" s="55"/>
      <c r="L1208" s="58" t="s">
        <v>17</v>
      </c>
    </row>
    <row r="1209">
      <c r="A1209" s="16"/>
      <c r="B1209" s="16"/>
      <c r="C1209" s="16"/>
      <c r="D1209" s="16"/>
      <c r="E1209" s="58">
        <v>4.0</v>
      </c>
      <c r="F1209" s="71" t="s">
        <v>29</v>
      </c>
      <c r="G1209" s="37" t="str">
        <f>IFERROR(__xludf.DUMMYFUNCTION("IMPORTRANGE(""https://docs.google.com/spreadsheets/d/1msXmY3JMrtV0sapmub13JTOYehqip3e4NKt615XbIqY/?gid=403967565"",CONCATENATE(""Donantes!B"",K1209))"),"María")</f>
        <v>María</v>
      </c>
      <c r="H1209" s="57"/>
      <c r="I1209" s="72" t="s">
        <v>16</v>
      </c>
      <c r="J1209" s="58" t="s">
        <v>9</v>
      </c>
      <c r="K1209" s="73">
        <v>26.0</v>
      </c>
      <c r="L1209" s="58" t="s">
        <v>17</v>
      </c>
    </row>
    <row r="1210">
      <c r="A1210" s="16"/>
      <c r="B1210" s="16"/>
      <c r="C1210" s="16"/>
      <c r="D1210" s="16"/>
      <c r="E1210" s="58">
        <v>5.0</v>
      </c>
      <c r="F1210" s="71" t="s">
        <v>30</v>
      </c>
      <c r="G1210" s="37" t="str">
        <f>IFERROR(__xludf.DUMMYFUNCTION("IMPORTRANGE(""https://docs.google.com/spreadsheets/d/1msXmY3JMrtV0sapmub13JTOYehqip3e4NKt615XbIqY/?gid=403967565"",CONCATENATE(""Donantes!C"",K1210))"),"Gómez")</f>
        <v>Gómez</v>
      </c>
      <c r="H1210" s="57"/>
      <c r="I1210" s="72" t="s">
        <v>16</v>
      </c>
      <c r="J1210" s="58" t="s">
        <v>9</v>
      </c>
      <c r="K1210" s="55">
        <f t="shared" ref="K1210:K1218" si="60">K1209</f>
        <v>26</v>
      </c>
      <c r="L1210" s="58" t="s">
        <v>17</v>
      </c>
    </row>
    <row r="1211">
      <c r="A1211" s="16"/>
      <c r="B1211" s="16"/>
      <c r="C1211" s="16"/>
      <c r="D1211" s="16"/>
      <c r="E1211" s="58">
        <v>6.0</v>
      </c>
      <c r="F1211" s="71" t="s">
        <v>120</v>
      </c>
      <c r="G1211" s="37" t="str">
        <f>IFERROR(__xludf.DUMMYFUNCTION("IMPORTRANGE(""https://docs.google.com/spreadsheets/d/1msXmY3JMrtV0sapmub13JTOYehqip3e4NKt615XbIqY/?gid=403967565"",CONCATENATE(""Donantes!D"",K1211))"),".maria.gomez@gmail.com")</f>
        <v>.maria.gomez@gmail.com</v>
      </c>
      <c r="H1211" s="57"/>
      <c r="I1211" s="72" t="s">
        <v>16</v>
      </c>
      <c r="J1211" s="58" t="s">
        <v>9</v>
      </c>
      <c r="K1211" s="55">
        <f t="shared" si="60"/>
        <v>26</v>
      </c>
      <c r="L1211" s="58" t="s">
        <v>17</v>
      </c>
    </row>
    <row r="1212">
      <c r="A1212" s="16"/>
      <c r="B1212" s="16"/>
      <c r="C1212" s="16"/>
      <c r="D1212" s="16"/>
      <c r="E1212" s="58">
        <v>7.0</v>
      </c>
      <c r="F1212" s="71" t="s">
        <v>80</v>
      </c>
      <c r="G1212" s="37" t="str">
        <f>IFERROR(__xludf.DUMMYFUNCTION("IMPORTRANGE(""https://docs.google.com/spreadsheets/d/1msXmY3JMrtV0sapmub13JTOYehqip3e4NKt615XbIqY/?gid=403967565"",CONCATENATE(""Donantes!H"",K1212))"),"Calle Falsa")</f>
        <v>Calle Falsa</v>
      </c>
      <c r="H1212" s="57"/>
      <c r="I1212" s="72" t="s">
        <v>16</v>
      </c>
      <c r="J1212" s="58" t="s">
        <v>9</v>
      </c>
      <c r="K1212" s="55">
        <f t="shared" si="60"/>
        <v>26</v>
      </c>
      <c r="L1212" s="58" t="s">
        <v>17</v>
      </c>
    </row>
    <row r="1213">
      <c r="A1213" s="16"/>
      <c r="B1213" s="16"/>
      <c r="C1213" s="16"/>
      <c r="D1213" s="16"/>
      <c r="E1213" s="58">
        <v>8.0</v>
      </c>
      <c r="F1213" s="71" t="s">
        <v>82</v>
      </c>
      <c r="G1213" s="37">
        <f>IFERROR(__xludf.DUMMYFUNCTION("IMPORTRANGE(""https://docs.google.com/spreadsheets/d/1msXmY3JMrtV0sapmub13JTOYehqip3e4NKt615XbIqY/?gid=403967565"",CONCATENATE(""Donantes!I"",K1213))"),123.0)</f>
        <v>123</v>
      </c>
      <c r="H1213" s="57"/>
      <c r="I1213" s="72" t="s">
        <v>16</v>
      </c>
      <c r="J1213" s="58" t="s">
        <v>9</v>
      </c>
      <c r="K1213" s="55">
        <f t="shared" si="60"/>
        <v>26</v>
      </c>
      <c r="L1213" s="58" t="s">
        <v>17</v>
      </c>
    </row>
    <row r="1214">
      <c r="A1214" s="16"/>
      <c r="B1214" s="16"/>
      <c r="C1214" s="16"/>
      <c r="D1214" s="16"/>
      <c r="E1214" s="58">
        <v>9.0</v>
      </c>
      <c r="F1214" s="71" t="s">
        <v>134</v>
      </c>
      <c r="G1214" s="62">
        <f>IFERROR(__xludf.DUMMYFUNCTION("IMPORTRANGE(""https://docs.google.com/spreadsheets/d/1msXmY3JMrtV0sapmub13JTOYehqip3e4NKt615XbIqY/?gid=403967565"",CONCATENATE(""Donantes!J"",K1214))"),1234.0)</f>
        <v>1234</v>
      </c>
      <c r="H1214" s="59"/>
      <c r="I1214" s="74" t="s">
        <v>16</v>
      </c>
      <c r="J1214" s="75" t="s">
        <v>9</v>
      </c>
      <c r="K1214" s="76">
        <f t="shared" si="60"/>
        <v>26</v>
      </c>
      <c r="L1214" s="75" t="s">
        <v>17</v>
      </c>
    </row>
    <row r="1215">
      <c r="A1215" s="16"/>
      <c r="B1215" s="16"/>
      <c r="C1215" s="16"/>
      <c r="D1215" s="16"/>
      <c r="E1215" s="58">
        <v>10.0</v>
      </c>
      <c r="F1215" s="71" t="s">
        <v>115</v>
      </c>
      <c r="G1215" s="77" t="s">
        <v>116</v>
      </c>
      <c r="H1215" s="59"/>
      <c r="I1215" s="74" t="s">
        <v>16</v>
      </c>
      <c r="J1215" s="75" t="s">
        <v>9</v>
      </c>
      <c r="K1215" s="76">
        <f t="shared" si="60"/>
        <v>26</v>
      </c>
      <c r="L1215" s="75" t="s">
        <v>17</v>
      </c>
    </row>
    <row r="1216">
      <c r="A1216" s="16"/>
      <c r="B1216" s="16"/>
      <c r="C1216" s="16"/>
      <c r="D1216" s="16"/>
      <c r="E1216" s="58">
        <v>11.0</v>
      </c>
      <c r="F1216" s="71" t="s">
        <v>117</v>
      </c>
      <c r="G1216" s="58" t="s">
        <v>118</v>
      </c>
      <c r="H1216" s="78"/>
      <c r="I1216" s="74" t="s">
        <v>16</v>
      </c>
      <c r="J1216" s="75" t="s">
        <v>9</v>
      </c>
      <c r="K1216" s="76">
        <f t="shared" si="60"/>
        <v>26</v>
      </c>
      <c r="L1216" s="75" t="s">
        <v>17</v>
      </c>
    </row>
    <row r="1217">
      <c r="A1217" s="16"/>
      <c r="B1217" s="16"/>
      <c r="C1217" s="16"/>
      <c r="D1217" s="16"/>
      <c r="E1217" s="58">
        <v>12.0</v>
      </c>
      <c r="F1217" s="78" t="s">
        <v>135</v>
      </c>
      <c r="G1217" s="67" t="str">
        <f>IFERROR(__xludf.DUMMYFUNCTION("IMPORTRANGE(""https://docs.google.com/spreadsheets/d/1msXmY3JMrtV0sapmub13JTOYehqip3e4NKt615XbIqY/?gid=403967565"",CONCATENATE(""Donantes!E"",K1217))"),"011 1234 5678")</f>
        <v>011 1234 5678</v>
      </c>
      <c r="H1217" s="78"/>
      <c r="I1217" s="79" t="s">
        <v>16</v>
      </c>
      <c r="J1217" s="80" t="s">
        <v>9</v>
      </c>
      <c r="K1217" s="76">
        <f t="shared" si="60"/>
        <v>26</v>
      </c>
      <c r="L1217" s="80" t="s">
        <v>17</v>
      </c>
    </row>
    <row r="1218">
      <c r="A1218" s="16"/>
      <c r="B1218" s="16"/>
      <c r="C1218" s="16"/>
      <c r="D1218" s="16"/>
      <c r="E1218" s="58">
        <v>13.0</v>
      </c>
      <c r="F1218" s="59" t="s">
        <v>119</v>
      </c>
      <c r="G1218" s="67">
        <f>IFERROR(__xludf.DUMMYFUNCTION("IMPORTRANGE(""https://docs.google.com/spreadsheets/d/1msXmY3JMrtV0sapmub13JTOYehqip3e4NKt615XbIqY/?gid=403967565"",CONCATENATE(""Donantes!F"",K1218))"),18367.0)</f>
        <v>18367</v>
      </c>
      <c r="H1218" s="59"/>
      <c r="I1218" s="79" t="s">
        <v>16</v>
      </c>
      <c r="J1218" s="80" t="s">
        <v>9</v>
      </c>
      <c r="K1218" s="76">
        <f t="shared" si="60"/>
        <v>26</v>
      </c>
      <c r="L1218" s="80" t="s">
        <v>17</v>
      </c>
    </row>
    <row r="1219">
      <c r="A1219" s="25"/>
      <c r="B1219" s="25"/>
      <c r="C1219" s="25"/>
      <c r="D1219" s="25"/>
      <c r="E1219" s="58">
        <v>14.0</v>
      </c>
      <c r="F1219" s="59" t="s">
        <v>136</v>
      </c>
      <c r="G1219" s="80"/>
      <c r="H1219" s="81" t="s">
        <v>137</v>
      </c>
      <c r="I1219" s="79" t="s">
        <v>16</v>
      </c>
      <c r="J1219" s="80" t="s">
        <v>9</v>
      </c>
      <c r="K1219" s="82"/>
      <c r="L1219" s="80" t="s">
        <v>17</v>
      </c>
    </row>
    <row r="1220">
      <c r="A1220" s="49">
        <v>88.0</v>
      </c>
      <c r="B1220" s="70" t="s">
        <v>128</v>
      </c>
      <c r="C1220" s="48" t="s">
        <v>129</v>
      </c>
      <c r="D1220" s="48" t="s">
        <v>130</v>
      </c>
      <c r="E1220" s="58">
        <v>1.0</v>
      </c>
      <c r="F1220" s="71" t="s">
        <v>131</v>
      </c>
      <c r="G1220" s="52"/>
      <c r="H1220" s="57"/>
      <c r="I1220" s="72" t="s">
        <v>16</v>
      </c>
      <c r="J1220" s="58" t="s">
        <v>9</v>
      </c>
      <c r="K1220" s="55"/>
      <c r="L1220" s="58" t="s">
        <v>17</v>
      </c>
    </row>
    <row r="1221">
      <c r="A1221" s="16"/>
      <c r="B1221" s="16"/>
      <c r="C1221" s="16"/>
      <c r="D1221" s="16"/>
      <c r="E1221" s="58">
        <v>2.0</v>
      </c>
      <c r="F1221" s="71" t="s">
        <v>132</v>
      </c>
      <c r="G1221" s="52"/>
      <c r="H1221" s="57"/>
      <c r="I1221" s="72" t="s">
        <v>16</v>
      </c>
      <c r="J1221" s="58" t="s">
        <v>9</v>
      </c>
      <c r="K1221" s="55"/>
      <c r="L1221" s="58" t="s">
        <v>17</v>
      </c>
    </row>
    <row r="1222">
      <c r="A1222" s="16"/>
      <c r="B1222" s="16"/>
      <c r="C1222" s="16"/>
      <c r="D1222" s="16"/>
      <c r="E1222" s="58">
        <v>3.0</v>
      </c>
      <c r="F1222" s="71" t="s">
        <v>133</v>
      </c>
      <c r="G1222" s="52"/>
      <c r="H1222" s="57"/>
      <c r="I1222" s="72" t="s">
        <v>16</v>
      </c>
      <c r="J1222" s="58" t="s">
        <v>9</v>
      </c>
      <c r="K1222" s="55"/>
      <c r="L1222" s="58" t="s">
        <v>17</v>
      </c>
    </row>
    <row r="1223">
      <c r="A1223" s="16"/>
      <c r="B1223" s="16"/>
      <c r="C1223" s="16"/>
      <c r="D1223" s="16"/>
      <c r="E1223" s="58">
        <v>4.0</v>
      </c>
      <c r="F1223" s="71" t="s">
        <v>29</v>
      </c>
      <c r="G1223" s="37" t="str">
        <f>IFERROR(__xludf.DUMMYFUNCTION("IMPORTRANGE(""https://docs.google.com/spreadsheets/d/1msXmY3JMrtV0sapmub13JTOYehqip3e4NKt615XbIqY/?gid=403967565"",CONCATENATE(""Donantes!B"",K1223))"),"María")</f>
        <v>María</v>
      </c>
      <c r="H1223" s="57"/>
      <c r="I1223" s="72" t="s">
        <v>16</v>
      </c>
      <c r="J1223" s="58" t="s">
        <v>9</v>
      </c>
      <c r="K1223" s="73">
        <v>27.0</v>
      </c>
      <c r="L1223" s="58" t="s">
        <v>17</v>
      </c>
    </row>
    <row r="1224">
      <c r="A1224" s="16"/>
      <c r="B1224" s="16"/>
      <c r="C1224" s="16"/>
      <c r="D1224" s="16"/>
      <c r="E1224" s="58">
        <v>5.0</v>
      </c>
      <c r="F1224" s="71" t="s">
        <v>30</v>
      </c>
      <c r="G1224" s="37" t="str">
        <f>IFERROR(__xludf.DUMMYFUNCTION("IMPORTRANGE(""https://docs.google.com/spreadsheets/d/1msXmY3JMrtV0sapmub13JTOYehqip3e4NKt615XbIqY/?gid=403967565"",CONCATENATE(""Donantes!C"",K1224))"),"Gómez")</f>
        <v>Gómez</v>
      </c>
      <c r="H1224" s="57"/>
      <c r="I1224" s="72" t="s">
        <v>16</v>
      </c>
      <c r="J1224" s="58" t="s">
        <v>9</v>
      </c>
      <c r="K1224" s="55">
        <f t="shared" ref="K1224:K1232" si="61">K1223</f>
        <v>27</v>
      </c>
      <c r="L1224" s="58" t="s">
        <v>17</v>
      </c>
    </row>
    <row r="1225">
      <c r="A1225" s="16"/>
      <c r="B1225" s="16"/>
      <c r="C1225" s="16"/>
      <c r="D1225" s="16"/>
      <c r="E1225" s="58">
        <v>6.0</v>
      </c>
      <c r="F1225" s="71" t="s">
        <v>120</v>
      </c>
      <c r="G1225" s="37" t="str">
        <f>IFERROR(__xludf.DUMMYFUNCTION("IMPORTRANGE(""https://docs.google.com/spreadsheets/d/1msXmY3JMrtV0sapmub13JTOYehqip3e4NKt615XbIqY/?gid=403967565"",CONCATENATE(""Donantes!D"",K1225))"),"maria.gomez@gmail.com.")</f>
        <v>maria.gomez@gmail.com.</v>
      </c>
      <c r="H1225" s="57"/>
      <c r="I1225" s="72" t="s">
        <v>16</v>
      </c>
      <c r="J1225" s="58" t="s">
        <v>9</v>
      </c>
      <c r="K1225" s="55">
        <f t="shared" si="61"/>
        <v>27</v>
      </c>
      <c r="L1225" s="58" t="s">
        <v>17</v>
      </c>
    </row>
    <row r="1226">
      <c r="A1226" s="16"/>
      <c r="B1226" s="16"/>
      <c r="C1226" s="16"/>
      <c r="D1226" s="16"/>
      <c r="E1226" s="58">
        <v>7.0</v>
      </c>
      <c r="F1226" s="71" t="s">
        <v>80</v>
      </c>
      <c r="G1226" s="37" t="str">
        <f>IFERROR(__xludf.DUMMYFUNCTION("IMPORTRANGE(""https://docs.google.com/spreadsheets/d/1msXmY3JMrtV0sapmub13JTOYehqip3e4NKt615XbIqY/?gid=403967565"",CONCATENATE(""Donantes!H"",K1226))"),"Calle Falsa")</f>
        <v>Calle Falsa</v>
      </c>
      <c r="H1226" s="57"/>
      <c r="I1226" s="72" t="s">
        <v>16</v>
      </c>
      <c r="J1226" s="58" t="s">
        <v>9</v>
      </c>
      <c r="K1226" s="55">
        <f t="shared" si="61"/>
        <v>27</v>
      </c>
      <c r="L1226" s="58" t="s">
        <v>17</v>
      </c>
    </row>
    <row r="1227">
      <c r="A1227" s="16"/>
      <c r="B1227" s="16"/>
      <c r="C1227" s="16"/>
      <c r="D1227" s="16"/>
      <c r="E1227" s="58">
        <v>8.0</v>
      </c>
      <c r="F1227" s="71" t="s">
        <v>82</v>
      </c>
      <c r="G1227" s="37">
        <f>IFERROR(__xludf.DUMMYFUNCTION("IMPORTRANGE(""https://docs.google.com/spreadsheets/d/1msXmY3JMrtV0sapmub13JTOYehqip3e4NKt615XbIqY/?gid=403967565"",CONCATENATE(""Donantes!I"",K1227))"),123.0)</f>
        <v>123</v>
      </c>
      <c r="H1227" s="57"/>
      <c r="I1227" s="72" t="s">
        <v>16</v>
      </c>
      <c r="J1227" s="58" t="s">
        <v>9</v>
      </c>
      <c r="K1227" s="55">
        <f t="shared" si="61"/>
        <v>27</v>
      </c>
      <c r="L1227" s="58" t="s">
        <v>17</v>
      </c>
    </row>
    <row r="1228">
      <c r="A1228" s="16"/>
      <c r="B1228" s="16"/>
      <c r="C1228" s="16"/>
      <c r="D1228" s="16"/>
      <c r="E1228" s="58">
        <v>9.0</v>
      </c>
      <c r="F1228" s="71" t="s">
        <v>134</v>
      </c>
      <c r="G1228" s="62">
        <f>IFERROR(__xludf.DUMMYFUNCTION("IMPORTRANGE(""https://docs.google.com/spreadsheets/d/1msXmY3JMrtV0sapmub13JTOYehqip3e4NKt615XbIqY/?gid=403967565"",CONCATENATE(""Donantes!J"",K1228))"),1234.0)</f>
        <v>1234</v>
      </c>
      <c r="H1228" s="59"/>
      <c r="I1228" s="74" t="s">
        <v>16</v>
      </c>
      <c r="J1228" s="75" t="s">
        <v>9</v>
      </c>
      <c r="K1228" s="76">
        <f t="shared" si="61"/>
        <v>27</v>
      </c>
      <c r="L1228" s="75" t="s">
        <v>17</v>
      </c>
    </row>
    <row r="1229">
      <c r="A1229" s="16"/>
      <c r="B1229" s="16"/>
      <c r="C1229" s="16"/>
      <c r="D1229" s="16"/>
      <c r="E1229" s="58">
        <v>10.0</v>
      </c>
      <c r="F1229" s="71" t="s">
        <v>115</v>
      </c>
      <c r="G1229" s="77" t="s">
        <v>116</v>
      </c>
      <c r="H1229" s="59"/>
      <c r="I1229" s="74" t="s">
        <v>16</v>
      </c>
      <c r="J1229" s="75" t="s">
        <v>9</v>
      </c>
      <c r="K1229" s="76">
        <f t="shared" si="61"/>
        <v>27</v>
      </c>
      <c r="L1229" s="75" t="s">
        <v>17</v>
      </c>
    </row>
    <row r="1230">
      <c r="A1230" s="16"/>
      <c r="B1230" s="16"/>
      <c r="C1230" s="16"/>
      <c r="D1230" s="16"/>
      <c r="E1230" s="58">
        <v>11.0</v>
      </c>
      <c r="F1230" s="71" t="s">
        <v>117</v>
      </c>
      <c r="G1230" s="58" t="s">
        <v>118</v>
      </c>
      <c r="H1230" s="78"/>
      <c r="I1230" s="74" t="s">
        <v>16</v>
      </c>
      <c r="J1230" s="75" t="s">
        <v>9</v>
      </c>
      <c r="K1230" s="76">
        <f t="shared" si="61"/>
        <v>27</v>
      </c>
      <c r="L1230" s="75" t="s">
        <v>17</v>
      </c>
    </row>
    <row r="1231">
      <c r="A1231" s="16"/>
      <c r="B1231" s="16"/>
      <c r="C1231" s="16"/>
      <c r="D1231" s="16"/>
      <c r="E1231" s="58">
        <v>12.0</v>
      </c>
      <c r="F1231" s="78" t="s">
        <v>135</v>
      </c>
      <c r="G1231" s="67" t="str">
        <f>IFERROR(__xludf.DUMMYFUNCTION("IMPORTRANGE(""https://docs.google.com/spreadsheets/d/1msXmY3JMrtV0sapmub13JTOYehqip3e4NKt615XbIqY/?gid=403967565"",CONCATENATE(""Donantes!E"",K1231))"),"011 1234 5678")</f>
        <v>011 1234 5678</v>
      </c>
      <c r="H1231" s="78"/>
      <c r="I1231" s="79" t="s">
        <v>16</v>
      </c>
      <c r="J1231" s="80" t="s">
        <v>9</v>
      </c>
      <c r="K1231" s="76">
        <f t="shared" si="61"/>
        <v>27</v>
      </c>
      <c r="L1231" s="80" t="s">
        <v>17</v>
      </c>
    </row>
    <row r="1232">
      <c r="A1232" s="16"/>
      <c r="B1232" s="16"/>
      <c r="C1232" s="16"/>
      <c r="D1232" s="16"/>
      <c r="E1232" s="58">
        <v>13.0</v>
      </c>
      <c r="F1232" s="59" t="s">
        <v>119</v>
      </c>
      <c r="G1232" s="67">
        <f>IFERROR(__xludf.DUMMYFUNCTION("IMPORTRANGE(""https://docs.google.com/spreadsheets/d/1msXmY3JMrtV0sapmub13JTOYehqip3e4NKt615XbIqY/?gid=403967565"",CONCATENATE(""Donantes!F"",K1232))"),18367.0)</f>
        <v>18367</v>
      </c>
      <c r="H1232" s="59"/>
      <c r="I1232" s="79" t="s">
        <v>16</v>
      </c>
      <c r="J1232" s="80" t="s">
        <v>9</v>
      </c>
      <c r="K1232" s="76">
        <f t="shared" si="61"/>
        <v>27</v>
      </c>
      <c r="L1232" s="80" t="s">
        <v>17</v>
      </c>
    </row>
    <row r="1233">
      <c r="A1233" s="25"/>
      <c r="B1233" s="25"/>
      <c r="C1233" s="25"/>
      <c r="D1233" s="25"/>
      <c r="E1233" s="58">
        <v>14.0</v>
      </c>
      <c r="F1233" s="59" t="s">
        <v>136</v>
      </c>
      <c r="G1233" s="80"/>
      <c r="H1233" s="81" t="s">
        <v>137</v>
      </c>
      <c r="I1233" s="79" t="s">
        <v>16</v>
      </c>
      <c r="J1233" s="80" t="s">
        <v>9</v>
      </c>
      <c r="K1233" s="82"/>
      <c r="L1233" s="80" t="s">
        <v>17</v>
      </c>
    </row>
    <row r="1234">
      <c r="A1234" s="49">
        <v>89.0</v>
      </c>
      <c r="B1234" s="70" t="s">
        <v>128</v>
      </c>
      <c r="C1234" s="48" t="s">
        <v>129</v>
      </c>
      <c r="D1234" s="48" t="s">
        <v>130</v>
      </c>
      <c r="E1234" s="58">
        <v>1.0</v>
      </c>
      <c r="F1234" s="71" t="s">
        <v>131</v>
      </c>
      <c r="G1234" s="52"/>
      <c r="H1234" s="57"/>
      <c r="I1234" s="72" t="s">
        <v>16</v>
      </c>
      <c r="J1234" s="58" t="s">
        <v>9</v>
      </c>
      <c r="K1234" s="55"/>
      <c r="L1234" s="58" t="s">
        <v>17</v>
      </c>
    </row>
    <row r="1235">
      <c r="A1235" s="16"/>
      <c r="B1235" s="16"/>
      <c r="C1235" s="16"/>
      <c r="D1235" s="16"/>
      <c r="E1235" s="58">
        <v>2.0</v>
      </c>
      <c r="F1235" s="71" t="s">
        <v>132</v>
      </c>
      <c r="G1235" s="52"/>
      <c r="H1235" s="57"/>
      <c r="I1235" s="72" t="s">
        <v>16</v>
      </c>
      <c r="J1235" s="58" t="s">
        <v>9</v>
      </c>
      <c r="K1235" s="55"/>
      <c r="L1235" s="58" t="s">
        <v>17</v>
      </c>
    </row>
    <row r="1236">
      <c r="A1236" s="16"/>
      <c r="B1236" s="16"/>
      <c r="C1236" s="16"/>
      <c r="D1236" s="16"/>
      <c r="E1236" s="58">
        <v>3.0</v>
      </c>
      <c r="F1236" s="71" t="s">
        <v>133</v>
      </c>
      <c r="G1236" s="52"/>
      <c r="H1236" s="57"/>
      <c r="I1236" s="72" t="s">
        <v>16</v>
      </c>
      <c r="J1236" s="58" t="s">
        <v>9</v>
      </c>
      <c r="K1236" s="55"/>
      <c r="L1236" s="58" t="s">
        <v>17</v>
      </c>
    </row>
    <row r="1237">
      <c r="A1237" s="16"/>
      <c r="B1237" s="16"/>
      <c r="C1237" s="16"/>
      <c r="D1237" s="16"/>
      <c r="E1237" s="58">
        <v>4.0</v>
      </c>
      <c r="F1237" s="71" t="s">
        <v>29</v>
      </c>
      <c r="G1237" s="37" t="str">
        <f>IFERROR(__xludf.DUMMYFUNCTION("IMPORTRANGE(""https://docs.google.com/spreadsheets/d/1msXmY3JMrtV0sapmub13JTOYehqip3e4NKt615XbIqY/?gid=403967565"",CONCATENATE(""Donantes!B"",K1237))"),"María")</f>
        <v>María</v>
      </c>
      <c r="H1237" s="57"/>
      <c r="I1237" s="72" t="s">
        <v>16</v>
      </c>
      <c r="J1237" s="58" t="s">
        <v>9</v>
      </c>
      <c r="K1237" s="73">
        <v>28.0</v>
      </c>
      <c r="L1237" s="58" t="s">
        <v>17</v>
      </c>
    </row>
    <row r="1238">
      <c r="A1238" s="16"/>
      <c r="B1238" s="16"/>
      <c r="C1238" s="16"/>
      <c r="D1238" s="16"/>
      <c r="E1238" s="58">
        <v>5.0</v>
      </c>
      <c r="F1238" s="71" t="s">
        <v>30</v>
      </c>
      <c r="G1238" s="37" t="str">
        <f>IFERROR(__xludf.DUMMYFUNCTION("IMPORTRANGE(""https://docs.google.com/spreadsheets/d/1msXmY3JMrtV0sapmub13JTOYehqip3e4NKt615XbIqY/?gid=403967565"",CONCATENATE(""Donantes!C"",K1238))"),"Gómez")</f>
        <v>Gómez</v>
      </c>
      <c r="H1238" s="57"/>
      <c r="I1238" s="72" t="s">
        <v>16</v>
      </c>
      <c r="J1238" s="58" t="s">
        <v>9</v>
      </c>
      <c r="K1238" s="55">
        <f t="shared" ref="K1238:K1246" si="62">K1237</f>
        <v>28</v>
      </c>
      <c r="L1238" s="58" t="s">
        <v>17</v>
      </c>
    </row>
    <row r="1239">
      <c r="A1239" s="16"/>
      <c r="B1239" s="16"/>
      <c r="C1239" s="16"/>
      <c r="D1239" s="16"/>
      <c r="E1239" s="58">
        <v>6.0</v>
      </c>
      <c r="F1239" s="71" t="s">
        <v>120</v>
      </c>
      <c r="G1239" s="37" t="str">
        <f>IFERROR(__xludf.DUMMYFUNCTION("IMPORTRANGE(""https://docs.google.com/spreadsheets/d/1msXmY3JMrtV0sapmub13JTOYehqip3e4NKt615XbIqY/?gid=403967565"",CONCATENATE(""Donantes!D"",K1239))"),"maria@gomez@gmail..com")</f>
        <v>maria@gomez@gmail..com</v>
      </c>
      <c r="H1239" s="57"/>
      <c r="I1239" s="72" t="s">
        <v>16</v>
      </c>
      <c r="J1239" s="58" t="s">
        <v>9</v>
      </c>
      <c r="K1239" s="55">
        <f t="shared" si="62"/>
        <v>28</v>
      </c>
      <c r="L1239" s="58" t="s">
        <v>17</v>
      </c>
    </row>
    <row r="1240">
      <c r="A1240" s="16"/>
      <c r="B1240" s="16"/>
      <c r="C1240" s="16"/>
      <c r="D1240" s="16"/>
      <c r="E1240" s="58">
        <v>7.0</v>
      </c>
      <c r="F1240" s="71" t="s">
        <v>80</v>
      </c>
      <c r="G1240" s="37" t="str">
        <f>IFERROR(__xludf.DUMMYFUNCTION("IMPORTRANGE(""https://docs.google.com/spreadsheets/d/1msXmY3JMrtV0sapmub13JTOYehqip3e4NKt615XbIqY/?gid=403967565"",CONCATENATE(""Donantes!H"",K1240))"),"Calle Falsa")</f>
        <v>Calle Falsa</v>
      </c>
      <c r="H1240" s="57"/>
      <c r="I1240" s="72" t="s">
        <v>16</v>
      </c>
      <c r="J1240" s="58" t="s">
        <v>9</v>
      </c>
      <c r="K1240" s="55">
        <f t="shared" si="62"/>
        <v>28</v>
      </c>
      <c r="L1240" s="58" t="s">
        <v>17</v>
      </c>
    </row>
    <row r="1241">
      <c r="A1241" s="16"/>
      <c r="B1241" s="16"/>
      <c r="C1241" s="16"/>
      <c r="D1241" s="16"/>
      <c r="E1241" s="58">
        <v>8.0</v>
      </c>
      <c r="F1241" s="71" t="s">
        <v>82</v>
      </c>
      <c r="G1241" s="37">
        <f>IFERROR(__xludf.DUMMYFUNCTION("IMPORTRANGE(""https://docs.google.com/spreadsheets/d/1msXmY3JMrtV0sapmub13JTOYehqip3e4NKt615XbIqY/?gid=403967565"",CONCATENATE(""Donantes!I"",K1241))"),123.0)</f>
        <v>123</v>
      </c>
      <c r="H1241" s="57"/>
      <c r="I1241" s="72" t="s">
        <v>16</v>
      </c>
      <c r="J1241" s="58" t="s">
        <v>9</v>
      </c>
      <c r="K1241" s="55">
        <f t="shared" si="62"/>
        <v>28</v>
      </c>
      <c r="L1241" s="58" t="s">
        <v>17</v>
      </c>
    </row>
    <row r="1242">
      <c r="A1242" s="16"/>
      <c r="B1242" s="16"/>
      <c r="C1242" s="16"/>
      <c r="D1242" s="16"/>
      <c r="E1242" s="58">
        <v>9.0</v>
      </c>
      <c r="F1242" s="71" t="s">
        <v>134</v>
      </c>
      <c r="G1242" s="62">
        <f>IFERROR(__xludf.DUMMYFUNCTION("IMPORTRANGE(""https://docs.google.com/spreadsheets/d/1msXmY3JMrtV0sapmub13JTOYehqip3e4NKt615XbIqY/?gid=403967565"",CONCATENATE(""Donantes!J"",K1242))"),1234.0)</f>
        <v>1234</v>
      </c>
      <c r="H1242" s="59"/>
      <c r="I1242" s="74" t="s">
        <v>16</v>
      </c>
      <c r="J1242" s="75" t="s">
        <v>9</v>
      </c>
      <c r="K1242" s="76">
        <f t="shared" si="62"/>
        <v>28</v>
      </c>
      <c r="L1242" s="75" t="s">
        <v>17</v>
      </c>
    </row>
    <row r="1243">
      <c r="A1243" s="16"/>
      <c r="B1243" s="16"/>
      <c r="C1243" s="16"/>
      <c r="D1243" s="16"/>
      <c r="E1243" s="58">
        <v>10.0</v>
      </c>
      <c r="F1243" s="71" t="s">
        <v>115</v>
      </c>
      <c r="G1243" s="77" t="s">
        <v>116</v>
      </c>
      <c r="H1243" s="59"/>
      <c r="I1243" s="74" t="s">
        <v>16</v>
      </c>
      <c r="J1243" s="75" t="s">
        <v>9</v>
      </c>
      <c r="K1243" s="76">
        <f t="shared" si="62"/>
        <v>28</v>
      </c>
      <c r="L1243" s="75" t="s">
        <v>17</v>
      </c>
    </row>
    <row r="1244">
      <c r="A1244" s="16"/>
      <c r="B1244" s="16"/>
      <c r="C1244" s="16"/>
      <c r="D1244" s="16"/>
      <c r="E1244" s="58">
        <v>11.0</v>
      </c>
      <c r="F1244" s="71" t="s">
        <v>117</v>
      </c>
      <c r="G1244" s="58" t="s">
        <v>118</v>
      </c>
      <c r="H1244" s="78"/>
      <c r="I1244" s="74" t="s">
        <v>16</v>
      </c>
      <c r="J1244" s="75" t="s">
        <v>9</v>
      </c>
      <c r="K1244" s="76">
        <f t="shared" si="62"/>
        <v>28</v>
      </c>
      <c r="L1244" s="75" t="s">
        <v>17</v>
      </c>
    </row>
    <row r="1245">
      <c r="A1245" s="16"/>
      <c r="B1245" s="16"/>
      <c r="C1245" s="16"/>
      <c r="D1245" s="16"/>
      <c r="E1245" s="58">
        <v>12.0</v>
      </c>
      <c r="F1245" s="78" t="s">
        <v>135</v>
      </c>
      <c r="G1245" s="67" t="str">
        <f>IFERROR(__xludf.DUMMYFUNCTION("IMPORTRANGE(""https://docs.google.com/spreadsheets/d/1msXmY3JMrtV0sapmub13JTOYehqip3e4NKt615XbIqY/?gid=403967565"",CONCATENATE(""Donantes!E"",K1245))"),"011 1234 5678")</f>
        <v>011 1234 5678</v>
      </c>
      <c r="H1245" s="78"/>
      <c r="I1245" s="79" t="s">
        <v>16</v>
      </c>
      <c r="J1245" s="80" t="s">
        <v>9</v>
      </c>
      <c r="K1245" s="76">
        <f t="shared" si="62"/>
        <v>28</v>
      </c>
      <c r="L1245" s="80" t="s">
        <v>17</v>
      </c>
    </row>
    <row r="1246">
      <c r="A1246" s="16"/>
      <c r="B1246" s="16"/>
      <c r="C1246" s="16"/>
      <c r="D1246" s="16"/>
      <c r="E1246" s="58">
        <v>13.0</v>
      </c>
      <c r="F1246" s="59" t="s">
        <v>119</v>
      </c>
      <c r="G1246" s="67">
        <f>IFERROR(__xludf.DUMMYFUNCTION("IMPORTRANGE(""https://docs.google.com/spreadsheets/d/1msXmY3JMrtV0sapmub13JTOYehqip3e4NKt615XbIqY/?gid=403967565"",CONCATENATE(""Donantes!F"",K1246))"),18367.0)</f>
        <v>18367</v>
      </c>
      <c r="H1246" s="59"/>
      <c r="I1246" s="79" t="s">
        <v>16</v>
      </c>
      <c r="J1246" s="80" t="s">
        <v>9</v>
      </c>
      <c r="K1246" s="76">
        <f t="shared" si="62"/>
        <v>28</v>
      </c>
      <c r="L1246" s="80" t="s">
        <v>17</v>
      </c>
    </row>
    <row r="1247">
      <c r="A1247" s="25"/>
      <c r="B1247" s="25"/>
      <c r="C1247" s="25"/>
      <c r="D1247" s="25"/>
      <c r="E1247" s="58">
        <v>14.0</v>
      </c>
      <c r="F1247" s="59" t="s">
        <v>136</v>
      </c>
      <c r="G1247" s="80"/>
      <c r="H1247" s="81" t="s">
        <v>137</v>
      </c>
      <c r="I1247" s="79" t="s">
        <v>16</v>
      </c>
      <c r="J1247" s="80" t="s">
        <v>9</v>
      </c>
      <c r="K1247" s="82"/>
      <c r="L1247" s="80" t="s">
        <v>17</v>
      </c>
    </row>
    <row r="1248">
      <c r="A1248" s="49">
        <v>90.0</v>
      </c>
      <c r="B1248" s="70" t="s">
        <v>128</v>
      </c>
      <c r="C1248" s="48" t="s">
        <v>129</v>
      </c>
      <c r="D1248" s="48" t="s">
        <v>130</v>
      </c>
      <c r="E1248" s="58">
        <v>1.0</v>
      </c>
      <c r="F1248" s="71" t="s">
        <v>131</v>
      </c>
      <c r="G1248" s="52"/>
      <c r="H1248" s="57"/>
      <c r="I1248" s="72" t="s">
        <v>16</v>
      </c>
      <c r="J1248" s="58" t="s">
        <v>9</v>
      </c>
      <c r="K1248" s="55"/>
      <c r="L1248" s="58" t="s">
        <v>17</v>
      </c>
    </row>
    <row r="1249">
      <c r="A1249" s="16"/>
      <c r="B1249" s="16"/>
      <c r="C1249" s="16"/>
      <c r="D1249" s="16"/>
      <c r="E1249" s="58">
        <v>2.0</v>
      </c>
      <c r="F1249" s="71" t="s">
        <v>132</v>
      </c>
      <c r="G1249" s="52"/>
      <c r="H1249" s="57"/>
      <c r="I1249" s="72" t="s">
        <v>16</v>
      </c>
      <c r="J1249" s="58" t="s">
        <v>9</v>
      </c>
      <c r="K1249" s="55"/>
      <c r="L1249" s="58" t="s">
        <v>17</v>
      </c>
    </row>
    <row r="1250">
      <c r="A1250" s="16"/>
      <c r="B1250" s="16"/>
      <c r="C1250" s="16"/>
      <c r="D1250" s="16"/>
      <c r="E1250" s="58">
        <v>3.0</v>
      </c>
      <c r="F1250" s="71" t="s">
        <v>133</v>
      </c>
      <c r="G1250" s="52"/>
      <c r="H1250" s="57"/>
      <c r="I1250" s="72" t="s">
        <v>16</v>
      </c>
      <c r="J1250" s="58" t="s">
        <v>9</v>
      </c>
      <c r="K1250" s="55"/>
      <c r="L1250" s="58" t="s">
        <v>17</v>
      </c>
    </row>
    <row r="1251">
      <c r="A1251" s="16"/>
      <c r="B1251" s="16"/>
      <c r="C1251" s="16"/>
      <c r="D1251" s="16"/>
      <c r="E1251" s="58">
        <v>4.0</v>
      </c>
      <c r="F1251" s="71" t="s">
        <v>29</v>
      </c>
      <c r="G1251" s="37" t="str">
        <f>IFERROR(__xludf.DUMMYFUNCTION("IMPORTRANGE(""https://docs.google.com/spreadsheets/d/1msXmY3JMrtV0sapmub13JTOYehqip3e4NKt615XbIqY/?gid=403967565"",CONCATENATE(""Donantes!B"",K1251))"),"María")</f>
        <v>María</v>
      </c>
      <c r="H1251" s="57"/>
      <c r="I1251" s="72" t="s">
        <v>16</v>
      </c>
      <c r="J1251" s="58" t="s">
        <v>9</v>
      </c>
      <c r="K1251" s="73">
        <v>29.0</v>
      </c>
      <c r="L1251" s="58" t="s">
        <v>17</v>
      </c>
    </row>
    <row r="1252">
      <c r="A1252" s="16"/>
      <c r="B1252" s="16"/>
      <c r="C1252" s="16"/>
      <c r="D1252" s="16"/>
      <c r="E1252" s="58">
        <v>5.0</v>
      </c>
      <c r="F1252" s="71" t="s">
        <v>30</v>
      </c>
      <c r="G1252" s="37" t="str">
        <f>IFERROR(__xludf.DUMMYFUNCTION("IMPORTRANGE(""https://docs.google.com/spreadsheets/d/1msXmY3JMrtV0sapmub13JTOYehqip3e4NKt615XbIqY/?gid=403967565"",CONCATENATE(""Donantes!C"",K1252))"),"Gómez")</f>
        <v>Gómez</v>
      </c>
      <c r="H1252" s="57"/>
      <c r="I1252" s="72" t="s">
        <v>16</v>
      </c>
      <c r="J1252" s="58" t="s">
        <v>9</v>
      </c>
      <c r="K1252" s="55">
        <f t="shared" ref="K1252:K1260" si="63">K1251</f>
        <v>29</v>
      </c>
      <c r="L1252" s="58" t="s">
        <v>17</v>
      </c>
    </row>
    <row r="1253">
      <c r="A1253" s="16"/>
      <c r="B1253" s="16"/>
      <c r="C1253" s="16"/>
      <c r="D1253" s="16"/>
      <c r="E1253" s="58">
        <v>6.0</v>
      </c>
      <c r="F1253" s="71" t="s">
        <v>120</v>
      </c>
      <c r="G1253" s="83" t="str">
        <f>IFERROR(__xludf.DUMMYFUNCTION("IMPORTRANGE(""https://docs.google.com/spreadsheets/d/1msXmY3JMrtV0sapmub13JTOYehqip3e4NKt615XbIqY/?gid=403967565"",CONCATENATE(""Donantes!D"",K1253))"),"maria.gomez@ gmail.com")</f>
        <v>maria.gomez@ gmail.com</v>
      </c>
      <c r="H1253" s="57"/>
      <c r="I1253" s="72" t="s">
        <v>16</v>
      </c>
      <c r="J1253" s="58" t="s">
        <v>9</v>
      </c>
      <c r="K1253" s="55">
        <f t="shared" si="63"/>
        <v>29</v>
      </c>
      <c r="L1253" s="58" t="s">
        <v>17</v>
      </c>
    </row>
    <row r="1254">
      <c r="A1254" s="16"/>
      <c r="B1254" s="16"/>
      <c r="C1254" s="16"/>
      <c r="D1254" s="16"/>
      <c r="E1254" s="58">
        <v>7.0</v>
      </c>
      <c r="F1254" s="71" t="s">
        <v>80</v>
      </c>
      <c r="G1254" s="37" t="str">
        <f>IFERROR(__xludf.DUMMYFUNCTION("IMPORTRANGE(""https://docs.google.com/spreadsheets/d/1msXmY3JMrtV0sapmub13JTOYehqip3e4NKt615XbIqY/?gid=403967565"",CONCATENATE(""Donantes!H"",K1254))"),"Calle Falsa")</f>
        <v>Calle Falsa</v>
      </c>
      <c r="H1254" s="57"/>
      <c r="I1254" s="72" t="s">
        <v>16</v>
      </c>
      <c r="J1254" s="58" t="s">
        <v>9</v>
      </c>
      <c r="K1254" s="55">
        <f t="shared" si="63"/>
        <v>29</v>
      </c>
      <c r="L1254" s="58" t="s">
        <v>17</v>
      </c>
    </row>
    <row r="1255">
      <c r="A1255" s="16"/>
      <c r="B1255" s="16"/>
      <c r="C1255" s="16"/>
      <c r="D1255" s="16"/>
      <c r="E1255" s="58">
        <v>8.0</v>
      </c>
      <c r="F1255" s="71" t="s">
        <v>82</v>
      </c>
      <c r="G1255" s="37">
        <f>IFERROR(__xludf.DUMMYFUNCTION("IMPORTRANGE(""https://docs.google.com/spreadsheets/d/1msXmY3JMrtV0sapmub13JTOYehqip3e4NKt615XbIqY/?gid=403967565"",CONCATENATE(""Donantes!I"",K1255))"),123.0)</f>
        <v>123</v>
      </c>
      <c r="H1255" s="57"/>
      <c r="I1255" s="72" t="s">
        <v>16</v>
      </c>
      <c r="J1255" s="58" t="s">
        <v>9</v>
      </c>
      <c r="K1255" s="55">
        <f t="shared" si="63"/>
        <v>29</v>
      </c>
      <c r="L1255" s="58" t="s">
        <v>17</v>
      </c>
    </row>
    <row r="1256">
      <c r="A1256" s="16"/>
      <c r="B1256" s="16"/>
      <c r="C1256" s="16"/>
      <c r="D1256" s="16"/>
      <c r="E1256" s="58">
        <v>9.0</v>
      </c>
      <c r="F1256" s="71" t="s">
        <v>134</v>
      </c>
      <c r="G1256" s="62">
        <f>IFERROR(__xludf.DUMMYFUNCTION("IMPORTRANGE(""https://docs.google.com/spreadsheets/d/1msXmY3JMrtV0sapmub13JTOYehqip3e4NKt615XbIqY/?gid=403967565"",CONCATENATE(""Donantes!J"",K1256))"),1234.0)</f>
        <v>1234</v>
      </c>
      <c r="H1256" s="59"/>
      <c r="I1256" s="74" t="s">
        <v>16</v>
      </c>
      <c r="J1256" s="75" t="s">
        <v>9</v>
      </c>
      <c r="K1256" s="76">
        <f t="shared" si="63"/>
        <v>29</v>
      </c>
      <c r="L1256" s="75" t="s">
        <v>17</v>
      </c>
    </row>
    <row r="1257">
      <c r="A1257" s="16"/>
      <c r="B1257" s="16"/>
      <c r="C1257" s="16"/>
      <c r="D1257" s="16"/>
      <c r="E1257" s="58">
        <v>10.0</v>
      </c>
      <c r="F1257" s="71" t="s">
        <v>115</v>
      </c>
      <c r="G1257" s="77" t="s">
        <v>116</v>
      </c>
      <c r="H1257" s="59"/>
      <c r="I1257" s="74" t="s">
        <v>16</v>
      </c>
      <c r="J1257" s="75" t="s">
        <v>9</v>
      </c>
      <c r="K1257" s="76">
        <f t="shared" si="63"/>
        <v>29</v>
      </c>
      <c r="L1257" s="75" t="s">
        <v>17</v>
      </c>
    </row>
    <row r="1258">
      <c r="A1258" s="16"/>
      <c r="B1258" s="16"/>
      <c r="C1258" s="16"/>
      <c r="D1258" s="16"/>
      <c r="E1258" s="58">
        <v>11.0</v>
      </c>
      <c r="F1258" s="71" t="s">
        <v>117</v>
      </c>
      <c r="G1258" s="58" t="s">
        <v>118</v>
      </c>
      <c r="H1258" s="78"/>
      <c r="I1258" s="74" t="s">
        <v>16</v>
      </c>
      <c r="J1258" s="75" t="s">
        <v>9</v>
      </c>
      <c r="K1258" s="76">
        <f t="shared" si="63"/>
        <v>29</v>
      </c>
      <c r="L1258" s="75" t="s">
        <v>17</v>
      </c>
    </row>
    <row r="1259">
      <c r="A1259" s="16"/>
      <c r="B1259" s="16"/>
      <c r="C1259" s="16"/>
      <c r="D1259" s="16"/>
      <c r="E1259" s="58">
        <v>12.0</v>
      </c>
      <c r="F1259" s="78" t="s">
        <v>135</v>
      </c>
      <c r="G1259" s="67" t="str">
        <f>IFERROR(__xludf.DUMMYFUNCTION("IMPORTRANGE(""https://docs.google.com/spreadsheets/d/1msXmY3JMrtV0sapmub13JTOYehqip3e4NKt615XbIqY/?gid=403967565"",CONCATENATE(""Donantes!E"",K1259))"),"011 1234 5678")</f>
        <v>011 1234 5678</v>
      </c>
      <c r="H1259" s="78"/>
      <c r="I1259" s="79" t="s">
        <v>16</v>
      </c>
      <c r="J1259" s="80" t="s">
        <v>9</v>
      </c>
      <c r="K1259" s="76">
        <f t="shared" si="63"/>
        <v>29</v>
      </c>
      <c r="L1259" s="80" t="s">
        <v>17</v>
      </c>
    </row>
    <row r="1260">
      <c r="A1260" s="16"/>
      <c r="B1260" s="16"/>
      <c r="C1260" s="16"/>
      <c r="D1260" s="16"/>
      <c r="E1260" s="58">
        <v>13.0</v>
      </c>
      <c r="F1260" s="59" t="s">
        <v>119</v>
      </c>
      <c r="G1260" s="67">
        <f>IFERROR(__xludf.DUMMYFUNCTION("IMPORTRANGE(""https://docs.google.com/spreadsheets/d/1msXmY3JMrtV0sapmub13JTOYehqip3e4NKt615XbIqY/?gid=403967565"",CONCATENATE(""Donantes!F"",K1260))"),18367.0)</f>
        <v>18367</v>
      </c>
      <c r="H1260" s="59"/>
      <c r="I1260" s="79" t="s">
        <v>16</v>
      </c>
      <c r="J1260" s="80" t="s">
        <v>9</v>
      </c>
      <c r="K1260" s="76">
        <f t="shared" si="63"/>
        <v>29</v>
      </c>
      <c r="L1260" s="80" t="s">
        <v>17</v>
      </c>
    </row>
    <row r="1261">
      <c r="A1261" s="25"/>
      <c r="B1261" s="25"/>
      <c r="C1261" s="25"/>
      <c r="D1261" s="25"/>
      <c r="E1261" s="58">
        <v>14.0</v>
      </c>
      <c r="F1261" s="59" t="s">
        <v>136</v>
      </c>
      <c r="G1261" s="80"/>
      <c r="H1261" s="81" t="s">
        <v>137</v>
      </c>
      <c r="I1261" s="79" t="s">
        <v>16</v>
      </c>
      <c r="J1261" s="80" t="s">
        <v>9</v>
      </c>
      <c r="K1261" s="82"/>
      <c r="L1261" s="80" t="s">
        <v>17</v>
      </c>
    </row>
    <row r="1262">
      <c r="A1262" s="49">
        <v>91.0</v>
      </c>
      <c r="B1262" s="70" t="s">
        <v>128</v>
      </c>
      <c r="C1262" s="48" t="s">
        <v>129</v>
      </c>
      <c r="D1262" s="48" t="s">
        <v>130</v>
      </c>
      <c r="E1262" s="58">
        <v>1.0</v>
      </c>
      <c r="F1262" s="71" t="s">
        <v>131</v>
      </c>
      <c r="G1262" s="52"/>
      <c r="H1262" s="57"/>
      <c r="I1262" s="72" t="s">
        <v>16</v>
      </c>
      <c r="J1262" s="58" t="s">
        <v>9</v>
      </c>
      <c r="K1262" s="55"/>
      <c r="L1262" s="58" t="s">
        <v>17</v>
      </c>
    </row>
    <row r="1263">
      <c r="A1263" s="16"/>
      <c r="B1263" s="16"/>
      <c r="C1263" s="16"/>
      <c r="D1263" s="16"/>
      <c r="E1263" s="58">
        <v>2.0</v>
      </c>
      <c r="F1263" s="71" t="s">
        <v>132</v>
      </c>
      <c r="G1263" s="52"/>
      <c r="H1263" s="57"/>
      <c r="I1263" s="72" t="s">
        <v>16</v>
      </c>
      <c r="J1263" s="58" t="s">
        <v>9</v>
      </c>
      <c r="K1263" s="55"/>
      <c r="L1263" s="58" t="s">
        <v>17</v>
      </c>
    </row>
    <row r="1264">
      <c r="A1264" s="16"/>
      <c r="B1264" s="16"/>
      <c r="C1264" s="16"/>
      <c r="D1264" s="16"/>
      <c r="E1264" s="58">
        <v>3.0</v>
      </c>
      <c r="F1264" s="71" t="s">
        <v>133</v>
      </c>
      <c r="G1264" s="52"/>
      <c r="H1264" s="57"/>
      <c r="I1264" s="72" t="s">
        <v>16</v>
      </c>
      <c r="J1264" s="58" t="s">
        <v>9</v>
      </c>
      <c r="K1264" s="55"/>
      <c r="L1264" s="58" t="s">
        <v>17</v>
      </c>
    </row>
    <row r="1265">
      <c r="A1265" s="16"/>
      <c r="B1265" s="16"/>
      <c r="C1265" s="16"/>
      <c r="D1265" s="16"/>
      <c r="E1265" s="58">
        <v>4.0</v>
      </c>
      <c r="F1265" s="71" t="s">
        <v>29</v>
      </c>
      <c r="G1265" s="37" t="str">
        <f>IFERROR(__xludf.DUMMYFUNCTION("IMPORTRANGE(""https://docs.google.com/spreadsheets/d/1msXmY3JMrtV0sapmub13JTOYehqip3e4NKt615XbIqY/?gid=403967565"",CONCATENATE(""Donantes!B"",K1265))"),"María")</f>
        <v>María</v>
      </c>
      <c r="H1265" s="57"/>
      <c r="I1265" s="72" t="s">
        <v>16</v>
      </c>
      <c r="J1265" s="58" t="s">
        <v>9</v>
      </c>
      <c r="K1265" s="73">
        <v>30.0</v>
      </c>
      <c r="L1265" s="58" t="s">
        <v>17</v>
      </c>
    </row>
    <row r="1266">
      <c r="A1266" s="16"/>
      <c r="B1266" s="16"/>
      <c r="C1266" s="16"/>
      <c r="D1266" s="16"/>
      <c r="E1266" s="58">
        <v>5.0</v>
      </c>
      <c r="F1266" s="71" t="s">
        <v>30</v>
      </c>
      <c r="G1266" s="37" t="str">
        <f>IFERROR(__xludf.DUMMYFUNCTION("IMPORTRANGE(""https://docs.google.com/spreadsheets/d/1msXmY3JMrtV0sapmub13JTOYehqip3e4NKt615XbIqY/?gid=403967565"",CONCATENATE(""Donantes!C"",K1266))"),"Gómez")</f>
        <v>Gómez</v>
      </c>
      <c r="H1266" s="57"/>
      <c r="I1266" s="72" t="s">
        <v>16</v>
      </c>
      <c r="J1266" s="58" t="s">
        <v>9</v>
      </c>
      <c r="K1266" s="55">
        <f t="shared" ref="K1266:K1274" si="64">K1265</f>
        <v>30</v>
      </c>
      <c r="L1266" s="58" t="s">
        <v>17</v>
      </c>
    </row>
    <row r="1267">
      <c r="A1267" s="16"/>
      <c r="B1267" s="16"/>
      <c r="C1267" s="16"/>
      <c r="D1267" s="16"/>
      <c r="E1267" s="58">
        <v>6.0</v>
      </c>
      <c r="F1267" s="71" t="s">
        <v>120</v>
      </c>
      <c r="G1267" s="37" t="str">
        <f>IFERROR(__xludf.DUMMYFUNCTION("IMPORTRANGE(""https://docs.google.com/spreadsheets/d/1msXmY3JMrtV0sapmub13JTOYehqip3e4NKt615XbIqY/?gid=403967565"",CONCATENATE(""Donantes!D"",K1267))"),"""""")</f>
        <v>""</v>
      </c>
      <c r="H1267" s="57"/>
      <c r="I1267" s="72" t="s">
        <v>16</v>
      </c>
      <c r="J1267" s="58" t="s">
        <v>9</v>
      </c>
      <c r="K1267" s="55">
        <f t="shared" si="64"/>
        <v>30</v>
      </c>
      <c r="L1267" s="58" t="s">
        <v>17</v>
      </c>
    </row>
    <row r="1268">
      <c r="A1268" s="16"/>
      <c r="B1268" s="16"/>
      <c r="C1268" s="16"/>
      <c r="D1268" s="16"/>
      <c r="E1268" s="58">
        <v>7.0</v>
      </c>
      <c r="F1268" s="71" t="s">
        <v>80</v>
      </c>
      <c r="G1268" s="37" t="str">
        <f>IFERROR(__xludf.DUMMYFUNCTION("IMPORTRANGE(""https://docs.google.com/spreadsheets/d/1msXmY3JMrtV0sapmub13JTOYehqip3e4NKt615XbIqY/?gid=403967565"",CONCATENATE(""Donantes!H"",K1268))"),"Calle Falsa")</f>
        <v>Calle Falsa</v>
      </c>
      <c r="H1268" s="57"/>
      <c r="I1268" s="72" t="s">
        <v>16</v>
      </c>
      <c r="J1268" s="58" t="s">
        <v>9</v>
      </c>
      <c r="K1268" s="55">
        <f t="shared" si="64"/>
        <v>30</v>
      </c>
      <c r="L1268" s="58" t="s">
        <v>17</v>
      </c>
    </row>
    <row r="1269">
      <c r="A1269" s="16"/>
      <c r="B1269" s="16"/>
      <c r="C1269" s="16"/>
      <c r="D1269" s="16"/>
      <c r="E1269" s="58">
        <v>8.0</v>
      </c>
      <c r="F1269" s="71" t="s">
        <v>82</v>
      </c>
      <c r="G1269" s="37">
        <f>IFERROR(__xludf.DUMMYFUNCTION("IMPORTRANGE(""https://docs.google.com/spreadsheets/d/1msXmY3JMrtV0sapmub13JTOYehqip3e4NKt615XbIqY/?gid=403967565"",CONCATENATE(""Donantes!I"",K1269))"),123.0)</f>
        <v>123</v>
      </c>
      <c r="H1269" s="57"/>
      <c r="I1269" s="72" t="s">
        <v>16</v>
      </c>
      <c r="J1269" s="58" t="s">
        <v>9</v>
      </c>
      <c r="K1269" s="55">
        <f t="shared" si="64"/>
        <v>30</v>
      </c>
      <c r="L1269" s="58" t="s">
        <v>17</v>
      </c>
    </row>
    <row r="1270">
      <c r="A1270" s="16"/>
      <c r="B1270" s="16"/>
      <c r="C1270" s="16"/>
      <c r="D1270" s="16"/>
      <c r="E1270" s="58">
        <v>9.0</v>
      </c>
      <c r="F1270" s="71" t="s">
        <v>134</v>
      </c>
      <c r="G1270" s="62">
        <f>IFERROR(__xludf.DUMMYFUNCTION("IMPORTRANGE(""https://docs.google.com/spreadsheets/d/1msXmY3JMrtV0sapmub13JTOYehqip3e4NKt615XbIqY/?gid=403967565"",CONCATENATE(""Donantes!J"",K1270))"),1234.0)</f>
        <v>1234</v>
      </c>
      <c r="H1270" s="59"/>
      <c r="I1270" s="74" t="s">
        <v>16</v>
      </c>
      <c r="J1270" s="75" t="s">
        <v>9</v>
      </c>
      <c r="K1270" s="76">
        <f t="shared" si="64"/>
        <v>30</v>
      </c>
      <c r="L1270" s="75" t="s">
        <v>17</v>
      </c>
    </row>
    <row r="1271">
      <c r="A1271" s="16"/>
      <c r="B1271" s="16"/>
      <c r="C1271" s="16"/>
      <c r="D1271" s="16"/>
      <c r="E1271" s="58">
        <v>10.0</v>
      </c>
      <c r="F1271" s="71" t="s">
        <v>115</v>
      </c>
      <c r="G1271" s="77" t="s">
        <v>116</v>
      </c>
      <c r="H1271" s="59"/>
      <c r="I1271" s="74" t="s">
        <v>16</v>
      </c>
      <c r="J1271" s="75" t="s">
        <v>9</v>
      </c>
      <c r="K1271" s="76">
        <f t="shared" si="64"/>
        <v>30</v>
      </c>
      <c r="L1271" s="75" t="s">
        <v>17</v>
      </c>
    </row>
    <row r="1272">
      <c r="A1272" s="16"/>
      <c r="B1272" s="16"/>
      <c r="C1272" s="16"/>
      <c r="D1272" s="16"/>
      <c r="E1272" s="58">
        <v>11.0</v>
      </c>
      <c r="F1272" s="71" t="s">
        <v>117</v>
      </c>
      <c r="G1272" s="58" t="s">
        <v>118</v>
      </c>
      <c r="H1272" s="78"/>
      <c r="I1272" s="74" t="s">
        <v>16</v>
      </c>
      <c r="J1272" s="75" t="s">
        <v>9</v>
      </c>
      <c r="K1272" s="76">
        <f t="shared" si="64"/>
        <v>30</v>
      </c>
      <c r="L1272" s="75" t="s">
        <v>17</v>
      </c>
    </row>
    <row r="1273">
      <c r="A1273" s="16"/>
      <c r="B1273" s="16"/>
      <c r="C1273" s="16"/>
      <c r="D1273" s="16"/>
      <c r="E1273" s="58">
        <v>12.0</v>
      </c>
      <c r="F1273" s="78" t="s">
        <v>135</v>
      </c>
      <c r="G1273" s="67" t="str">
        <f>IFERROR(__xludf.DUMMYFUNCTION("IMPORTRANGE(""https://docs.google.com/spreadsheets/d/1msXmY3JMrtV0sapmub13JTOYehqip3e4NKt615XbIqY/?gid=403967565"",CONCATENATE(""Donantes!E"",K1273))"),"011 1234 5678")</f>
        <v>011 1234 5678</v>
      </c>
      <c r="H1273" s="78"/>
      <c r="I1273" s="79" t="s">
        <v>16</v>
      </c>
      <c r="J1273" s="80" t="s">
        <v>9</v>
      </c>
      <c r="K1273" s="76">
        <f t="shared" si="64"/>
        <v>30</v>
      </c>
      <c r="L1273" s="80" t="s">
        <v>17</v>
      </c>
    </row>
    <row r="1274">
      <c r="A1274" s="16"/>
      <c r="B1274" s="16"/>
      <c r="C1274" s="16"/>
      <c r="D1274" s="16"/>
      <c r="E1274" s="58">
        <v>13.0</v>
      </c>
      <c r="F1274" s="59" t="s">
        <v>119</v>
      </c>
      <c r="G1274" s="67">
        <f>IFERROR(__xludf.DUMMYFUNCTION("IMPORTRANGE(""https://docs.google.com/spreadsheets/d/1msXmY3JMrtV0sapmub13JTOYehqip3e4NKt615XbIqY/?gid=403967565"",CONCATENATE(""Donantes!F"",K1274))"),18367.0)</f>
        <v>18367</v>
      </c>
      <c r="H1274" s="59"/>
      <c r="I1274" s="79" t="s">
        <v>16</v>
      </c>
      <c r="J1274" s="80" t="s">
        <v>9</v>
      </c>
      <c r="K1274" s="76">
        <f t="shared" si="64"/>
        <v>30</v>
      </c>
      <c r="L1274" s="80" t="s">
        <v>17</v>
      </c>
    </row>
    <row r="1275">
      <c r="A1275" s="25"/>
      <c r="B1275" s="25"/>
      <c r="C1275" s="25"/>
      <c r="D1275" s="25"/>
      <c r="E1275" s="58">
        <v>14.0</v>
      </c>
      <c r="F1275" s="59" t="s">
        <v>136</v>
      </c>
      <c r="G1275" s="80"/>
      <c r="H1275" s="81" t="s">
        <v>137</v>
      </c>
      <c r="I1275" s="79" t="s">
        <v>16</v>
      </c>
      <c r="J1275" s="80" t="s">
        <v>9</v>
      </c>
      <c r="K1275" s="82"/>
      <c r="L1275" s="80" t="s">
        <v>17</v>
      </c>
    </row>
    <row r="1276">
      <c r="A1276" s="49">
        <v>92.0</v>
      </c>
      <c r="B1276" s="70" t="s">
        <v>128</v>
      </c>
      <c r="C1276" s="48" t="s">
        <v>129</v>
      </c>
      <c r="D1276" s="48" t="s">
        <v>130</v>
      </c>
      <c r="E1276" s="58">
        <v>1.0</v>
      </c>
      <c r="F1276" s="71" t="s">
        <v>131</v>
      </c>
      <c r="G1276" s="52"/>
      <c r="H1276" s="57"/>
      <c r="I1276" s="72" t="s">
        <v>16</v>
      </c>
      <c r="J1276" s="58" t="s">
        <v>9</v>
      </c>
      <c r="K1276" s="55"/>
      <c r="L1276" s="58" t="s">
        <v>17</v>
      </c>
    </row>
    <row r="1277">
      <c r="A1277" s="16"/>
      <c r="B1277" s="16"/>
      <c r="C1277" s="16"/>
      <c r="D1277" s="16"/>
      <c r="E1277" s="58">
        <v>2.0</v>
      </c>
      <c r="F1277" s="71" t="s">
        <v>132</v>
      </c>
      <c r="G1277" s="52"/>
      <c r="H1277" s="57"/>
      <c r="I1277" s="72" t="s">
        <v>16</v>
      </c>
      <c r="J1277" s="58" t="s">
        <v>9</v>
      </c>
      <c r="K1277" s="55"/>
      <c r="L1277" s="58" t="s">
        <v>17</v>
      </c>
    </row>
    <row r="1278">
      <c r="A1278" s="16"/>
      <c r="B1278" s="16"/>
      <c r="C1278" s="16"/>
      <c r="D1278" s="16"/>
      <c r="E1278" s="58">
        <v>3.0</v>
      </c>
      <c r="F1278" s="71" t="s">
        <v>133</v>
      </c>
      <c r="G1278" s="52"/>
      <c r="H1278" s="57"/>
      <c r="I1278" s="72" t="s">
        <v>16</v>
      </c>
      <c r="J1278" s="58" t="s">
        <v>9</v>
      </c>
      <c r="K1278" s="55"/>
      <c r="L1278" s="58" t="s">
        <v>17</v>
      </c>
    </row>
    <row r="1279">
      <c r="A1279" s="16"/>
      <c r="B1279" s="16"/>
      <c r="C1279" s="16"/>
      <c r="D1279" s="16"/>
      <c r="E1279" s="58">
        <v>4.0</v>
      </c>
      <c r="F1279" s="71" t="s">
        <v>29</v>
      </c>
      <c r="G1279" s="37" t="str">
        <f>IFERROR(__xludf.DUMMYFUNCTION("IMPORTRANGE(""https://docs.google.com/spreadsheets/d/1msXmY3JMrtV0sapmub13JTOYehqip3e4NKt615XbIqY/?gid=403967565"",CONCATENATE(""Donantes!B"",K1279))"),"María")</f>
        <v>María</v>
      </c>
      <c r="H1279" s="57"/>
      <c r="I1279" s="72" t="s">
        <v>16</v>
      </c>
      <c r="J1279" s="58" t="s">
        <v>9</v>
      </c>
      <c r="K1279" s="73">
        <v>44.0</v>
      </c>
      <c r="L1279" s="58" t="s">
        <v>17</v>
      </c>
    </row>
    <row r="1280">
      <c r="A1280" s="16"/>
      <c r="B1280" s="16"/>
      <c r="C1280" s="16"/>
      <c r="D1280" s="16"/>
      <c r="E1280" s="58">
        <v>5.0</v>
      </c>
      <c r="F1280" s="71" t="s">
        <v>30</v>
      </c>
      <c r="G1280" s="37" t="str">
        <f>IFERROR(__xludf.DUMMYFUNCTION("IMPORTRANGE(""https://docs.google.com/spreadsheets/d/1msXmY3JMrtV0sapmub13JTOYehqip3e4NKt615XbIqY/?gid=403967565"",CONCATENATE(""Donantes!C"",K1280))"),"Gómez")</f>
        <v>Gómez</v>
      </c>
      <c r="H1280" s="57"/>
      <c r="I1280" s="72" t="s">
        <v>16</v>
      </c>
      <c r="J1280" s="58" t="s">
        <v>9</v>
      </c>
      <c r="K1280" s="55">
        <f t="shared" ref="K1280:K1288" si="65">K1279</f>
        <v>44</v>
      </c>
      <c r="L1280" s="58" t="s">
        <v>17</v>
      </c>
    </row>
    <row r="1281">
      <c r="A1281" s="16"/>
      <c r="B1281" s="16"/>
      <c r="C1281" s="16"/>
      <c r="D1281" s="16"/>
      <c r="E1281" s="58">
        <v>6.0</v>
      </c>
      <c r="F1281" s="71" t="s">
        <v>120</v>
      </c>
      <c r="G1281" s="37" t="str">
        <f>IFERROR(__xludf.DUMMYFUNCTION("IMPORTRANGE(""https://docs.google.com/spreadsheets/d/1msXmY3JMrtV0sapmub13JTOYehqip3e4NKt615XbIqY/?gid=403967565"",CONCATENATE(""Donantes!D"",K1281))"),"maria.gomez@gmail.com")</f>
        <v>maria.gomez@gmail.com</v>
      </c>
      <c r="H1281" s="57"/>
      <c r="I1281" s="72" t="s">
        <v>16</v>
      </c>
      <c r="J1281" s="58" t="s">
        <v>9</v>
      </c>
      <c r="K1281" s="55">
        <f t="shared" si="65"/>
        <v>44</v>
      </c>
      <c r="L1281" s="58" t="s">
        <v>17</v>
      </c>
    </row>
    <row r="1282">
      <c r="A1282" s="16"/>
      <c r="B1282" s="16"/>
      <c r="C1282" s="16"/>
      <c r="D1282" s="16"/>
      <c r="E1282" s="58">
        <v>7.0</v>
      </c>
      <c r="F1282" s="71" t="s">
        <v>80</v>
      </c>
      <c r="G1282" s="37" t="str">
        <f>IFERROR(__xludf.DUMMYFUNCTION("IMPORTRANGE(""https://docs.google.com/spreadsheets/d/1msXmY3JMrtV0sapmub13JTOYehqip3e4NKt615XbIqY/?gid=403967565"",CONCATENATE(""Donantes!H"",K1282))"),"""""")</f>
        <v>""</v>
      </c>
      <c r="H1282" s="57"/>
      <c r="I1282" s="72" t="s">
        <v>16</v>
      </c>
      <c r="J1282" s="58" t="s">
        <v>9</v>
      </c>
      <c r="K1282" s="55">
        <f t="shared" si="65"/>
        <v>44</v>
      </c>
      <c r="L1282" s="58" t="s">
        <v>17</v>
      </c>
    </row>
    <row r="1283">
      <c r="A1283" s="16"/>
      <c r="B1283" s="16"/>
      <c r="C1283" s="16"/>
      <c r="D1283" s="16"/>
      <c r="E1283" s="58">
        <v>8.0</v>
      </c>
      <c r="F1283" s="71" t="s">
        <v>82</v>
      </c>
      <c r="G1283" s="37">
        <f>IFERROR(__xludf.DUMMYFUNCTION("IMPORTRANGE(""https://docs.google.com/spreadsheets/d/1msXmY3JMrtV0sapmub13JTOYehqip3e4NKt615XbIqY/?gid=403967565"",CONCATENATE(""Donantes!I"",K1283))"),123.0)</f>
        <v>123</v>
      </c>
      <c r="H1283" s="57"/>
      <c r="I1283" s="72" t="s">
        <v>16</v>
      </c>
      <c r="J1283" s="58" t="s">
        <v>9</v>
      </c>
      <c r="K1283" s="55">
        <f t="shared" si="65"/>
        <v>44</v>
      </c>
      <c r="L1283" s="58" t="s">
        <v>17</v>
      </c>
    </row>
    <row r="1284">
      <c r="A1284" s="16"/>
      <c r="B1284" s="16"/>
      <c r="C1284" s="16"/>
      <c r="D1284" s="16"/>
      <c r="E1284" s="58">
        <v>9.0</v>
      </c>
      <c r="F1284" s="71" t="s">
        <v>134</v>
      </c>
      <c r="G1284" s="62">
        <f>IFERROR(__xludf.DUMMYFUNCTION("IMPORTRANGE(""https://docs.google.com/spreadsheets/d/1msXmY3JMrtV0sapmub13JTOYehqip3e4NKt615XbIqY/?gid=403967565"",CONCATENATE(""Donantes!J"",K1284))"),1234.0)</f>
        <v>1234</v>
      </c>
      <c r="H1284" s="59"/>
      <c r="I1284" s="74" t="s">
        <v>16</v>
      </c>
      <c r="J1284" s="75" t="s">
        <v>9</v>
      </c>
      <c r="K1284" s="76">
        <f t="shared" si="65"/>
        <v>44</v>
      </c>
      <c r="L1284" s="75" t="s">
        <v>17</v>
      </c>
    </row>
    <row r="1285">
      <c r="A1285" s="16"/>
      <c r="B1285" s="16"/>
      <c r="C1285" s="16"/>
      <c r="D1285" s="16"/>
      <c r="E1285" s="58">
        <v>10.0</v>
      </c>
      <c r="F1285" s="71" t="s">
        <v>115</v>
      </c>
      <c r="G1285" s="77" t="s">
        <v>116</v>
      </c>
      <c r="H1285" s="59"/>
      <c r="I1285" s="74" t="s">
        <v>16</v>
      </c>
      <c r="J1285" s="75" t="s">
        <v>9</v>
      </c>
      <c r="K1285" s="76">
        <f t="shared" si="65"/>
        <v>44</v>
      </c>
      <c r="L1285" s="75" t="s">
        <v>17</v>
      </c>
    </row>
    <row r="1286">
      <c r="A1286" s="16"/>
      <c r="B1286" s="16"/>
      <c r="C1286" s="16"/>
      <c r="D1286" s="16"/>
      <c r="E1286" s="58">
        <v>11.0</v>
      </c>
      <c r="F1286" s="71" t="s">
        <v>117</v>
      </c>
      <c r="G1286" s="58" t="s">
        <v>118</v>
      </c>
      <c r="H1286" s="78"/>
      <c r="I1286" s="74" t="s">
        <v>16</v>
      </c>
      <c r="J1286" s="75" t="s">
        <v>9</v>
      </c>
      <c r="K1286" s="76">
        <f t="shared" si="65"/>
        <v>44</v>
      </c>
      <c r="L1286" s="75" t="s">
        <v>17</v>
      </c>
    </row>
    <row r="1287">
      <c r="A1287" s="16"/>
      <c r="B1287" s="16"/>
      <c r="C1287" s="16"/>
      <c r="D1287" s="16"/>
      <c r="E1287" s="58">
        <v>12.0</v>
      </c>
      <c r="F1287" s="78" t="s">
        <v>135</v>
      </c>
      <c r="G1287" s="67" t="str">
        <f>IFERROR(__xludf.DUMMYFUNCTION("IMPORTRANGE(""https://docs.google.com/spreadsheets/d/1msXmY3JMrtV0sapmub13JTOYehqip3e4NKt615XbIqY/?gid=403967565"",CONCATENATE(""Donantes!E"",K1287))"),"011 1234 5678")</f>
        <v>011 1234 5678</v>
      </c>
      <c r="H1287" s="78"/>
      <c r="I1287" s="79" t="s">
        <v>16</v>
      </c>
      <c r="J1287" s="80" t="s">
        <v>9</v>
      </c>
      <c r="K1287" s="76">
        <f t="shared" si="65"/>
        <v>44</v>
      </c>
      <c r="L1287" s="80" t="s">
        <v>17</v>
      </c>
    </row>
    <row r="1288">
      <c r="A1288" s="16"/>
      <c r="B1288" s="16"/>
      <c r="C1288" s="16"/>
      <c r="D1288" s="16"/>
      <c r="E1288" s="58">
        <v>13.0</v>
      </c>
      <c r="F1288" s="59" t="s">
        <v>119</v>
      </c>
      <c r="G1288" s="67">
        <f>IFERROR(__xludf.DUMMYFUNCTION("IMPORTRANGE(""https://docs.google.com/spreadsheets/d/1msXmY3JMrtV0sapmub13JTOYehqip3e4NKt615XbIqY/?gid=403967565"",CONCATENATE(""Donantes!F"",K1288))"),18367.0)</f>
        <v>18367</v>
      </c>
      <c r="H1288" s="59"/>
      <c r="I1288" s="79" t="s">
        <v>16</v>
      </c>
      <c r="J1288" s="80" t="s">
        <v>9</v>
      </c>
      <c r="K1288" s="76">
        <f t="shared" si="65"/>
        <v>44</v>
      </c>
      <c r="L1288" s="80" t="s">
        <v>17</v>
      </c>
    </row>
    <row r="1289">
      <c r="A1289" s="25"/>
      <c r="B1289" s="25"/>
      <c r="C1289" s="25"/>
      <c r="D1289" s="25"/>
      <c r="E1289" s="58">
        <v>14.0</v>
      </c>
      <c r="F1289" s="59" t="s">
        <v>136</v>
      </c>
      <c r="G1289" s="80"/>
      <c r="H1289" s="81" t="s">
        <v>137</v>
      </c>
      <c r="I1289" s="79" t="s">
        <v>16</v>
      </c>
      <c r="J1289" s="80" t="s">
        <v>9</v>
      </c>
      <c r="K1289" s="82"/>
      <c r="L1289" s="80" t="s">
        <v>17</v>
      </c>
    </row>
    <row r="1290">
      <c r="A1290" s="49">
        <v>93.0</v>
      </c>
      <c r="B1290" s="70" t="s">
        <v>128</v>
      </c>
      <c r="C1290" s="48" t="s">
        <v>129</v>
      </c>
      <c r="D1290" s="48" t="s">
        <v>130</v>
      </c>
      <c r="E1290" s="58">
        <v>1.0</v>
      </c>
      <c r="F1290" s="71" t="s">
        <v>131</v>
      </c>
      <c r="G1290" s="52"/>
      <c r="H1290" s="57"/>
      <c r="I1290" s="72" t="s">
        <v>16</v>
      </c>
      <c r="J1290" s="58" t="s">
        <v>9</v>
      </c>
      <c r="K1290" s="55"/>
      <c r="L1290" s="58" t="s">
        <v>17</v>
      </c>
    </row>
    <row r="1291">
      <c r="A1291" s="16"/>
      <c r="B1291" s="16"/>
      <c r="C1291" s="16"/>
      <c r="D1291" s="16"/>
      <c r="E1291" s="58">
        <v>2.0</v>
      </c>
      <c r="F1291" s="71" t="s">
        <v>132</v>
      </c>
      <c r="G1291" s="52"/>
      <c r="H1291" s="57"/>
      <c r="I1291" s="72" t="s">
        <v>16</v>
      </c>
      <c r="J1291" s="58" t="s">
        <v>9</v>
      </c>
      <c r="K1291" s="55"/>
      <c r="L1291" s="58" t="s">
        <v>17</v>
      </c>
    </row>
    <row r="1292">
      <c r="A1292" s="16"/>
      <c r="B1292" s="16"/>
      <c r="C1292" s="16"/>
      <c r="D1292" s="16"/>
      <c r="E1292" s="58">
        <v>3.0</v>
      </c>
      <c r="F1292" s="71" t="s">
        <v>133</v>
      </c>
      <c r="G1292" s="52"/>
      <c r="H1292" s="57"/>
      <c r="I1292" s="72" t="s">
        <v>16</v>
      </c>
      <c r="J1292" s="58" t="s">
        <v>9</v>
      </c>
      <c r="K1292" s="55"/>
      <c r="L1292" s="58" t="s">
        <v>17</v>
      </c>
    </row>
    <row r="1293">
      <c r="A1293" s="16"/>
      <c r="B1293" s="16"/>
      <c r="C1293" s="16"/>
      <c r="D1293" s="16"/>
      <c r="E1293" s="58">
        <v>4.0</v>
      </c>
      <c r="F1293" s="71" t="s">
        <v>29</v>
      </c>
      <c r="G1293" s="37" t="str">
        <f>IFERROR(__xludf.DUMMYFUNCTION("IMPORTRANGE(""https://docs.google.com/spreadsheets/d/1msXmY3JMrtV0sapmub13JTOYehqip3e4NKt615XbIqY/?gid=403967565"",CONCATENATE(""Donantes!B"",K1293))"),"María")</f>
        <v>María</v>
      </c>
      <c r="H1293" s="57"/>
      <c r="I1293" s="72" t="s">
        <v>16</v>
      </c>
      <c r="J1293" s="58" t="s">
        <v>9</v>
      </c>
      <c r="K1293" s="73">
        <v>45.0</v>
      </c>
      <c r="L1293" s="58" t="s">
        <v>17</v>
      </c>
    </row>
    <row r="1294">
      <c r="A1294" s="16"/>
      <c r="B1294" s="16"/>
      <c r="C1294" s="16"/>
      <c r="D1294" s="16"/>
      <c r="E1294" s="58">
        <v>5.0</v>
      </c>
      <c r="F1294" s="71" t="s">
        <v>30</v>
      </c>
      <c r="G1294" s="37" t="str">
        <f>IFERROR(__xludf.DUMMYFUNCTION("IMPORTRANGE(""https://docs.google.com/spreadsheets/d/1msXmY3JMrtV0sapmub13JTOYehqip3e4NKt615XbIqY/?gid=403967565"",CONCATENATE(""Donantes!C"",K1294))"),"Gómez")</f>
        <v>Gómez</v>
      </c>
      <c r="H1294" s="57"/>
      <c r="I1294" s="72" t="s">
        <v>16</v>
      </c>
      <c r="J1294" s="58" t="s">
        <v>9</v>
      </c>
      <c r="K1294" s="55">
        <f t="shared" ref="K1294:K1302" si="66">K1293</f>
        <v>45</v>
      </c>
      <c r="L1294" s="58" t="s">
        <v>17</v>
      </c>
    </row>
    <row r="1295">
      <c r="A1295" s="16"/>
      <c r="B1295" s="16"/>
      <c r="C1295" s="16"/>
      <c r="D1295" s="16"/>
      <c r="E1295" s="58">
        <v>6.0</v>
      </c>
      <c r="F1295" s="71" t="s">
        <v>120</v>
      </c>
      <c r="G1295" s="37" t="str">
        <f>IFERROR(__xludf.DUMMYFUNCTION("IMPORTRANGE(""https://docs.google.com/spreadsheets/d/1msXmY3JMrtV0sapmub13JTOYehqip3e4NKt615XbIqY/?gid=403967565"",CONCATENATE(""Donantes!D"",K1295))"),"maria.gomez@gmail.com")</f>
        <v>maria.gomez@gmail.com</v>
      </c>
      <c r="H1295" s="57"/>
      <c r="I1295" s="72" t="s">
        <v>16</v>
      </c>
      <c r="J1295" s="58" t="s">
        <v>9</v>
      </c>
      <c r="K1295" s="55">
        <f t="shared" si="66"/>
        <v>45</v>
      </c>
      <c r="L1295" s="58" t="s">
        <v>17</v>
      </c>
    </row>
    <row r="1296">
      <c r="A1296" s="16"/>
      <c r="B1296" s="16"/>
      <c r="C1296" s="16"/>
      <c r="D1296" s="16"/>
      <c r="E1296" s="58">
        <v>7.0</v>
      </c>
      <c r="F1296" s="71" t="s">
        <v>80</v>
      </c>
      <c r="G1296" s="37" t="str">
        <f>IFERROR(__xludf.DUMMYFUNCTION("IMPORTRANGE(""https://docs.google.com/spreadsheets/d/1msXmY3JMrtV0sapmub13JTOYehqip3e4NKt615XbIqY/?gid=403967565"",CONCATENATE(""Donantes!H"",K1296))"),"Av Grito!")</f>
        <v>Av Grito!</v>
      </c>
      <c r="H1296" s="57"/>
      <c r="I1296" s="72" t="s">
        <v>16</v>
      </c>
      <c r="J1296" s="58" t="s">
        <v>9</v>
      </c>
      <c r="K1296" s="55">
        <f t="shared" si="66"/>
        <v>45</v>
      </c>
      <c r="L1296" s="58" t="s">
        <v>17</v>
      </c>
    </row>
    <row r="1297">
      <c r="A1297" s="16"/>
      <c r="B1297" s="16"/>
      <c r="C1297" s="16"/>
      <c r="D1297" s="16"/>
      <c r="E1297" s="58">
        <v>8.0</v>
      </c>
      <c r="F1297" s="71" t="s">
        <v>82</v>
      </c>
      <c r="G1297" s="37">
        <f>IFERROR(__xludf.DUMMYFUNCTION("IMPORTRANGE(""https://docs.google.com/spreadsheets/d/1msXmY3JMrtV0sapmub13JTOYehqip3e4NKt615XbIqY/?gid=403967565"",CONCATENATE(""Donantes!I"",K1297))"),123.0)</f>
        <v>123</v>
      </c>
      <c r="H1297" s="57"/>
      <c r="I1297" s="72" t="s">
        <v>16</v>
      </c>
      <c r="J1297" s="58" t="s">
        <v>9</v>
      </c>
      <c r="K1297" s="55">
        <f t="shared" si="66"/>
        <v>45</v>
      </c>
      <c r="L1297" s="58" t="s">
        <v>17</v>
      </c>
    </row>
    <row r="1298">
      <c r="A1298" s="16"/>
      <c r="B1298" s="16"/>
      <c r="C1298" s="16"/>
      <c r="D1298" s="16"/>
      <c r="E1298" s="58">
        <v>9.0</v>
      </c>
      <c r="F1298" s="71" t="s">
        <v>134</v>
      </c>
      <c r="G1298" s="62">
        <f>IFERROR(__xludf.DUMMYFUNCTION("IMPORTRANGE(""https://docs.google.com/spreadsheets/d/1msXmY3JMrtV0sapmub13JTOYehqip3e4NKt615XbIqY/?gid=403967565"",CONCATENATE(""Donantes!J"",K1298))"),1234.0)</f>
        <v>1234</v>
      </c>
      <c r="H1298" s="59"/>
      <c r="I1298" s="74" t="s">
        <v>16</v>
      </c>
      <c r="J1298" s="75" t="s">
        <v>9</v>
      </c>
      <c r="K1298" s="76">
        <f t="shared" si="66"/>
        <v>45</v>
      </c>
      <c r="L1298" s="75" t="s">
        <v>17</v>
      </c>
    </row>
    <row r="1299">
      <c r="A1299" s="16"/>
      <c r="B1299" s="16"/>
      <c r="C1299" s="16"/>
      <c r="D1299" s="16"/>
      <c r="E1299" s="58">
        <v>10.0</v>
      </c>
      <c r="F1299" s="71" t="s">
        <v>115</v>
      </c>
      <c r="G1299" s="77" t="s">
        <v>116</v>
      </c>
      <c r="H1299" s="59"/>
      <c r="I1299" s="74" t="s">
        <v>16</v>
      </c>
      <c r="J1299" s="75" t="s">
        <v>9</v>
      </c>
      <c r="K1299" s="76">
        <f t="shared" si="66"/>
        <v>45</v>
      </c>
      <c r="L1299" s="75" t="s">
        <v>17</v>
      </c>
    </row>
    <row r="1300">
      <c r="A1300" s="16"/>
      <c r="B1300" s="16"/>
      <c r="C1300" s="16"/>
      <c r="D1300" s="16"/>
      <c r="E1300" s="58">
        <v>11.0</v>
      </c>
      <c r="F1300" s="71" t="s">
        <v>117</v>
      </c>
      <c r="G1300" s="58" t="s">
        <v>118</v>
      </c>
      <c r="H1300" s="78"/>
      <c r="I1300" s="74" t="s">
        <v>16</v>
      </c>
      <c r="J1300" s="75" t="s">
        <v>9</v>
      </c>
      <c r="K1300" s="76">
        <f t="shared" si="66"/>
        <v>45</v>
      </c>
      <c r="L1300" s="75" t="s">
        <v>17</v>
      </c>
    </row>
    <row r="1301">
      <c r="A1301" s="16"/>
      <c r="B1301" s="16"/>
      <c r="C1301" s="16"/>
      <c r="D1301" s="16"/>
      <c r="E1301" s="58">
        <v>12.0</v>
      </c>
      <c r="F1301" s="78" t="s">
        <v>135</v>
      </c>
      <c r="G1301" s="67" t="str">
        <f>IFERROR(__xludf.DUMMYFUNCTION("IMPORTRANGE(""https://docs.google.com/spreadsheets/d/1msXmY3JMrtV0sapmub13JTOYehqip3e4NKt615XbIqY/?gid=403967565"",CONCATENATE(""Donantes!E"",K1301))"),"011 1234 5678")</f>
        <v>011 1234 5678</v>
      </c>
      <c r="H1301" s="78"/>
      <c r="I1301" s="79" t="s">
        <v>16</v>
      </c>
      <c r="J1301" s="80" t="s">
        <v>9</v>
      </c>
      <c r="K1301" s="76">
        <f t="shared" si="66"/>
        <v>45</v>
      </c>
      <c r="L1301" s="80" t="s">
        <v>17</v>
      </c>
    </row>
    <row r="1302">
      <c r="A1302" s="16"/>
      <c r="B1302" s="16"/>
      <c r="C1302" s="16"/>
      <c r="D1302" s="16"/>
      <c r="E1302" s="58">
        <v>13.0</v>
      </c>
      <c r="F1302" s="59" t="s">
        <v>119</v>
      </c>
      <c r="G1302" s="67">
        <f>IFERROR(__xludf.DUMMYFUNCTION("IMPORTRANGE(""https://docs.google.com/spreadsheets/d/1msXmY3JMrtV0sapmub13JTOYehqip3e4NKt615XbIqY/?gid=403967565"",CONCATENATE(""Donantes!F"",K1302))"),18367.0)</f>
        <v>18367</v>
      </c>
      <c r="H1302" s="59"/>
      <c r="I1302" s="79" t="s">
        <v>16</v>
      </c>
      <c r="J1302" s="80" t="s">
        <v>9</v>
      </c>
      <c r="K1302" s="76">
        <f t="shared" si="66"/>
        <v>45</v>
      </c>
      <c r="L1302" s="80" t="s">
        <v>17</v>
      </c>
    </row>
    <row r="1303">
      <c r="A1303" s="25"/>
      <c r="B1303" s="25"/>
      <c r="C1303" s="25"/>
      <c r="D1303" s="25"/>
      <c r="E1303" s="58">
        <v>14.0</v>
      </c>
      <c r="F1303" s="59" t="s">
        <v>136</v>
      </c>
      <c r="G1303" s="80"/>
      <c r="H1303" s="81" t="s">
        <v>137</v>
      </c>
      <c r="I1303" s="79" t="s">
        <v>16</v>
      </c>
      <c r="J1303" s="80" t="s">
        <v>9</v>
      </c>
      <c r="K1303" s="82"/>
      <c r="L1303" s="80" t="s">
        <v>17</v>
      </c>
    </row>
    <row r="1304">
      <c r="A1304" s="49">
        <v>94.0</v>
      </c>
      <c r="B1304" s="70" t="s">
        <v>128</v>
      </c>
      <c r="C1304" s="48" t="s">
        <v>129</v>
      </c>
      <c r="D1304" s="48" t="s">
        <v>130</v>
      </c>
      <c r="E1304" s="58">
        <v>1.0</v>
      </c>
      <c r="F1304" s="71" t="s">
        <v>131</v>
      </c>
      <c r="G1304" s="52"/>
      <c r="H1304" s="57"/>
      <c r="I1304" s="72" t="s">
        <v>16</v>
      </c>
      <c r="J1304" s="58" t="s">
        <v>9</v>
      </c>
      <c r="K1304" s="55"/>
      <c r="L1304" s="58" t="s">
        <v>17</v>
      </c>
    </row>
    <row r="1305">
      <c r="A1305" s="16"/>
      <c r="B1305" s="16"/>
      <c r="C1305" s="16"/>
      <c r="D1305" s="16"/>
      <c r="E1305" s="58">
        <v>2.0</v>
      </c>
      <c r="F1305" s="71" t="s">
        <v>132</v>
      </c>
      <c r="G1305" s="52"/>
      <c r="H1305" s="57"/>
      <c r="I1305" s="72" t="s">
        <v>16</v>
      </c>
      <c r="J1305" s="58" t="s">
        <v>9</v>
      </c>
      <c r="K1305" s="55"/>
      <c r="L1305" s="58" t="s">
        <v>17</v>
      </c>
    </row>
    <row r="1306">
      <c r="A1306" s="16"/>
      <c r="B1306" s="16"/>
      <c r="C1306" s="16"/>
      <c r="D1306" s="16"/>
      <c r="E1306" s="58">
        <v>3.0</v>
      </c>
      <c r="F1306" s="71" t="s">
        <v>133</v>
      </c>
      <c r="G1306" s="52"/>
      <c r="H1306" s="57"/>
      <c r="I1306" s="72" t="s">
        <v>16</v>
      </c>
      <c r="J1306" s="58" t="s">
        <v>9</v>
      </c>
      <c r="K1306" s="55"/>
      <c r="L1306" s="58" t="s">
        <v>17</v>
      </c>
    </row>
    <row r="1307">
      <c r="A1307" s="16"/>
      <c r="B1307" s="16"/>
      <c r="C1307" s="16"/>
      <c r="D1307" s="16"/>
      <c r="E1307" s="58">
        <v>4.0</v>
      </c>
      <c r="F1307" s="71" t="s">
        <v>29</v>
      </c>
      <c r="G1307" s="37" t="str">
        <f>IFERROR(__xludf.DUMMYFUNCTION("IMPORTRANGE(""https://docs.google.com/spreadsheets/d/1msXmY3JMrtV0sapmub13JTOYehqip3e4NKt615XbIqY/?gid=403967565"",CONCATENATE(""Donantes!B"",K1307))"),"María")</f>
        <v>María</v>
      </c>
      <c r="H1307" s="57"/>
      <c r="I1307" s="72" t="s">
        <v>16</v>
      </c>
      <c r="J1307" s="58" t="s">
        <v>9</v>
      </c>
      <c r="K1307" s="73">
        <v>46.0</v>
      </c>
      <c r="L1307" s="58" t="s">
        <v>17</v>
      </c>
    </row>
    <row r="1308">
      <c r="A1308" s="16"/>
      <c r="B1308" s="16"/>
      <c r="C1308" s="16"/>
      <c r="D1308" s="16"/>
      <c r="E1308" s="58">
        <v>5.0</v>
      </c>
      <c r="F1308" s="71" t="s">
        <v>30</v>
      </c>
      <c r="G1308" s="37" t="str">
        <f>IFERROR(__xludf.DUMMYFUNCTION("IMPORTRANGE(""https://docs.google.com/spreadsheets/d/1msXmY3JMrtV0sapmub13JTOYehqip3e4NKt615XbIqY/?gid=403967565"",CONCATENATE(""Donantes!C"",K1308))"),"Gómez")</f>
        <v>Gómez</v>
      </c>
      <c r="H1308" s="57"/>
      <c r="I1308" s="72" t="s">
        <v>16</v>
      </c>
      <c r="J1308" s="58" t="s">
        <v>9</v>
      </c>
      <c r="K1308" s="55">
        <f t="shared" ref="K1308:K1316" si="67">K1307</f>
        <v>46</v>
      </c>
      <c r="L1308" s="58" t="s">
        <v>17</v>
      </c>
    </row>
    <row r="1309">
      <c r="A1309" s="16"/>
      <c r="B1309" s="16"/>
      <c r="C1309" s="16"/>
      <c r="D1309" s="16"/>
      <c r="E1309" s="58">
        <v>6.0</v>
      </c>
      <c r="F1309" s="71" t="s">
        <v>120</v>
      </c>
      <c r="G1309" s="37" t="str">
        <f>IFERROR(__xludf.DUMMYFUNCTION("IMPORTRANGE(""https://docs.google.com/spreadsheets/d/1msXmY3JMrtV0sapmub13JTOYehqip3e4NKt615XbIqY/?gid=403967565"",CONCATENATE(""Donantes!D"",K1309))"),"maria.gomez@gmail.com")</f>
        <v>maria.gomez@gmail.com</v>
      </c>
      <c r="H1309" s="57"/>
      <c r="I1309" s="72" t="s">
        <v>16</v>
      </c>
      <c r="J1309" s="58" t="s">
        <v>9</v>
      </c>
      <c r="K1309" s="55">
        <f t="shared" si="67"/>
        <v>46</v>
      </c>
      <c r="L1309" s="58" t="s">
        <v>17</v>
      </c>
    </row>
    <row r="1310">
      <c r="A1310" s="16"/>
      <c r="B1310" s="16"/>
      <c r="C1310" s="16"/>
      <c r="D1310" s="16"/>
      <c r="E1310" s="58">
        <v>7.0</v>
      </c>
      <c r="F1310" s="71" t="s">
        <v>80</v>
      </c>
      <c r="G1310" s="37" t="str">
        <f>IFERROR(__xludf.DUMMYFUNCTION("IMPORTRANGE(""https://docs.google.com/spreadsheets/d/1msXmY3JMrtV0sapmub13JTOYehqip3e4NKt615XbIqY/?gid=403967565"",CONCATENATE(""Donantes!H"",K1310))"),"Calle Falsa")</f>
        <v>Calle Falsa</v>
      </c>
      <c r="H1310" s="57"/>
      <c r="I1310" s="72" t="s">
        <v>16</v>
      </c>
      <c r="J1310" s="58" t="s">
        <v>9</v>
      </c>
      <c r="K1310" s="55">
        <f t="shared" si="67"/>
        <v>46</v>
      </c>
      <c r="L1310" s="58" t="s">
        <v>17</v>
      </c>
    </row>
    <row r="1311">
      <c r="A1311" s="16"/>
      <c r="B1311" s="16"/>
      <c r="C1311" s="16"/>
      <c r="D1311" s="16"/>
      <c r="E1311" s="58">
        <v>8.0</v>
      </c>
      <c r="F1311" s="71" t="s">
        <v>82</v>
      </c>
      <c r="G1311" s="37" t="str">
        <f>IFERROR(__xludf.DUMMYFUNCTION("IMPORTRANGE(""https://docs.google.com/spreadsheets/d/1msXmY3JMrtV0sapmub13JTOYehqip3e4NKt615XbIqY/?gid=403967565"",CONCATENATE(""Donantes!I"",K1311))"),"""""")</f>
        <v>""</v>
      </c>
      <c r="H1311" s="57"/>
      <c r="I1311" s="72" t="s">
        <v>16</v>
      </c>
      <c r="J1311" s="58" t="s">
        <v>9</v>
      </c>
      <c r="K1311" s="55">
        <f t="shared" si="67"/>
        <v>46</v>
      </c>
      <c r="L1311" s="58" t="s">
        <v>17</v>
      </c>
    </row>
    <row r="1312">
      <c r="A1312" s="16"/>
      <c r="B1312" s="16"/>
      <c r="C1312" s="16"/>
      <c r="D1312" s="16"/>
      <c r="E1312" s="58">
        <v>9.0</v>
      </c>
      <c r="F1312" s="71" t="s">
        <v>134</v>
      </c>
      <c r="G1312" s="62">
        <f>IFERROR(__xludf.DUMMYFUNCTION("IMPORTRANGE(""https://docs.google.com/spreadsheets/d/1msXmY3JMrtV0sapmub13JTOYehqip3e4NKt615XbIqY/?gid=403967565"",CONCATENATE(""Donantes!J"",K1312))"),1234.0)</f>
        <v>1234</v>
      </c>
      <c r="H1312" s="59"/>
      <c r="I1312" s="74" t="s">
        <v>16</v>
      </c>
      <c r="J1312" s="75" t="s">
        <v>9</v>
      </c>
      <c r="K1312" s="76">
        <f t="shared" si="67"/>
        <v>46</v>
      </c>
      <c r="L1312" s="75" t="s">
        <v>17</v>
      </c>
    </row>
    <row r="1313">
      <c r="A1313" s="16"/>
      <c r="B1313" s="16"/>
      <c r="C1313" s="16"/>
      <c r="D1313" s="16"/>
      <c r="E1313" s="58">
        <v>10.0</v>
      </c>
      <c r="F1313" s="71" t="s">
        <v>115</v>
      </c>
      <c r="G1313" s="77" t="s">
        <v>116</v>
      </c>
      <c r="H1313" s="59"/>
      <c r="I1313" s="74" t="s">
        <v>16</v>
      </c>
      <c r="J1313" s="75" t="s">
        <v>9</v>
      </c>
      <c r="K1313" s="76">
        <f t="shared" si="67"/>
        <v>46</v>
      </c>
      <c r="L1313" s="75" t="s">
        <v>17</v>
      </c>
    </row>
    <row r="1314">
      <c r="A1314" s="16"/>
      <c r="B1314" s="16"/>
      <c r="C1314" s="16"/>
      <c r="D1314" s="16"/>
      <c r="E1314" s="58">
        <v>11.0</v>
      </c>
      <c r="F1314" s="71" t="s">
        <v>117</v>
      </c>
      <c r="G1314" s="58" t="s">
        <v>118</v>
      </c>
      <c r="H1314" s="78"/>
      <c r="I1314" s="74" t="s">
        <v>16</v>
      </c>
      <c r="J1314" s="75" t="s">
        <v>9</v>
      </c>
      <c r="K1314" s="76">
        <f t="shared" si="67"/>
        <v>46</v>
      </c>
      <c r="L1314" s="75" t="s">
        <v>17</v>
      </c>
    </row>
    <row r="1315">
      <c r="A1315" s="16"/>
      <c r="B1315" s="16"/>
      <c r="C1315" s="16"/>
      <c r="D1315" s="16"/>
      <c r="E1315" s="58">
        <v>12.0</v>
      </c>
      <c r="F1315" s="78" t="s">
        <v>135</v>
      </c>
      <c r="G1315" s="67" t="str">
        <f>IFERROR(__xludf.DUMMYFUNCTION("IMPORTRANGE(""https://docs.google.com/spreadsheets/d/1msXmY3JMrtV0sapmub13JTOYehqip3e4NKt615XbIqY/?gid=403967565"",CONCATENATE(""Donantes!E"",K1315))"),"011 1234 5678")</f>
        <v>011 1234 5678</v>
      </c>
      <c r="H1315" s="78"/>
      <c r="I1315" s="79" t="s">
        <v>16</v>
      </c>
      <c r="J1315" s="80" t="s">
        <v>9</v>
      </c>
      <c r="K1315" s="76">
        <f t="shared" si="67"/>
        <v>46</v>
      </c>
      <c r="L1315" s="80" t="s">
        <v>17</v>
      </c>
    </row>
    <row r="1316">
      <c r="A1316" s="16"/>
      <c r="B1316" s="16"/>
      <c r="C1316" s="16"/>
      <c r="D1316" s="16"/>
      <c r="E1316" s="58">
        <v>13.0</v>
      </c>
      <c r="F1316" s="59" t="s">
        <v>119</v>
      </c>
      <c r="G1316" s="67">
        <f>IFERROR(__xludf.DUMMYFUNCTION("IMPORTRANGE(""https://docs.google.com/spreadsheets/d/1msXmY3JMrtV0sapmub13JTOYehqip3e4NKt615XbIqY/?gid=403967565"",CONCATENATE(""Donantes!F"",K1316))"),18367.0)</f>
        <v>18367</v>
      </c>
      <c r="H1316" s="59"/>
      <c r="I1316" s="79" t="s">
        <v>16</v>
      </c>
      <c r="J1316" s="80" t="s">
        <v>9</v>
      </c>
      <c r="K1316" s="76">
        <f t="shared" si="67"/>
        <v>46</v>
      </c>
      <c r="L1316" s="80" t="s">
        <v>17</v>
      </c>
    </row>
    <row r="1317">
      <c r="A1317" s="25"/>
      <c r="B1317" s="25"/>
      <c r="C1317" s="25"/>
      <c r="D1317" s="25"/>
      <c r="E1317" s="58">
        <v>14.0</v>
      </c>
      <c r="F1317" s="59" t="s">
        <v>136</v>
      </c>
      <c r="G1317" s="80"/>
      <c r="H1317" s="81" t="s">
        <v>137</v>
      </c>
      <c r="I1317" s="79" t="s">
        <v>16</v>
      </c>
      <c r="J1317" s="80" t="s">
        <v>9</v>
      </c>
      <c r="K1317" s="82"/>
      <c r="L1317" s="80" t="s">
        <v>17</v>
      </c>
    </row>
    <row r="1318">
      <c r="A1318" s="49">
        <v>95.0</v>
      </c>
      <c r="B1318" s="70" t="s">
        <v>128</v>
      </c>
      <c r="C1318" s="48" t="s">
        <v>129</v>
      </c>
      <c r="D1318" s="48" t="s">
        <v>130</v>
      </c>
      <c r="E1318" s="58">
        <v>1.0</v>
      </c>
      <c r="F1318" s="71" t="s">
        <v>131</v>
      </c>
      <c r="G1318" s="52"/>
      <c r="H1318" s="57"/>
      <c r="I1318" s="72" t="s">
        <v>16</v>
      </c>
      <c r="J1318" s="58" t="s">
        <v>9</v>
      </c>
      <c r="K1318" s="55"/>
      <c r="L1318" s="58" t="s">
        <v>17</v>
      </c>
    </row>
    <row r="1319">
      <c r="A1319" s="16"/>
      <c r="B1319" s="16"/>
      <c r="C1319" s="16"/>
      <c r="D1319" s="16"/>
      <c r="E1319" s="58">
        <v>2.0</v>
      </c>
      <c r="F1319" s="71" t="s">
        <v>132</v>
      </c>
      <c r="G1319" s="52"/>
      <c r="H1319" s="57"/>
      <c r="I1319" s="72" t="s">
        <v>16</v>
      </c>
      <c r="J1319" s="58" t="s">
        <v>9</v>
      </c>
      <c r="K1319" s="55"/>
      <c r="L1319" s="58" t="s">
        <v>17</v>
      </c>
    </row>
    <row r="1320">
      <c r="A1320" s="16"/>
      <c r="B1320" s="16"/>
      <c r="C1320" s="16"/>
      <c r="D1320" s="16"/>
      <c r="E1320" s="58">
        <v>3.0</v>
      </c>
      <c r="F1320" s="71" t="s">
        <v>133</v>
      </c>
      <c r="G1320" s="52"/>
      <c r="H1320" s="57"/>
      <c r="I1320" s="72" t="s">
        <v>16</v>
      </c>
      <c r="J1320" s="58" t="s">
        <v>9</v>
      </c>
      <c r="K1320" s="55"/>
      <c r="L1320" s="58" t="s">
        <v>17</v>
      </c>
    </row>
    <row r="1321">
      <c r="A1321" s="16"/>
      <c r="B1321" s="16"/>
      <c r="C1321" s="16"/>
      <c r="D1321" s="16"/>
      <c r="E1321" s="58">
        <v>4.0</v>
      </c>
      <c r="F1321" s="71" t="s">
        <v>29</v>
      </c>
      <c r="G1321" s="37" t="str">
        <f>IFERROR(__xludf.DUMMYFUNCTION("IMPORTRANGE(""https://docs.google.com/spreadsheets/d/1msXmY3JMrtV0sapmub13JTOYehqip3e4NKt615XbIqY/?gid=403967565"",CONCATENATE(""Donantes!B"",K1321))"),"María")</f>
        <v>María</v>
      </c>
      <c r="H1321" s="57"/>
      <c r="I1321" s="72" t="s">
        <v>16</v>
      </c>
      <c r="J1321" s="58" t="s">
        <v>9</v>
      </c>
      <c r="K1321" s="73">
        <v>47.0</v>
      </c>
      <c r="L1321" s="58" t="s">
        <v>17</v>
      </c>
    </row>
    <row r="1322">
      <c r="A1322" s="16"/>
      <c r="B1322" s="16"/>
      <c r="C1322" s="16"/>
      <c r="D1322" s="16"/>
      <c r="E1322" s="58">
        <v>5.0</v>
      </c>
      <c r="F1322" s="71" t="s">
        <v>30</v>
      </c>
      <c r="G1322" s="37" t="str">
        <f>IFERROR(__xludf.DUMMYFUNCTION("IMPORTRANGE(""https://docs.google.com/spreadsheets/d/1msXmY3JMrtV0sapmub13JTOYehqip3e4NKt615XbIqY/?gid=403967565"",CONCATENATE(""Donantes!C"",K1322))"),"Gómez")</f>
        <v>Gómez</v>
      </c>
      <c r="H1322" s="57"/>
      <c r="I1322" s="72" t="s">
        <v>16</v>
      </c>
      <c r="J1322" s="58" t="s">
        <v>9</v>
      </c>
      <c r="K1322" s="55">
        <f t="shared" ref="K1322:K1330" si="68">K1321</f>
        <v>47</v>
      </c>
      <c r="L1322" s="58" t="s">
        <v>17</v>
      </c>
    </row>
    <row r="1323">
      <c r="A1323" s="16"/>
      <c r="B1323" s="16"/>
      <c r="C1323" s="16"/>
      <c r="D1323" s="16"/>
      <c r="E1323" s="58">
        <v>6.0</v>
      </c>
      <c r="F1323" s="71" t="s">
        <v>120</v>
      </c>
      <c r="G1323" s="37" t="str">
        <f>IFERROR(__xludf.DUMMYFUNCTION("IMPORTRANGE(""https://docs.google.com/spreadsheets/d/1msXmY3JMrtV0sapmub13JTOYehqip3e4NKt615XbIqY/?gid=403967565"",CONCATENATE(""Donantes!D"",K1323))"),"maria.gomez@gmail.com")</f>
        <v>maria.gomez@gmail.com</v>
      </c>
      <c r="H1323" s="57"/>
      <c r="I1323" s="72" t="s">
        <v>16</v>
      </c>
      <c r="J1323" s="58" t="s">
        <v>9</v>
      </c>
      <c r="K1323" s="55">
        <f t="shared" si="68"/>
        <v>47</v>
      </c>
      <c r="L1323" s="58" t="s">
        <v>17</v>
      </c>
    </row>
    <row r="1324">
      <c r="A1324" s="16"/>
      <c r="B1324" s="16"/>
      <c r="C1324" s="16"/>
      <c r="D1324" s="16"/>
      <c r="E1324" s="58">
        <v>7.0</v>
      </c>
      <c r="F1324" s="71" t="s">
        <v>80</v>
      </c>
      <c r="G1324" s="37" t="str">
        <f>IFERROR(__xludf.DUMMYFUNCTION("IMPORTRANGE(""https://docs.google.com/spreadsheets/d/1msXmY3JMrtV0sapmub13JTOYehqip3e4NKt615XbIqY/?gid=403967565"",CONCATENATE(""Donantes!H"",K1324))"),"Calle Falsa")</f>
        <v>Calle Falsa</v>
      </c>
      <c r="H1324" s="57"/>
      <c r="I1324" s="72" t="s">
        <v>16</v>
      </c>
      <c r="J1324" s="58" t="s">
        <v>9</v>
      </c>
      <c r="K1324" s="55">
        <f t="shared" si="68"/>
        <v>47</v>
      </c>
      <c r="L1324" s="58" t="s">
        <v>17</v>
      </c>
    </row>
    <row r="1325">
      <c r="A1325" s="16"/>
      <c r="B1325" s="16"/>
      <c r="C1325" s="16"/>
      <c r="D1325" s="16"/>
      <c r="E1325" s="58">
        <v>8.0</v>
      </c>
      <c r="F1325" s="71" t="s">
        <v>82</v>
      </c>
      <c r="G1325" s="37" t="str">
        <f>IFERROR(__xludf.DUMMYFUNCTION("IMPORTRANGE(""https://docs.google.com/spreadsheets/d/1msXmY3JMrtV0sapmub13JTOYehqip3e4NKt615XbIqY/?gid=403967565"",CONCATENATE(""Donantes!I"",K1325))"),"A")</f>
        <v>A</v>
      </c>
      <c r="H1325" s="57"/>
      <c r="I1325" s="72" t="s">
        <v>16</v>
      </c>
      <c r="J1325" s="58" t="s">
        <v>9</v>
      </c>
      <c r="K1325" s="55">
        <f t="shared" si="68"/>
        <v>47</v>
      </c>
      <c r="L1325" s="58" t="s">
        <v>17</v>
      </c>
    </row>
    <row r="1326">
      <c r="A1326" s="16"/>
      <c r="B1326" s="16"/>
      <c r="C1326" s="16"/>
      <c r="D1326" s="16"/>
      <c r="E1326" s="58">
        <v>9.0</v>
      </c>
      <c r="F1326" s="71" t="s">
        <v>134</v>
      </c>
      <c r="G1326" s="62">
        <f>IFERROR(__xludf.DUMMYFUNCTION("IMPORTRANGE(""https://docs.google.com/spreadsheets/d/1msXmY3JMrtV0sapmub13JTOYehqip3e4NKt615XbIqY/?gid=403967565"",CONCATENATE(""Donantes!J"",K1326))"),1234.0)</f>
        <v>1234</v>
      </c>
      <c r="H1326" s="59"/>
      <c r="I1326" s="74" t="s">
        <v>16</v>
      </c>
      <c r="J1326" s="75" t="s">
        <v>9</v>
      </c>
      <c r="K1326" s="76">
        <f t="shared" si="68"/>
        <v>47</v>
      </c>
      <c r="L1326" s="75" t="s">
        <v>17</v>
      </c>
    </row>
    <row r="1327">
      <c r="A1327" s="16"/>
      <c r="B1327" s="16"/>
      <c r="C1327" s="16"/>
      <c r="D1327" s="16"/>
      <c r="E1327" s="58">
        <v>10.0</v>
      </c>
      <c r="F1327" s="71" t="s">
        <v>115</v>
      </c>
      <c r="G1327" s="77" t="s">
        <v>116</v>
      </c>
      <c r="H1327" s="59"/>
      <c r="I1327" s="74" t="s">
        <v>16</v>
      </c>
      <c r="J1327" s="75" t="s">
        <v>9</v>
      </c>
      <c r="K1327" s="76">
        <f t="shared" si="68"/>
        <v>47</v>
      </c>
      <c r="L1327" s="75" t="s">
        <v>17</v>
      </c>
    </row>
    <row r="1328">
      <c r="A1328" s="16"/>
      <c r="B1328" s="16"/>
      <c r="C1328" s="16"/>
      <c r="D1328" s="16"/>
      <c r="E1328" s="58">
        <v>11.0</v>
      </c>
      <c r="F1328" s="71" t="s">
        <v>117</v>
      </c>
      <c r="G1328" s="58" t="s">
        <v>118</v>
      </c>
      <c r="H1328" s="78"/>
      <c r="I1328" s="74" t="s">
        <v>16</v>
      </c>
      <c r="J1328" s="75" t="s">
        <v>9</v>
      </c>
      <c r="K1328" s="76">
        <f t="shared" si="68"/>
        <v>47</v>
      </c>
      <c r="L1328" s="75" t="s">
        <v>17</v>
      </c>
    </row>
    <row r="1329">
      <c r="A1329" s="16"/>
      <c r="B1329" s="16"/>
      <c r="C1329" s="16"/>
      <c r="D1329" s="16"/>
      <c r="E1329" s="58">
        <v>12.0</v>
      </c>
      <c r="F1329" s="78" t="s">
        <v>135</v>
      </c>
      <c r="G1329" s="67" t="str">
        <f>IFERROR(__xludf.DUMMYFUNCTION("IMPORTRANGE(""https://docs.google.com/spreadsheets/d/1msXmY3JMrtV0sapmub13JTOYehqip3e4NKt615XbIqY/?gid=403967565"",CONCATENATE(""Donantes!E"",K1329))"),"011 1234 5678")</f>
        <v>011 1234 5678</v>
      </c>
      <c r="H1329" s="78"/>
      <c r="I1329" s="79" t="s">
        <v>16</v>
      </c>
      <c r="J1329" s="80" t="s">
        <v>9</v>
      </c>
      <c r="K1329" s="76">
        <f t="shared" si="68"/>
        <v>47</v>
      </c>
      <c r="L1329" s="80" t="s">
        <v>17</v>
      </c>
    </row>
    <row r="1330">
      <c r="A1330" s="16"/>
      <c r="B1330" s="16"/>
      <c r="C1330" s="16"/>
      <c r="D1330" s="16"/>
      <c r="E1330" s="58">
        <v>13.0</v>
      </c>
      <c r="F1330" s="59" t="s">
        <v>119</v>
      </c>
      <c r="G1330" s="67">
        <f>IFERROR(__xludf.DUMMYFUNCTION("IMPORTRANGE(""https://docs.google.com/spreadsheets/d/1msXmY3JMrtV0sapmub13JTOYehqip3e4NKt615XbIqY/?gid=403967565"",CONCATENATE(""Donantes!F"",K1330))"),18367.0)</f>
        <v>18367</v>
      </c>
      <c r="H1330" s="59"/>
      <c r="I1330" s="79" t="s">
        <v>16</v>
      </c>
      <c r="J1330" s="80" t="s">
        <v>9</v>
      </c>
      <c r="K1330" s="76">
        <f t="shared" si="68"/>
        <v>47</v>
      </c>
      <c r="L1330" s="80" t="s">
        <v>17</v>
      </c>
    </row>
    <row r="1331">
      <c r="A1331" s="25"/>
      <c r="B1331" s="25"/>
      <c r="C1331" s="25"/>
      <c r="D1331" s="25"/>
      <c r="E1331" s="58">
        <v>14.0</v>
      </c>
      <c r="F1331" s="59" t="s">
        <v>136</v>
      </c>
      <c r="G1331" s="80"/>
      <c r="H1331" s="81" t="s">
        <v>137</v>
      </c>
      <c r="I1331" s="79" t="s">
        <v>16</v>
      </c>
      <c r="J1331" s="80" t="s">
        <v>9</v>
      </c>
      <c r="K1331" s="82"/>
      <c r="L1331" s="80" t="s">
        <v>17</v>
      </c>
    </row>
    <row r="1332">
      <c r="A1332" s="49">
        <v>96.0</v>
      </c>
      <c r="B1332" s="70" t="s">
        <v>128</v>
      </c>
      <c r="C1332" s="48" t="s">
        <v>129</v>
      </c>
      <c r="D1332" s="48" t="s">
        <v>130</v>
      </c>
      <c r="E1332" s="58">
        <v>1.0</v>
      </c>
      <c r="F1332" s="71" t="s">
        <v>131</v>
      </c>
      <c r="G1332" s="52"/>
      <c r="H1332" s="57"/>
      <c r="I1332" s="72" t="s">
        <v>16</v>
      </c>
      <c r="J1332" s="58" t="s">
        <v>9</v>
      </c>
      <c r="K1332" s="55"/>
      <c r="L1332" s="58" t="s">
        <v>17</v>
      </c>
    </row>
    <row r="1333">
      <c r="A1333" s="16"/>
      <c r="B1333" s="16"/>
      <c r="C1333" s="16"/>
      <c r="D1333" s="16"/>
      <c r="E1333" s="58">
        <v>2.0</v>
      </c>
      <c r="F1333" s="71" t="s">
        <v>132</v>
      </c>
      <c r="G1333" s="52"/>
      <c r="H1333" s="57"/>
      <c r="I1333" s="72" t="s">
        <v>16</v>
      </c>
      <c r="J1333" s="58" t="s">
        <v>9</v>
      </c>
      <c r="K1333" s="55"/>
      <c r="L1333" s="58" t="s">
        <v>17</v>
      </c>
    </row>
    <row r="1334">
      <c r="A1334" s="16"/>
      <c r="B1334" s="16"/>
      <c r="C1334" s="16"/>
      <c r="D1334" s="16"/>
      <c r="E1334" s="58">
        <v>3.0</v>
      </c>
      <c r="F1334" s="71" t="s">
        <v>133</v>
      </c>
      <c r="G1334" s="52"/>
      <c r="H1334" s="57"/>
      <c r="I1334" s="72" t="s">
        <v>16</v>
      </c>
      <c r="J1334" s="58" t="s">
        <v>9</v>
      </c>
      <c r="K1334" s="55"/>
      <c r="L1334" s="58" t="s">
        <v>17</v>
      </c>
    </row>
    <row r="1335">
      <c r="A1335" s="16"/>
      <c r="B1335" s="16"/>
      <c r="C1335" s="16"/>
      <c r="D1335" s="16"/>
      <c r="E1335" s="58">
        <v>4.0</v>
      </c>
      <c r="F1335" s="71" t="s">
        <v>29</v>
      </c>
      <c r="G1335" s="37" t="str">
        <f>IFERROR(__xludf.DUMMYFUNCTION("IMPORTRANGE(""https://docs.google.com/spreadsheets/d/1msXmY3JMrtV0sapmub13JTOYehqip3e4NKt615XbIqY/?gid=403967565"",CONCATENATE(""Donantes!B"",K1335))"),"María")</f>
        <v>María</v>
      </c>
      <c r="H1335" s="57"/>
      <c r="I1335" s="72" t="s">
        <v>16</v>
      </c>
      <c r="J1335" s="58" t="s">
        <v>9</v>
      </c>
      <c r="K1335" s="73">
        <v>48.0</v>
      </c>
      <c r="L1335" s="58" t="s">
        <v>17</v>
      </c>
    </row>
    <row r="1336">
      <c r="A1336" s="16"/>
      <c r="B1336" s="16"/>
      <c r="C1336" s="16"/>
      <c r="D1336" s="16"/>
      <c r="E1336" s="58">
        <v>5.0</v>
      </c>
      <c r="F1336" s="71" t="s">
        <v>30</v>
      </c>
      <c r="G1336" s="37" t="str">
        <f>IFERROR(__xludf.DUMMYFUNCTION("IMPORTRANGE(""https://docs.google.com/spreadsheets/d/1msXmY3JMrtV0sapmub13JTOYehqip3e4NKt615XbIqY/?gid=403967565"",CONCATENATE(""Donantes!C"",K1336))"),"Gómez")</f>
        <v>Gómez</v>
      </c>
      <c r="H1336" s="57"/>
      <c r="I1336" s="72" t="s">
        <v>16</v>
      </c>
      <c r="J1336" s="58" t="s">
        <v>9</v>
      </c>
      <c r="K1336" s="55">
        <f t="shared" ref="K1336:K1344" si="69">K1335</f>
        <v>48</v>
      </c>
      <c r="L1336" s="58" t="s">
        <v>17</v>
      </c>
    </row>
    <row r="1337">
      <c r="A1337" s="16"/>
      <c r="B1337" s="16"/>
      <c r="C1337" s="16"/>
      <c r="D1337" s="16"/>
      <c r="E1337" s="58">
        <v>6.0</v>
      </c>
      <c r="F1337" s="71" t="s">
        <v>120</v>
      </c>
      <c r="G1337" s="37" t="str">
        <f>IFERROR(__xludf.DUMMYFUNCTION("IMPORTRANGE(""https://docs.google.com/spreadsheets/d/1msXmY3JMrtV0sapmub13JTOYehqip3e4NKt615XbIqY/?gid=403967565"",CONCATENATE(""Donantes!D"",K1337))"),"maria.gomez@gmail.com")</f>
        <v>maria.gomez@gmail.com</v>
      </c>
      <c r="H1337" s="57"/>
      <c r="I1337" s="72" t="s">
        <v>16</v>
      </c>
      <c r="J1337" s="58" t="s">
        <v>9</v>
      </c>
      <c r="K1337" s="55">
        <f t="shared" si="69"/>
        <v>48</v>
      </c>
      <c r="L1337" s="58" t="s">
        <v>17</v>
      </c>
    </row>
    <row r="1338">
      <c r="A1338" s="16"/>
      <c r="B1338" s="16"/>
      <c r="C1338" s="16"/>
      <c r="D1338" s="16"/>
      <c r="E1338" s="58">
        <v>7.0</v>
      </c>
      <c r="F1338" s="71" t="s">
        <v>80</v>
      </c>
      <c r="G1338" s="37" t="str">
        <f>IFERROR(__xludf.DUMMYFUNCTION("IMPORTRANGE(""https://docs.google.com/spreadsheets/d/1msXmY3JMrtV0sapmub13JTOYehqip3e4NKt615XbIqY/?gid=403967565"",CONCATENATE(""Donantes!H"",K1338))"),"Calle Falsa")</f>
        <v>Calle Falsa</v>
      </c>
      <c r="H1338" s="57"/>
      <c r="I1338" s="72" t="s">
        <v>16</v>
      </c>
      <c r="J1338" s="58" t="s">
        <v>9</v>
      </c>
      <c r="K1338" s="55">
        <f t="shared" si="69"/>
        <v>48</v>
      </c>
      <c r="L1338" s="58" t="s">
        <v>17</v>
      </c>
    </row>
    <row r="1339">
      <c r="A1339" s="16"/>
      <c r="B1339" s="16"/>
      <c r="C1339" s="16"/>
      <c r="D1339" s="16"/>
      <c r="E1339" s="58">
        <v>8.0</v>
      </c>
      <c r="F1339" s="71" t="s">
        <v>82</v>
      </c>
      <c r="G1339" s="37">
        <f>IFERROR(__xludf.DUMMYFUNCTION("IMPORTRANGE(""https://docs.google.com/spreadsheets/d/1msXmY3JMrtV0sapmub13JTOYehqip3e4NKt615XbIqY/?gid=403967565"",CONCATENATE(""Donantes!I"",K1339))"),0.0)</f>
        <v>0</v>
      </c>
      <c r="H1339" s="57"/>
      <c r="I1339" s="72" t="s">
        <v>16</v>
      </c>
      <c r="J1339" s="58" t="s">
        <v>9</v>
      </c>
      <c r="K1339" s="55">
        <f t="shared" si="69"/>
        <v>48</v>
      </c>
      <c r="L1339" s="58" t="s">
        <v>17</v>
      </c>
    </row>
    <row r="1340">
      <c r="A1340" s="16"/>
      <c r="B1340" s="16"/>
      <c r="C1340" s="16"/>
      <c r="D1340" s="16"/>
      <c r="E1340" s="58">
        <v>9.0</v>
      </c>
      <c r="F1340" s="71" t="s">
        <v>134</v>
      </c>
      <c r="G1340" s="62">
        <f>IFERROR(__xludf.DUMMYFUNCTION("IMPORTRANGE(""https://docs.google.com/spreadsheets/d/1msXmY3JMrtV0sapmub13JTOYehqip3e4NKt615XbIqY/?gid=403967565"",CONCATENATE(""Donantes!J"",K1340))"),1234.0)</f>
        <v>1234</v>
      </c>
      <c r="H1340" s="59"/>
      <c r="I1340" s="74" t="s">
        <v>16</v>
      </c>
      <c r="J1340" s="75" t="s">
        <v>9</v>
      </c>
      <c r="K1340" s="76">
        <f t="shared" si="69"/>
        <v>48</v>
      </c>
      <c r="L1340" s="75" t="s">
        <v>17</v>
      </c>
    </row>
    <row r="1341">
      <c r="A1341" s="16"/>
      <c r="B1341" s="16"/>
      <c r="C1341" s="16"/>
      <c r="D1341" s="16"/>
      <c r="E1341" s="58">
        <v>10.0</v>
      </c>
      <c r="F1341" s="71" t="s">
        <v>115</v>
      </c>
      <c r="G1341" s="77" t="s">
        <v>116</v>
      </c>
      <c r="H1341" s="59"/>
      <c r="I1341" s="74" t="s">
        <v>16</v>
      </c>
      <c r="J1341" s="75" t="s">
        <v>9</v>
      </c>
      <c r="K1341" s="76">
        <f t="shared" si="69"/>
        <v>48</v>
      </c>
      <c r="L1341" s="75" t="s">
        <v>17</v>
      </c>
    </row>
    <row r="1342">
      <c r="A1342" s="16"/>
      <c r="B1342" s="16"/>
      <c r="C1342" s="16"/>
      <c r="D1342" s="16"/>
      <c r="E1342" s="58">
        <v>11.0</v>
      </c>
      <c r="F1342" s="71" t="s">
        <v>117</v>
      </c>
      <c r="G1342" s="58" t="s">
        <v>118</v>
      </c>
      <c r="H1342" s="78"/>
      <c r="I1342" s="74" t="s">
        <v>16</v>
      </c>
      <c r="J1342" s="75" t="s">
        <v>9</v>
      </c>
      <c r="K1342" s="76">
        <f t="shared" si="69"/>
        <v>48</v>
      </c>
      <c r="L1342" s="75" t="s">
        <v>17</v>
      </c>
    </row>
    <row r="1343">
      <c r="A1343" s="16"/>
      <c r="B1343" s="16"/>
      <c r="C1343" s="16"/>
      <c r="D1343" s="16"/>
      <c r="E1343" s="58">
        <v>12.0</v>
      </c>
      <c r="F1343" s="78" t="s">
        <v>135</v>
      </c>
      <c r="G1343" s="67" t="str">
        <f>IFERROR(__xludf.DUMMYFUNCTION("IMPORTRANGE(""https://docs.google.com/spreadsheets/d/1msXmY3JMrtV0sapmub13JTOYehqip3e4NKt615XbIqY/?gid=403967565"",CONCATENATE(""Donantes!E"",K1343))"),"011 1234 5678")</f>
        <v>011 1234 5678</v>
      </c>
      <c r="H1343" s="78"/>
      <c r="I1343" s="79" t="s">
        <v>16</v>
      </c>
      <c r="J1343" s="80" t="s">
        <v>9</v>
      </c>
      <c r="K1343" s="76">
        <f t="shared" si="69"/>
        <v>48</v>
      </c>
      <c r="L1343" s="80" t="s">
        <v>17</v>
      </c>
    </row>
    <row r="1344">
      <c r="A1344" s="16"/>
      <c r="B1344" s="16"/>
      <c r="C1344" s="16"/>
      <c r="D1344" s="16"/>
      <c r="E1344" s="58">
        <v>13.0</v>
      </c>
      <c r="F1344" s="59" t="s">
        <v>119</v>
      </c>
      <c r="G1344" s="67">
        <f>IFERROR(__xludf.DUMMYFUNCTION("IMPORTRANGE(""https://docs.google.com/spreadsheets/d/1msXmY3JMrtV0sapmub13JTOYehqip3e4NKt615XbIqY/?gid=403967565"",CONCATENATE(""Donantes!F"",K1344))"),18367.0)</f>
        <v>18367</v>
      </c>
      <c r="H1344" s="59"/>
      <c r="I1344" s="79" t="s">
        <v>16</v>
      </c>
      <c r="J1344" s="80" t="s">
        <v>9</v>
      </c>
      <c r="K1344" s="76">
        <f t="shared" si="69"/>
        <v>48</v>
      </c>
      <c r="L1344" s="80" t="s">
        <v>17</v>
      </c>
    </row>
    <row r="1345">
      <c r="A1345" s="25"/>
      <c r="B1345" s="25"/>
      <c r="C1345" s="25"/>
      <c r="D1345" s="25"/>
      <c r="E1345" s="58">
        <v>14.0</v>
      </c>
      <c r="F1345" s="59" t="s">
        <v>136</v>
      </c>
      <c r="G1345" s="80"/>
      <c r="H1345" s="81" t="s">
        <v>137</v>
      </c>
      <c r="I1345" s="79" t="s">
        <v>16</v>
      </c>
      <c r="J1345" s="80" t="s">
        <v>9</v>
      </c>
      <c r="K1345" s="82"/>
      <c r="L1345" s="80" t="s">
        <v>17</v>
      </c>
    </row>
    <row r="1346">
      <c r="A1346" s="49">
        <v>97.0</v>
      </c>
      <c r="B1346" s="70" t="s">
        <v>128</v>
      </c>
      <c r="C1346" s="48" t="s">
        <v>129</v>
      </c>
      <c r="D1346" s="48" t="s">
        <v>130</v>
      </c>
      <c r="E1346" s="58">
        <v>1.0</v>
      </c>
      <c r="F1346" s="71" t="s">
        <v>131</v>
      </c>
      <c r="G1346" s="52"/>
      <c r="H1346" s="57"/>
      <c r="I1346" s="72" t="s">
        <v>16</v>
      </c>
      <c r="J1346" s="58" t="s">
        <v>9</v>
      </c>
      <c r="K1346" s="55"/>
      <c r="L1346" s="58" t="s">
        <v>17</v>
      </c>
    </row>
    <row r="1347">
      <c r="A1347" s="16"/>
      <c r="B1347" s="16"/>
      <c r="C1347" s="16"/>
      <c r="D1347" s="16"/>
      <c r="E1347" s="58">
        <v>2.0</v>
      </c>
      <c r="F1347" s="71" t="s">
        <v>132</v>
      </c>
      <c r="G1347" s="52"/>
      <c r="H1347" s="57"/>
      <c r="I1347" s="72" t="s">
        <v>16</v>
      </c>
      <c r="J1347" s="58" t="s">
        <v>9</v>
      </c>
      <c r="K1347" s="55"/>
      <c r="L1347" s="58" t="s">
        <v>17</v>
      </c>
    </row>
    <row r="1348">
      <c r="A1348" s="16"/>
      <c r="B1348" s="16"/>
      <c r="C1348" s="16"/>
      <c r="D1348" s="16"/>
      <c r="E1348" s="58">
        <v>3.0</v>
      </c>
      <c r="F1348" s="71" t="s">
        <v>133</v>
      </c>
      <c r="G1348" s="52"/>
      <c r="H1348" s="57"/>
      <c r="I1348" s="72" t="s">
        <v>16</v>
      </c>
      <c r="J1348" s="58" t="s">
        <v>9</v>
      </c>
      <c r="K1348" s="55"/>
      <c r="L1348" s="58" t="s">
        <v>17</v>
      </c>
    </row>
    <row r="1349">
      <c r="A1349" s="16"/>
      <c r="B1349" s="16"/>
      <c r="C1349" s="16"/>
      <c r="D1349" s="16"/>
      <c r="E1349" s="58">
        <v>4.0</v>
      </c>
      <c r="F1349" s="71" t="s">
        <v>29</v>
      </c>
      <c r="G1349" s="37" t="str">
        <f>IFERROR(__xludf.DUMMYFUNCTION("IMPORTRANGE(""https://docs.google.com/spreadsheets/d/1msXmY3JMrtV0sapmub13JTOYehqip3e4NKt615XbIqY/?gid=403967565"",CONCATENATE(""Donantes!B"",K1349))"),"María")</f>
        <v>María</v>
      </c>
      <c r="H1349" s="57"/>
      <c r="I1349" s="72" t="s">
        <v>16</v>
      </c>
      <c r="J1349" s="58" t="s">
        <v>9</v>
      </c>
      <c r="K1349" s="73">
        <v>49.0</v>
      </c>
      <c r="L1349" s="58" t="s">
        <v>17</v>
      </c>
    </row>
    <row r="1350">
      <c r="A1350" s="16"/>
      <c r="B1350" s="16"/>
      <c r="C1350" s="16"/>
      <c r="D1350" s="16"/>
      <c r="E1350" s="58">
        <v>5.0</v>
      </c>
      <c r="F1350" s="71" t="s">
        <v>30</v>
      </c>
      <c r="G1350" s="37" t="str">
        <f>IFERROR(__xludf.DUMMYFUNCTION("IMPORTRANGE(""https://docs.google.com/spreadsheets/d/1msXmY3JMrtV0sapmub13JTOYehqip3e4NKt615XbIqY/?gid=403967565"",CONCATENATE(""Donantes!C"",K1350))"),"Gómez")</f>
        <v>Gómez</v>
      </c>
      <c r="H1350" s="57"/>
      <c r="I1350" s="72" t="s">
        <v>16</v>
      </c>
      <c r="J1350" s="58" t="s">
        <v>9</v>
      </c>
      <c r="K1350" s="55">
        <f t="shared" ref="K1350:K1358" si="70">K1349</f>
        <v>49</v>
      </c>
      <c r="L1350" s="58" t="s">
        <v>17</v>
      </c>
    </row>
    <row r="1351">
      <c r="A1351" s="16"/>
      <c r="B1351" s="16"/>
      <c r="C1351" s="16"/>
      <c r="D1351" s="16"/>
      <c r="E1351" s="58">
        <v>6.0</v>
      </c>
      <c r="F1351" s="71" t="s">
        <v>120</v>
      </c>
      <c r="G1351" s="37" t="str">
        <f>IFERROR(__xludf.DUMMYFUNCTION("IMPORTRANGE(""https://docs.google.com/spreadsheets/d/1msXmY3JMrtV0sapmub13JTOYehqip3e4NKt615XbIqY/?gid=403967565"",CONCATENATE(""Donantes!D"",K1351))"),"maria.gomez@gmail.com")</f>
        <v>maria.gomez@gmail.com</v>
      </c>
      <c r="H1351" s="57"/>
      <c r="I1351" s="72" t="s">
        <v>16</v>
      </c>
      <c r="J1351" s="58" t="s">
        <v>9</v>
      </c>
      <c r="K1351" s="55">
        <f t="shared" si="70"/>
        <v>49</v>
      </c>
      <c r="L1351" s="58" t="s">
        <v>17</v>
      </c>
    </row>
    <row r="1352">
      <c r="A1352" s="16"/>
      <c r="B1352" s="16"/>
      <c r="C1352" s="16"/>
      <c r="D1352" s="16"/>
      <c r="E1352" s="58">
        <v>7.0</v>
      </c>
      <c r="F1352" s="71" t="s">
        <v>80</v>
      </c>
      <c r="G1352" s="37" t="str">
        <f>IFERROR(__xludf.DUMMYFUNCTION("IMPORTRANGE(""https://docs.google.com/spreadsheets/d/1msXmY3JMrtV0sapmub13JTOYehqip3e4NKt615XbIqY/?gid=403967565"",CONCATENATE(""Donantes!H"",K1352))"),"Calle Falsa")</f>
        <v>Calle Falsa</v>
      </c>
      <c r="H1352" s="57"/>
      <c r="I1352" s="72" t="s">
        <v>16</v>
      </c>
      <c r="J1352" s="58" t="s">
        <v>9</v>
      </c>
      <c r="K1352" s="55">
        <f t="shared" si="70"/>
        <v>49</v>
      </c>
      <c r="L1352" s="58" t="s">
        <v>17</v>
      </c>
    </row>
    <row r="1353">
      <c r="A1353" s="16"/>
      <c r="B1353" s="16"/>
      <c r="C1353" s="16"/>
      <c r="D1353" s="16"/>
      <c r="E1353" s="58">
        <v>8.0</v>
      </c>
      <c r="F1353" s="71" t="s">
        <v>82</v>
      </c>
      <c r="G1353" s="37">
        <f>IFERROR(__xludf.DUMMYFUNCTION("IMPORTRANGE(""https://docs.google.com/spreadsheets/d/1msXmY3JMrtV0sapmub13JTOYehqip3e4NKt615XbIqY/?gid=403967565"",CONCATENATE(""Donantes!I"",K1353))"),1000000.0)</f>
        <v>1000000</v>
      </c>
      <c r="H1353" s="57"/>
      <c r="I1353" s="72" t="s">
        <v>16</v>
      </c>
      <c r="J1353" s="58" t="s">
        <v>9</v>
      </c>
      <c r="K1353" s="55">
        <f t="shared" si="70"/>
        <v>49</v>
      </c>
      <c r="L1353" s="58" t="s">
        <v>17</v>
      </c>
    </row>
    <row r="1354">
      <c r="A1354" s="16"/>
      <c r="B1354" s="16"/>
      <c r="C1354" s="16"/>
      <c r="D1354" s="16"/>
      <c r="E1354" s="58">
        <v>9.0</v>
      </c>
      <c r="F1354" s="71" t="s">
        <v>134</v>
      </c>
      <c r="G1354" s="62">
        <f>IFERROR(__xludf.DUMMYFUNCTION("IMPORTRANGE(""https://docs.google.com/spreadsheets/d/1msXmY3JMrtV0sapmub13JTOYehqip3e4NKt615XbIqY/?gid=403967565"",CONCATENATE(""Donantes!J"",K1354))"),1234.0)</f>
        <v>1234</v>
      </c>
      <c r="H1354" s="59"/>
      <c r="I1354" s="74" t="s">
        <v>16</v>
      </c>
      <c r="J1354" s="75" t="s">
        <v>9</v>
      </c>
      <c r="K1354" s="76">
        <f t="shared" si="70"/>
        <v>49</v>
      </c>
      <c r="L1354" s="75" t="s">
        <v>17</v>
      </c>
    </row>
    <row r="1355">
      <c r="A1355" s="16"/>
      <c r="B1355" s="16"/>
      <c r="C1355" s="16"/>
      <c r="D1355" s="16"/>
      <c r="E1355" s="58">
        <v>10.0</v>
      </c>
      <c r="F1355" s="71" t="s">
        <v>115</v>
      </c>
      <c r="G1355" s="77" t="s">
        <v>116</v>
      </c>
      <c r="H1355" s="59"/>
      <c r="I1355" s="74" t="s">
        <v>16</v>
      </c>
      <c r="J1355" s="75" t="s">
        <v>9</v>
      </c>
      <c r="K1355" s="76">
        <f t="shared" si="70"/>
        <v>49</v>
      </c>
      <c r="L1355" s="75" t="s">
        <v>17</v>
      </c>
    </row>
    <row r="1356">
      <c r="A1356" s="16"/>
      <c r="B1356" s="16"/>
      <c r="C1356" s="16"/>
      <c r="D1356" s="16"/>
      <c r="E1356" s="58">
        <v>11.0</v>
      </c>
      <c r="F1356" s="71" t="s">
        <v>117</v>
      </c>
      <c r="G1356" s="58" t="s">
        <v>118</v>
      </c>
      <c r="H1356" s="78"/>
      <c r="I1356" s="74" t="s">
        <v>16</v>
      </c>
      <c r="J1356" s="75" t="s">
        <v>9</v>
      </c>
      <c r="K1356" s="76">
        <f t="shared" si="70"/>
        <v>49</v>
      </c>
      <c r="L1356" s="75" t="s">
        <v>17</v>
      </c>
    </row>
    <row r="1357">
      <c r="A1357" s="16"/>
      <c r="B1357" s="16"/>
      <c r="C1357" s="16"/>
      <c r="D1357" s="16"/>
      <c r="E1357" s="58">
        <v>12.0</v>
      </c>
      <c r="F1357" s="78" t="s">
        <v>135</v>
      </c>
      <c r="G1357" s="67" t="str">
        <f>IFERROR(__xludf.DUMMYFUNCTION("IMPORTRANGE(""https://docs.google.com/spreadsheets/d/1msXmY3JMrtV0sapmub13JTOYehqip3e4NKt615XbIqY/?gid=403967565"",CONCATENATE(""Donantes!E"",K1357))"),"011 1234 5678")</f>
        <v>011 1234 5678</v>
      </c>
      <c r="H1357" s="78"/>
      <c r="I1357" s="79" t="s">
        <v>16</v>
      </c>
      <c r="J1357" s="80" t="s">
        <v>9</v>
      </c>
      <c r="K1357" s="76">
        <f t="shared" si="70"/>
        <v>49</v>
      </c>
      <c r="L1357" s="80" t="s">
        <v>17</v>
      </c>
    </row>
    <row r="1358">
      <c r="A1358" s="16"/>
      <c r="B1358" s="16"/>
      <c r="C1358" s="16"/>
      <c r="D1358" s="16"/>
      <c r="E1358" s="58">
        <v>13.0</v>
      </c>
      <c r="F1358" s="59" t="s">
        <v>119</v>
      </c>
      <c r="G1358" s="67">
        <f>IFERROR(__xludf.DUMMYFUNCTION("IMPORTRANGE(""https://docs.google.com/spreadsheets/d/1msXmY3JMrtV0sapmub13JTOYehqip3e4NKt615XbIqY/?gid=403967565"",CONCATENATE(""Donantes!F"",K1358))"),18367.0)</f>
        <v>18367</v>
      </c>
      <c r="H1358" s="59"/>
      <c r="I1358" s="79" t="s">
        <v>16</v>
      </c>
      <c r="J1358" s="80" t="s">
        <v>9</v>
      </c>
      <c r="K1358" s="76">
        <f t="shared" si="70"/>
        <v>49</v>
      </c>
      <c r="L1358" s="80" t="s">
        <v>17</v>
      </c>
    </row>
    <row r="1359">
      <c r="A1359" s="25"/>
      <c r="B1359" s="25"/>
      <c r="C1359" s="25"/>
      <c r="D1359" s="25"/>
      <c r="E1359" s="58">
        <v>14.0</v>
      </c>
      <c r="F1359" s="59" t="s">
        <v>136</v>
      </c>
      <c r="G1359" s="80"/>
      <c r="H1359" s="81" t="s">
        <v>137</v>
      </c>
      <c r="I1359" s="79" t="s">
        <v>16</v>
      </c>
      <c r="J1359" s="80" t="s">
        <v>9</v>
      </c>
      <c r="K1359" s="82"/>
      <c r="L1359" s="80" t="s">
        <v>17</v>
      </c>
    </row>
    <row r="1360">
      <c r="A1360" s="49">
        <v>98.0</v>
      </c>
      <c r="B1360" s="70" t="s">
        <v>128</v>
      </c>
      <c r="C1360" s="48" t="s">
        <v>129</v>
      </c>
      <c r="D1360" s="48" t="s">
        <v>130</v>
      </c>
      <c r="E1360" s="58">
        <v>1.0</v>
      </c>
      <c r="F1360" s="71" t="s">
        <v>131</v>
      </c>
      <c r="G1360" s="52"/>
      <c r="H1360" s="57"/>
      <c r="I1360" s="72" t="s">
        <v>16</v>
      </c>
      <c r="J1360" s="58" t="s">
        <v>9</v>
      </c>
      <c r="K1360" s="55"/>
      <c r="L1360" s="58" t="s">
        <v>17</v>
      </c>
    </row>
    <row r="1361">
      <c r="A1361" s="16"/>
      <c r="B1361" s="16"/>
      <c r="C1361" s="16"/>
      <c r="D1361" s="16"/>
      <c r="E1361" s="58">
        <v>2.0</v>
      </c>
      <c r="F1361" s="71" t="s">
        <v>132</v>
      </c>
      <c r="G1361" s="52"/>
      <c r="H1361" s="57"/>
      <c r="I1361" s="72" t="s">
        <v>16</v>
      </c>
      <c r="J1361" s="58" t="s">
        <v>9</v>
      </c>
      <c r="K1361" s="55"/>
      <c r="L1361" s="58" t="s">
        <v>17</v>
      </c>
    </row>
    <row r="1362">
      <c r="A1362" s="16"/>
      <c r="B1362" s="16"/>
      <c r="C1362" s="16"/>
      <c r="D1362" s="16"/>
      <c r="E1362" s="58">
        <v>3.0</v>
      </c>
      <c r="F1362" s="71" t="s">
        <v>133</v>
      </c>
      <c r="G1362" s="52"/>
      <c r="H1362" s="57"/>
      <c r="I1362" s="72" t="s">
        <v>16</v>
      </c>
      <c r="J1362" s="58" t="s">
        <v>9</v>
      </c>
      <c r="K1362" s="55"/>
      <c r="L1362" s="58" t="s">
        <v>17</v>
      </c>
    </row>
    <row r="1363">
      <c r="A1363" s="16"/>
      <c r="B1363" s="16"/>
      <c r="C1363" s="16"/>
      <c r="D1363" s="16"/>
      <c r="E1363" s="58">
        <v>4.0</v>
      </c>
      <c r="F1363" s="71" t="s">
        <v>29</v>
      </c>
      <c r="G1363" s="37" t="str">
        <f>IFERROR(__xludf.DUMMYFUNCTION("IMPORTRANGE(""https://docs.google.com/spreadsheets/d/1msXmY3JMrtV0sapmub13JTOYehqip3e4NKt615XbIqY/?gid=403967565"",CONCATENATE(""Donantes!B"",K1363))"),"María")</f>
        <v>María</v>
      </c>
      <c r="H1363" s="57"/>
      <c r="I1363" s="72" t="s">
        <v>16</v>
      </c>
      <c r="J1363" s="58" t="s">
        <v>9</v>
      </c>
      <c r="K1363" s="73">
        <v>50.0</v>
      </c>
      <c r="L1363" s="58" t="s">
        <v>17</v>
      </c>
    </row>
    <row r="1364">
      <c r="A1364" s="16"/>
      <c r="B1364" s="16"/>
      <c r="C1364" s="16"/>
      <c r="D1364" s="16"/>
      <c r="E1364" s="58">
        <v>5.0</v>
      </c>
      <c r="F1364" s="71" t="s">
        <v>30</v>
      </c>
      <c r="G1364" s="37" t="str">
        <f>IFERROR(__xludf.DUMMYFUNCTION("IMPORTRANGE(""https://docs.google.com/spreadsheets/d/1msXmY3JMrtV0sapmub13JTOYehqip3e4NKt615XbIqY/?gid=403967565"",CONCATENATE(""Donantes!C"",K1364))"),"Gómez")</f>
        <v>Gómez</v>
      </c>
      <c r="H1364" s="57"/>
      <c r="I1364" s="72" t="s">
        <v>16</v>
      </c>
      <c r="J1364" s="58" t="s">
        <v>9</v>
      </c>
      <c r="K1364" s="55">
        <f t="shared" ref="K1364:K1372" si="71">K1363</f>
        <v>50</v>
      </c>
      <c r="L1364" s="58" t="s">
        <v>17</v>
      </c>
    </row>
    <row r="1365">
      <c r="A1365" s="16"/>
      <c r="B1365" s="16"/>
      <c r="C1365" s="16"/>
      <c r="D1365" s="16"/>
      <c r="E1365" s="58">
        <v>6.0</v>
      </c>
      <c r="F1365" s="71" t="s">
        <v>120</v>
      </c>
      <c r="G1365" s="37" t="str">
        <f>IFERROR(__xludf.DUMMYFUNCTION("IMPORTRANGE(""https://docs.google.com/spreadsheets/d/1msXmY3JMrtV0sapmub13JTOYehqip3e4NKt615XbIqY/?gid=403967565"",CONCATENATE(""Donantes!D"",K1365))"),"maria.gomez@gmail.com")</f>
        <v>maria.gomez@gmail.com</v>
      </c>
      <c r="H1365" s="57"/>
      <c r="I1365" s="72" t="s">
        <v>16</v>
      </c>
      <c r="J1365" s="58" t="s">
        <v>9</v>
      </c>
      <c r="K1365" s="55">
        <f t="shared" si="71"/>
        <v>50</v>
      </c>
      <c r="L1365" s="58" t="s">
        <v>17</v>
      </c>
    </row>
    <row r="1366">
      <c r="A1366" s="16"/>
      <c r="B1366" s="16"/>
      <c r="C1366" s="16"/>
      <c r="D1366" s="16"/>
      <c r="E1366" s="58">
        <v>7.0</v>
      </c>
      <c r="F1366" s="71" t="s">
        <v>80</v>
      </c>
      <c r="G1366" s="37" t="str">
        <f>IFERROR(__xludf.DUMMYFUNCTION("IMPORTRANGE(""https://docs.google.com/spreadsheets/d/1msXmY3JMrtV0sapmub13JTOYehqip3e4NKt615XbIqY/?gid=403967565"",CONCATENATE(""Donantes!H"",K1366))"),"Calle Falsa")</f>
        <v>Calle Falsa</v>
      </c>
      <c r="H1366" s="57"/>
      <c r="I1366" s="72" t="s">
        <v>16</v>
      </c>
      <c r="J1366" s="58" t="s">
        <v>9</v>
      </c>
      <c r="K1366" s="55">
        <f t="shared" si="71"/>
        <v>50</v>
      </c>
      <c r="L1366" s="58" t="s">
        <v>17</v>
      </c>
    </row>
    <row r="1367">
      <c r="A1367" s="16"/>
      <c r="B1367" s="16"/>
      <c r="C1367" s="16"/>
      <c r="D1367" s="16"/>
      <c r="E1367" s="58">
        <v>8.0</v>
      </c>
      <c r="F1367" s="71" t="s">
        <v>82</v>
      </c>
      <c r="G1367" s="37">
        <f>IFERROR(__xludf.DUMMYFUNCTION("IMPORTRANGE(""https://docs.google.com/spreadsheets/d/1msXmY3JMrtV0sapmub13JTOYehqip3e4NKt615XbIqY/?gid=403967565"",CONCATENATE(""Donantes!I"",K1367))"),123.0)</f>
        <v>123</v>
      </c>
      <c r="H1367" s="57"/>
      <c r="I1367" s="72" t="s">
        <v>16</v>
      </c>
      <c r="J1367" s="58" t="s">
        <v>9</v>
      </c>
      <c r="K1367" s="55">
        <f t="shared" si="71"/>
        <v>50</v>
      </c>
      <c r="L1367" s="58" t="s">
        <v>17</v>
      </c>
    </row>
    <row r="1368">
      <c r="A1368" s="16"/>
      <c r="B1368" s="16"/>
      <c r="C1368" s="16"/>
      <c r="D1368" s="16"/>
      <c r="E1368" s="58">
        <v>9.0</v>
      </c>
      <c r="F1368" s="71" t="s">
        <v>134</v>
      </c>
      <c r="G1368" s="62">
        <f>IFERROR(__xludf.DUMMYFUNCTION("IMPORTRANGE(""https://docs.google.com/spreadsheets/d/1msXmY3JMrtV0sapmub13JTOYehqip3e4NKt615XbIqY/?gid=403967565"",CONCATENATE(""Donantes!J"",K1368))"),0.0)</f>
        <v>0</v>
      </c>
      <c r="H1368" s="59"/>
      <c r="I1368" s="74" t="s">
        <v>16</v>
      </c>
      <c r="J1368" s="75" t="s">
        <v>9</v>
      </c>
      <c r="K1368" s="76">
        <f t="shared" si="71"/>
        <v>50</v>
      </c>
      <c r="L1368" s="75" t="s">
        <v>17</v>
      </c>
    </row>
    <row r="1369">
      <c r="A1369" s="16"/>
      <c r="B1369" s="16"/>
      <c r="C1369" s="16"/>
      <c r="D1369" s="16"/>
      <c r="E1369" s="58">
        <v>10.0</v>
      </c>
      <c r="F1369" s="71" t="s">
        <v>115</v>
      </c>
      <c r="G1369" s="77" t="s">
        <v>116</v>
      </c>
      <c r="H1369" s="59"/>
      <c r="I1369" s="74" t="s">
        <v>16</v>
      </c>
      <c r="J1369" s="75" t="s">
        <v>9</v>
      </c>
      <c r="K1369" s="76">
        <f t="shared" si="71"/>
        <v>50</v>
      </c>
      <c r="L1369" s="75" t="s">
        <v>17</v>
      </c>
    </row>
    <row r="1370">
      <c r="A1370" s="16"/>
      <c r="B1370" s="16"/>
      <c r="C1370" s="16"/>
      <c r="D1370" s="16"/>
      <c r="E1370" s="58">
        <v>11.0</v>
      </c>
      <c r="F1370" s="71" t="s">
        <v>117</v>
      </c>
      <c r="G1370" s="58" t="s">
        <v>118</v>
      </c>
      <c r="H1370" s="78"/>
      <c r="I1370" s="74" t="s">
        <v>16</v>
      </c>
      <c r="J1370" s="75" t="s">
        <v>9</v>
      </c>
      <c r="K1370" s="76">
        <f t="shared" si="71"/>
        <v>50</v>
      </c>
      <c r="L1370" s="75" t="s">
        <v>17</v>
      </c>
    </row>
    <row r="1371">
      <c r="A1371" s="16"/>
      <c r="B1371" s="16"/>
      <c r="C1371" s="16"/>
      <c r="D1371" s="16"/>
      <c r="E1371" s="58">
        <v>12.0</v>
      </c>
      <c r="F1371" s="78" t="s">
        <v>135</v>
      </c>
      <c r="G1371" s="67" t="str">
        <f>IFERROR(__xludf.DUMMYFUNCTION("IMPORTRANGE(""https://docs.google.com/spreadsheets/d/1msXmY3JMrtV0sapmub13JTOYehqip3e4NKt615XbIqY/?gid=403967565"",CONCATENATE(""Donantes!E"",K1371))"),"011 1234 5678")</f>
        <v>011 1234 5678</v>
      </c>
      <c r="H1371" s="78"/>
      <c r="I1371" s="79" t="s">
        <v>16</v>
      </c>
      <c r="J1371" s="80" t="s">
        <v>9</v>
      </c>
      <c r="K1371" s="76">
        <f t="shared" si="71"/>
        <v>50</v>
      </c>
      <c r="L1371" s="80" t="s">
        <v>17</v>
      </c>
    </row>
    <row r="1372">
      <c r="A1372" s="16"/>
      <c r="B1372" s="16"/>
      <c r="C1372" s="16"/>
      <c r="D1372" s="16"/>
      <c r="E1372" s="58">
        <v>13.0</v>
      </c>
      <c r="F1372" s="59" t="s">
        <v>119</v>
      </c>
      <c r="G1372" s="67">
        <f>IFERROR(__xludf.DUMMYFUNCTION("IMPORTRANGE(""https://docs.google.com/spreadsheets/d/1msXmY3JMrtV0sapmub13JTOYehqip3e4NKt615XbIqY/?gid=403967565"",CONCATENATE(""Donantes!F"",K1372))"),18367.0)</f>
        <v>18367</v>
      </c>
      <c r="H1372" s="59"/>
      <c r="I1372" s="79" t="s">
        <v>16</v>
      </c>
      <c r="J1372" s="80" t="s">
        <v>9</v>
      </c>
      <c r="K1372" s="76">
        <f t="shared" si="71"/>
        <v>50</v>
      </c>
      <c r="L1372" s="80" t="s">
        <v>17</v>
      </c>
    </row>
    <row r="1373">
      <c r="A1373" s="25"/>
      <c r="B1373" s="25"/>
      <c r="C1373" s="25"/>
      <c r="D1373" s="25"/>
      <c r="E1373" s="58">
        <v>14.0</v>
      </c>
      <c r="F1373" s="59" t="s">
        <v>136</v>
      </c>
      <c r="G1373" s="80"/>
      <c r="H1373" s="81" t="s">
        <v>137</v>
      </c>
      <c r="I1373" s="79" t="s">
        <v>16</v>
      </c>
      <c r="J1373" s="80" t="s">
        <v>9</v>
      </c>
      <c r="K1373" s="82"/>
      <c r="L1373" s="80" t="s">
        <v>17</v>
      </c>
    </row>
    <row r="1374">
      <c r="A1374" s="49">
        <v>99.0</v>
      </c>
      <c r="B1374" s="70" t="s">
        <v>128</v>
      </c>
      <c r="C1374" s="48" t="s">
        <v>129</v>
      </c>
      <c r="D1374" s="48" t="s">
        <v>130</v>
      </c>
      <c r="E1374" s="58">
        <v>1.0</v>
      </c>
      <c r="F1374" s="71" t="s">
        <v>131</v>
      </c>
      <c r="G1374" s="52"/>
      <c r="H1374" s="57"/>
      <c r="I1374" s="72" t="s">
        <v>16</v>
      </c>
      <c r="J1374" s="58" t="s">
        <v>9</v>
      </c>
      <c r="K1374" s="55"/>
      <c r="L1374" s="58" t="s">
        <v>17</v>
      </c>
    </row>
    <row r="1375">
      <c r="A1375" s="16"/>
      <c r="B1375" s="16"/>
      <c r="C1375" s="16"/>
      <c r="D1375" s="16"/>
      <c r="E1375" s="58">
        <v>2.0</v>
      </c>
      <c r="F1375" s="71" t="s">
        <v>132</v>
      </c>
      <c r="G1375" s="52"/>
      <c r="H1375" s="57"/>
      <c r="I1375" s="72" t="s">
        <v>16</v>
      </c>
      <c r="J1375" s="58" t="s">
        <v>9</v>
      </c>
      <c r="K1375" s="55"/>
      <c r="L1375" s="58" t="s">
        <v>17</v>
      </c>
    </row>
    <row r="1376">
      <c r="A1376" s="16"/>
      <c r="B1376" s="16"/>
      <c r="C1376" s="16"/>
      <c r="D1376" s="16"/>
      <c r="E1376" s="58">
        <v>3.0</v>
      </c>
      <c r="F1376" s="71" t="s">
        <v>133</v>
      </c>
      <c r="G1376" s="52"/>
      <c r="H1376" s="57"/>
      <c r="I1376" s="72" t="s">
        <v>16</v>
      </c>
      <c r="J1376" s="58" t="s">
        <v>9</v>
      </c>
      <c r="K1376" s="55"/>
      <c r="L1376" s="58" t="s">
        <v>17</v>
      </c>
    </row>
    <row r="1377">
      <c r="A1377" s="16"/>
      <c r="B1377" s="16"/>
      <c r="C1377" s="16"/>
      <c r="D1377" s="16"/>
      <c r="E1377" s="58">
        <v>4.0</v>
      </c>
      <c r="F1377" s="71" t="s">
        <v>29</v>
      </c>
      <c r="G1377" s="37" t="str">
        <f>IFERROR(__xludf.DUMMYFUNCTION("IMPORTRANGE(""https://docs.google.com/spreadsheets/d/1msXmY3JMrtV0sapmub13JTOYehqip3e4NKt615XbIqY/?gid=403967565"",CONCATENATE(""Donantes!B"",K1377))"),"María")</f>
        <v>María</v>
      </c>
      <c r="H1377" s="57"/>
      <c r="I1377" s="72" t="s">
        <v>16</v>
      </c>
      <c r="J1377" s="58" t="s">
        <v>9</v>
      </c>
      <c r="K1377" s="73">
        <v>51.0</v>
      </c>
      <c r="L1377" s="58" t="s">
        <v>17</v>
      </c>
    </row>
    <row r="1378">
      <c r="A1378" s="16"/>
      <c r="B1378" s="16"/>
      <c r="C1378" s="16"/>
      <c r="D1378" s="16"/>
      <c r="E1378" s="58">
        <v>5.0</v>
      </c>
      <c r="F1378" s="71" t="s">
        <v>30</v>
      </c>
      <c r="G1378" s="37" t="str">
        <f>IFERROR(__xludf.DUMMYFUNCTION("IMPORTRANGE(""https://docs.google.com/spreadsheets/d/1msXmY3JMrtV0sapmub13JTOYehqip3e4NKt615XbIqY/?gid=403967565"",CONCATENATE(""Donantes!C"",K1378))"),"Gómez")</f>
        <v>Gómez</v>
      </c>
      <c r="H1378" s="57"/>
      <c r="I1378" s="72" t="s">
        <v>16</v>
      </c>
      <c r="J1378" s="58" t="s">
        <v>9</v>
      </c>
      <c r="K1378" s="55">
        <f t="shared" ref="K1378:K1386" si="72">K1377</f>
        <v>51</v>
      </c>
      <c r="L1378" s="58" t="s">
        <v>17</v>
      </c>
    </row>
    <row r="1379">
      <c r="A1379" s="16"/>
      <c r="B1379" s="16"/>
      <c r="C1379" s="16"/>
      <c r="D1379" s="16"/>
      <c r="E1379" s="58">
        <v>6.0</v>
      </c>
      <c r="F1379" s="71" t="s">
        <v>120</v>
      </c>
      <c r="G1379" s="37" t="str">
        <f>IFERROR(__xludf.DUMMYFUNCTION("IMPORTRANGE(""https://docs.google.com/spreadsheets/d/1msXmY3JMrtV0sapmub13JTOYehqip3e4NKt615XbIqY/?gid=403967565"",CONCATENATE(""Donantes!D"",K1379))"),"maria.gomez@gmail.com")</f>
        <v>maria.gomez@gmail.com</v>
      </c>
      <c r="H1379" s="57"/>
      <c r="I1379" s="72" t="s">
        <v>16</v>
      </c>
      <c r="J1379" s="58" t="s">
        <v>9</v>
      </c>
      <c r="K1379" s="55">
        <f t="shared" si="72"/>
        <v>51</v>
      </c>
      <c r="L1379" s="58" t="s">
        <v>17</v>
      </c>
    </row>
    <row r="1380">
      <c r="A1380" s="16"/>
      <c r="B1380" s="16"/>
      <c r="C1380" s="16"/>
      <c r="D1380" s="16"/>
      <c r="E1380" s="58">
        <v>7.0</v>
      </c>
      <c r="F1380" s="71" t="s">
        <v>80</v>
      </c>
      <c r="G1380" s="37" t="str">
        <f>IFERROR(__xludf.DUMMYFUNCTION("IMPORTRANGE(""https://docs.google.com/spreadsheets/d/1msXmY3JMrtV0sapmub13JTOYehqip3e4NKt615XbIqY/?gid=403967565"",CONCATENATE(""Donantes!H"",K1380))"),"Calle Falsa")</f>
        <v>Calle Falsa</v>
      </c>
      <c r="H1380" s="57"/>
      <c r="I1380" s="72" t="s">
        <v>16</v>
      </c>
      <c r="J1380" s="58" t="s">
        <v>9</v>
      </c>
      <c r="K1380" s="55">
        <f t="shared" si="72"/>
        <v>51</v>
      </c>
      <c r="L1380" s="58" t="s">
        <v>17</v>
      </c>
    </row>
    <row r="1381">
      <c r="A1381" s="16"/>
      <c r="B1381" s="16"/>
      <c r="C1381" s="16"/>
      <c r="D1381" s="16"/>
      <c r="E1381" s="58">
        <v>8.0</v>
      </c>
      <c r="F1381" s="71" t="s">
        <v>82</v>
      </c>
      <c r="G1381" s="37">
        <f>IFERROR(__xludf.DUMMYFUNCTION("IMPORTRANGE(""https://docs.google.com/spreadsheets/d/1msXmY3JMrtV0sapmub13JTOYehqip3e4NKt615XbIqY/?gid=403967565"",CONCATENATE(""Donantes!I"",K1381))"),123.0)</f>
        <v>123</v>
      </c>
      <c r="H1381" s="57"/>
      <c r="I1381" s="72" t="s">
        <v>16</v>
      </c>
      <c r="J1381" s="58" t="s">
        <v>9</v>
      </c>
      <c r="K1381" s="55">
        <f t="shared" si="72"/>
        <v>51</v>
      </c>
      <c r="L1381" s="58" t="s">
        <v>17</v>
      </c>
    </row>
    <row r="1382">
      <c r="A1382" s="16"/>
      <c r="B1382" s="16"/>
      <c r="C1382" s="16"/>
      <c r="D1382" s="16"/>
      <c r="E1382" s="58">
        <v>9.0</v>
      </c>
      <c r="F1382" s="71" t="s">
        <v>134</v>
      </c>
      <c r="G1382" s="62" t="str">
        <f>IFERROR(__xludf.DUMMYFUNCTION("IMPORTRANGE(""https://docs.google.com/spreadsheets/d/1msXmY3JMrtV0sapmub13JTOYehqip3e4NKt615XbIqY/?gid=403967565"",CONCATENATE(""Donantes!J"",K1382))"),"A")</f>
        <v>A</v>
      </c>
      <c r="H1382" s="59"/>
      <c r="I1382" s="74" t="s">
        <v>16</v>
      </c>
      <c r="J1382" s="75" t="s">
        <v>9</v>
      </c>
      <c r="K1382" s="76">
        <f t="shared" si="72"/>
        <v>51</v>
      </c>
      <c r="L1382" s="75" t="s">
        <v>17</v>
      </c>
    </row>
    <row r="1383">
      <c r="A1383" s="16"/>
      <c r="B1383" s="16"/>
      <c r="C1383" s="16"/>
      <c r="D1383" s="16"/>
      <c r="E1383" s="58">
        <v>10.0</v>
      </c>
      <c r="F1383" s="71" t="s">
        <v>115</v>
      </c>
      <c r="G1383" s="77" t="s">
        <v>116</v>
      </c>
      <c r="H1383" s="59"/>
      <c r="I1383" s="74" t="s">
        <v>16</v>
      </c>
      <c r="J1383" s="75" t="s">
        <v>9</v>
      </c>
      <c r="K1383" s="76">
        <f t="shared" si="72"/>
        <v>51</v>
      </c>
      <c r="L1383" s="75" t="s">
        <v>17</v>
      </c>
    </row>
    <row r="1384">
      <c r="A1384" s="16"/>
      <c r="B1384" s="16"/>
      <c r="C1384" s="16"/>
      <c r="D1384" s="16"/>
      <c r="E1384" s="58">
        <v>11.0</v>
      </c>
      <c r="F1384" s="71" t="s">
        <v>117</v>
      </c>
      <c r="G1384" s="58" t="s">
        <v>118</v>
      </c>
      <c r="H1384" s="78"/>
      <c r="I1384" s="74" t="s">
        <v>16</v>
      </c>
      <c r="J1384" s="75" t="s">
        <v>9</v>
      </c>
      <c r="K1384" s="76">
        <f t="shared" si="72"/>
        <v>51</v>
      </c>
      <c r="L1384" s="75" t="s">
        <v>17</v>
      </c>
    </row>
    <row r="1385">
      <c r="A1385" s="16"/>
      <c r="B1385" s="16"/>
      <c r="C1385" s="16"/>
      <c r="D1385" s="16"/>
      <c r="E1385" s="58">
        <v>12.0</v>
      </c>
      <c r="F1385" s="78" t="s">
        <v>135</v>
      </c>
      <c r="G1385" s="67" t="str">
        <f>IFERROR(__xludf.DUMMYFUNCTION("IMPORTRANGE(""https://docs.google.com/spreadsheets/d/1msXmY3JMrtV0sapmub13JTOYehqip3e4NKt615XbIqY/?gid=403967565"",CONCATENATE(""Donantes!E"",K1385))"),"011 1234 5678")</f>
        <v>011 1234 5678</v>
      </c>
      <c r="H1385" s="78"/>
      <c r="I1385" s="79" t="s">
        <v>16</v>
      </c>
      <c r="J1385" s="80" t="s">
        <v>9</v>
      </c>
      <c r="K1385" s="76">
        <f t="shared" si="72"/>
        <v>51</v>
      </c>
      <c r="L1385" s="80" t="s">
        <v>17</v>
      </c>
    </row>
    <row r="1386">
      <c r="A1386" s="16"/>
      <c r="B1386" s="16"/>
      <c r="C1386" s="16"/>
      <c r="D1386" s="16"/>
      <c r="E1386" s="58">
        <v>13.0</v>
      </c>
      <c r="F1386" s="59" t="s">
        <v>119</v>
      </c>
      <c r="G1386" s="67">
        <f>IFERROR(__xludf.DUMMYFUNCTION("IMPORTRANGE(""https://docs.google.com/spreadsheets/d/1msXmY3JMrtV0sapmub13JTOYehqip3e4NKt615XbIqY/?gid=403967565"",CONCATENATE(""Donantes!F"",K1386))"),18367.0)</f>
        <v>18367</v>
      </c>
      <c r="H1386" s="59"/>
      <c r="I1386" s="79" t="s">
        <v>16</v>
      </c>
      <c r="J1386" s="80" t="s">
        <v>9</v>
      </c>
      <c r="K1386" s="76">
        <f t="shared" si="72"/>
        <v>51</v>
      </c>
      <c r="L1386" s="80" t="s">
        <v>17</v>
      </c>
    </row>
    <row r="1387">
      <c r="A1387" s="25"/>
      <c r="B1387" s="25"/>
      <c r="C1387" s="25"/>
      <c r="D1387" s="25"/>
      <c r="E1387" s="58">
        <v>14.0</v>
      </c>
      <c r="F1387" s="59" t="s">
        <v>136</v>
      </c>
      <c r="G1387" s="80"/>
      <c r="H1387" s="81" t="s">
        <v>137</v>
      </c>
      <c r="I1387" s="79" t="s">
        <v>16</v>
      </c>
      <c r="J1387" s="80" t="s">
        <v>9</v>
      </c>
      <c r="K1387" s="82"/>
      <c r="L1387" s="80" t="s">
        <v>17</v>
      </c>
    </row>
    <row r="1388">
      <c r="A1388" s="49">
        <v>100.0</v>
      </c>
      <c r="B1388" s="70" t="s">
        <v>128</v>
      </c>
      <c r="C1388" s="48" t="s">
        <v>129</v>
      </c>
      <c r="D1388" s="48" t="s">
        <v>130</v>
      </c>
      <c r="E1388" s="58">
        <v>1.0</v>
      </c>
      <c r="F1388" s="71" t="s">
        <v>131</v>
      </c>
      <c r="G1388" s="52"/>
      <c r="H1388" s="57"/>
      <c r="I1388" s="72" t="s">
        <v>16</v>
      </c>
      <c r="J1388" s="58" t="s">
        <v>9</v>
      </c>
      <c r="K1388" s="55"/>
      <c r="L1388" s="58" t="s">
        <v>17</v>
      </c>
    </row>
    <row r="1389">
      <c r="A1389" s="16"/>
      <c r="B1389" s="16"/>
      <c r="C1389" s="16"/>
      <c r="D1389" s="16"/>
      <c r="E1389" s="58">
        <v>2.0</v>
      </c>
      <c r="F1389" s="71" t="s">
        <v>132</v>
      </c>
      <c r="G1389" s="52"/>
      <c r="H1389" s="57"/>
      <c r="I1389" s="72" t="s">
        <v>16</v>
      </c>
      <c r="J1389" s="58" t="s">
        <v>9</v>
      </c>
      <c r="K1389" s="55"/>
      <c r="L1389" s="58" t="s">
        <v>17</v>
      </c>
    </row>
    <row r="1390">
      <c r="A1390" s="16"/>
      <c r="B1390" s="16"/>
      <c r="C1390" s="16"/>
      <c r="D1390" s="16"/>
      <c r="E1390" s="58">
        <v>3.0</v>
      </c>
      <c r="F1390" s="71" t="s">
        <v>133</v>
      </c>
      <c r="G1390" s="52"/>
      <c r="H1390" s="57"/>
      <c r="I1390" s="72" t="s">
        <v>16</v>
      </c>
      <c r="J1390" s="58" t="s">
        <v>9</v>
      </c>
      <c r="K1390" s="55"/>
      <c r="L1390" s="58" t="s">
        <v>17</v>
      </c>
    </row>
    <row r="1391">
      <c r="A1391" s="16"/>
      <c r="B1391" s="16"/>
      <c r="C1391" s="16"/>
      <c r="D1391" s="16"/>
      <c r="E1391" s="58">
        <v>4.0</v>
      </c>
      <c r="F1391" s="71" t="s">
        <v>29</v>
      </c>
      <c r="G1391" s="37" t="str">
        <f>IFERROR(__xludf.DUMMYFUNCTION("IMPORTRANGE(""https://docs.google.com/spreadsheets/d/1msXmY3JMrtV0sapmub13JTOYehqip3e4NKt615XbIqY/?gid=403967565"",CONCATENATE(""Donantes!B"",K1391))"),"María")</f>
        <v>María</v>
      </c>
      <c r="H1391" s="57"/>
      <c r="I1391" s="72" t="s">
        <v>16</v>
      </c>
      <c r="J1391" s="58" t="s">
        <v>9</v>
      </c>
      <c r="K1391" s="73">
        <v>52.0</v>
      </c>
      <c r="L1391" s="58" t="s">
        <v>17</v>
      </c>
    </row>
    <row r="1392">
      <c r="A1392" s="16"/>
      <c r="B1392" s="16"/>
      <c r="C1392" s="16"/>
      <c r="D1392" s="16"/>
      <c r="E1392" s="58">
        <v>5.0</v>
      </c>
      <c r="F1392" s="71" t="s">
        <v>30</v>
      </c>
      <c r="G1392" s="37" t="str">
        <f>IFERROR(__xludf.DUMMYFUNCTION("IMPORTRANGE(""https://docs.google.com/spreadsheets/d/1msXmY3JMrtV0sapmub13JTOYehqip3e4NKt615XbIqY/?gid=403967565"",CONCATENATE(""Donantes!C"",K1392))"),"Gómez")</f>
        <v>Gómez</v>
      </c>
      <c r="H1392" s="57"/>
      <c r="I1392" s="72" t="s">
        <v>16</v>
      </c>
      <c r="J1392" s="58" t="s">
        <v>9</v>
      </c>
      <c r="K1392" s="55">
        <f t="shared" ref="K1392:K1400" si="73">K1391</f>
        <v>52</v>
      </c>
      <c r="L1392" s="58" t="s">
        <v>17</v>
      </c>
    </row>
    <row r="1393">
      <c r="A1393" s="16"/>
      <c r="B1393" s="16"/>
      <c r="C1393" s="16"/>
      <c r="D1393" s="16"/>
      <c r="E1393" s="58">
        <v>6.0</v>
      </c>
      <c r="F1393" s="71" t="s">
        <v>120</v>
      </c>
      <c r="G1393" s="37" t="str">
        <f>IFERROR(__xludf.DUMMYFUNCTION("IMPORTRANGE(""https://docs.google.com/spreadsheets/d/1msXmY3JMrtV0sapmub13JTOYehqip3e4NKt615XbIqY/?gid=403967565"",CONCATENATE(""Donantes!D"",K1393))"),"maria.gomez@gmail.com")</f>
        <v>maria.gomez@gmail.com</v>
      </c>
      <c r="H1393" s="57"/>
      <c r="I1393" s="72" t="s">
        <v>16</v>
      </c>
      <c r="J1393" s="58" t="s">
        <v>9</v>
      </c>
      <c r="K1393" s="55">
        <f t="shared" si="73"/>
        <v>52</v>
      </c>
      <c r="L1393" s="58" t="s">
        <v>17</v>
      </c>
    </row>
    <row r="1394">
      <c r="A1394" s="16"/>
      <c r="B1394" s="16"/>
      <c r="C1394" s="16"/>
      <c r="D1394" s="16"/>
      <c r="E1394" s="58">
        <v>7.0</v>
      </c>
      <c r="F1394" s="71" t="s">
        <v>80</v>
      </c>
      <c r="G1394" s="37" t="str">
        <f>IFERROR(__xludf.DUMMYFUNCTION("IMPORTRANGE(""https://docs.google.com/spreadsheets/d/1msXmY3JMrtV0sapmub13JTOYehqip3e4NKt615XbIqY/?gid=403967565"",CONCATENATE(""Donantes!H"",K1394))"),"Calle Falsa")</f>
        <v>Calle Falsa</v>
      </c>
      <c r="H1394" s="57"/>
      <c r="I1394" s="72" t="s">
        <v>16</v>
      </c>
      <c r="J1394" s="58" t="s">
        <v>9</v>
      </c>
      <c r="K1394" s="55">
        <f t="shared" si="73"/>
        <v>52</v>
      </c>
      <c r="L1394" s="58" t="s">
        <v>17</v>
      </c>
    </row>
    <row r="1395">
      <c r="A1395" s="16"/>
      <c r="B1395" s="16"/>
      <c r="C1395" s="16"/>
      <c r="D1395" s="16"/>
      <c r="E1395" s="58">
        <v>8.0</v>
      </c>
      <c r="F1395" s="71" t="s">
        <v>82</v>
      </c>
      <c r="G1395" s="37">
        <f>IFERROR(__xludf.DUMMYFUNCTION("IMPORTRANGE(""https://docs.google.com/spreadsheets/d/1msXmY3JMrtV0sapmub13JTOYehqip3e4NKt615XbIqY/?gid=403967565"",CONCATENATE(""Donantes!I"",K1395))"),123.0)</f>
        <v>123</v>
      </c>
      <c r="H1395" s="57"/>
      <c r="I1395" s="72" t="s">
        <v>16</v>
      </c>
      <c r="J1395" s="58" t="s">
        <v>9</v>
      </c>
      <c r="K1395" s="55">
        <f t="shared" si="73"/>
        <v>52</v>
      </c>
      <c r="L1395" s="58" t="s">
        <v>17</v>
      </c>
    </row>
    <row r="1396">
      <c r="A1396" s="16"/>
      <c r="B1396" s="16"/>
      <c r="C1396" s="16"/>
      <c r="D1396" s="16"/>
      <c r="E1396" s="58">
        <v>9.0</v>
      </c>
      <c r="F1396" s="71" t="s">
        <v>134</v>
      </c>
      <c r="G1396" s="62">
        <f>IFERROR(__xludf.DUMMYFUNCTION("IMPORTRANGE(""https://docs.google.com/spreadsheets/d/1msXmY3JMrtV0sapmub13JTOYehqip3e4NKt615XbIqY/?gid=403967565"",CONCATENATE(""Donantes!J"",K1396))"),10000.0)</f>
        <v>10000</v>
      </c>
      <c r="H1396" s="59"/>
      <c r="I1396" s="74" t="s">
        <v>16</v>
      </c>
      <c r="J1396" s="75" t="s">
        <v>9</v>
      </c>
      <c r="K1396" s="76">
        <f t="shared" si="73"/>
        <v>52</v>
      </c>
      <c r="L1396" s="75" t="s">
        <v>17</v>
      </c>
    </row>
    <row r="1397">
      <c r="A1397" s="16"/>
      <c r="B1397" s="16"/>
      <c r="C1397" s="16"/>
      <c r="D1397" s="16"/>
      <c r="E1397" s="58">
        <v>10.0</v>
      </c>
      <c r="F1397" s="71" t="s">
        <v>115</v>
      </c>
      <c r="G1397" s="77" t="s">
        <v>116</v>
      </c>
      <c r="H1397" s="59"/>
      <c r="I1397" s="74" t="s">
        <v>16</v>
      </c>
      <c r="J1397" s="75" t="s">
        <v>9</v>
      </c>
      <c r="K1397" s="76">
        <f t="shared" si="73"/>
        <v>52</v>
      </c>
      <c r="L1397" s="75" t="s">
        <v>17</v>
      </c>
    </row>
    <row r="1398">
      <c r="A1398" s="16"/>
      <c r="B1398" s="16"/>
      <c r="C1398" s="16"/>
      <c r="D1398" s="16"/>
      <c r="E1398" s="58">
        <v>11.0</v>
      </c>
      <c r="F1398" s="71" t="s">
        <v>117</v>
      </c>
      <c r="G1398" s="58" t="s">
        <v>118</v>
      </c>
      <c r="H1398" s="78"/>
      <c r="I1398" s="74" t="s">
        <v>16</v>
      </c>
      <c r="J1398" s="75" t="s">
        <v>9</v>
      </c>
      <c r="K1398" s="76">
        <f t="shared" si="73"/>
        <v>52</v>
      </c>
      <c r="L1398" s="75" t="s">
        <v>17</v>
      </c>
    </row>
    <row r="1399">
      <c r="A1399" s="16"/>
      <c r="B1399" s="16"/>
      <c r="C1399" s="16"/>
      <c r="D1399" s="16"/>
      <c r="E1399" s="58">
        <v>12.0</v>
      </c>
      <c r="F1399" s="78" t="s">
        <v>135</v>
      </c>
      <c r="G1399" s="67" t="str">
        <f>IFERROR(__xludf.DUMMYFUNCTION("IMPORTRANGE(""https://docs.google.com/spreadsheets/d/1msXmY3JMrtV0sapmub13JTOYehqip3e4NKt615XbIqY/?gid=403967565"",CONCATENATE(""Donantes!E"",K1399))"),"011 1234 5678")</f>
        <v>011 1234 5678</v>
      </c>
      <c r="H1399" s="78"/>
      <c r="I1399" s="79" t="s">
        <v>16</v>
      </c>
      <c r="J1399" s="80" t="s">
        <v>9</v>
      </c>
      <c r="K1399" s="76">
        <f t="shared" si="73"/>
        <v>52</v>
      </c>
      <c r="L1399" s="80" t="s">
        <v>17</v>
      </c>
    </row>
    <row r="1400">
      <c r="A1400" s="16"/>
      <c r="B1400" s="16"/>
      <c r="C1400" s="16"/>
      <c r="D1400" s="16"/>
      <c r="E1400" s="58">
        <v>13.0</v>
      </c>
      <c r="F1400" s="59" t="s">
        <v>119</v>
      </c>
      <c r="G1400" s="67">
        <f>IFERROR(__xludf.DUMMYFUNCTION("IMPORTRANGE(""https://docs.google.com/spreadsheets/d/1msXmY3JMrtV0sapmub13JTOYehqip3e4NKt615XbIqY/?gid=403967565"",CONCATENATE(""Donantes!F"",K1400))"),18367.0)</f>
        <v>18367</v>
      </c>
      <c r="H1400" s="59"/>
      <c r="I1400" s="79" t="s">
        <v>16</v>
      </c>
      <c r="J1400" s="80" t="s">
        <v>9</v>
      </c>
      <c r="K1400" s="76">
        <f t="shared" si="73"/>
        <v>52</v>
      </c>
      <c r="L1400" s="80" t="s">
        <v>17</v>
      </c>
    </row>
    <row r="1401">
      <c r="A1401" s="25"/>
      <c r="B1401" s="25"/>
      <c r="C1401" s="25"/>
      <c r="D1401" s="25"/>
      <c r="E1401" s="58">
        <v>14.0</v>
      </c>
      <c r="F1401" s="59" t="s">
        <v>136</v>
      </c>
      <c r="G1401" s="80"/>
      <c r="H1401" s="81" t="s">
        <v>137</v>
      </c>
      <c r="I1401" s="79" t="s">
        <v>16</v>
      </c>
      <c r="J1401" s="80" t="s">
        <v>9</v>
      </c>
      <c r="K1401" s="82"/>
      <c r="L1401" s="80" t="s">
        <v>17</v>
      </c>
    </row>
    <row r="1402">
      <c r="A1402" s="49">
        <v>101.0</v>
      </c>
      <c r="B1402" s="70" t="s">
        <v>128</v>
      </c>
      <c r="C1402" s="48" t="s">
        <v>129</v>
      </c>
      <c r="D1402" s="48" t="s">
        <v>130</v>
      </c>
      <c r="E1402" s="58">
        <v>1.0</v>
      </c>
      <c r="F1402" s="71" t="s">
        <v>131</v>
      </c>
      <c r="G1402" s="52"/>
      <c r="H1402" s="57"/>
      <c r="I1402" s="72" t="s">
        <v>16</v>
      </c>
      <c r="J1402" s="58" t="s">
        <v>9</v>
      </c>
      <c r="K1402" s="55"/>
      <c r="L1402" s="58" t="s">
        <v>17</v>
      </c>
    </row>
    <row r="1403">
      <c r="A1403" s="16"/>
      <c r="B1403" s="16"/>
      <c r="C1403" s="16"/>
      <c r="D1403" s="16"/>
      <c r="E1403" s="58">
        <v>2.0</v>
      </c>
      <c r="F1403" s="71" t="s">
        <v>132</v>
      </c>
      <c r="G1403" s="52"/>
      <c r="H1403" s="57"/>
      <c r="I1403" s="72" t="s">
        <v>16</v>
      </c>
      <c r="J1403" s="58" t="s">
        <v>9</v>
      </c>
      <c r="K1403" s="55"/>
      <c r="L1403" s="58" t="s">
        <v>17</v>
      </c>
    </row>
    <row r="1404">
      <c r="A1404" s="16"/>
      <c r="B1404" s="16"/>
      <c r="C1404" s="16"/>
      <c r="D1404" s="16"/>
      <c r="E1404" s="58">
        <v>3.0</v>
      </c>
      <c r="F1404" s="71" t="s">
        <v>133</v>
      </c>
      <c r="G1404" s="52"/>
      <c r="H1404" s="57"/>
      <c r="I1404" s="72" t="s">
        <v>16</v>
      </c>
      <c r="J1404" s="58" t="s">
        <v>9</v>
      </c>
      <c r="K1404" s="55"/>
      <c r="L1404" s="58" t="s">
        <v>17</v>
      </c>
    </row>
    <row r="1405">
      <c r="A1405" s="16"/>
      <c r="B1405" s="16"/>
      <c r="C1405" s="16"/>
      <c r="D1405" s="16"/>
      <c r="E1405" s="58">
        <v>4.0</v>
      </c>
      <c r="F1405" s="71" t="s">
        <v>29</v>
      </c>
      <c r="G1405" s="37" t="str">
        <f>IFERROR(__xludf.DUMMYFUNCTION("IMPORTRANGE(""https://docs.google.com/spreadsheets/d/1msXmY3JMrtV0sapmub13JTOYehqip3e4NKt615XbIqY/?gid=403967565"",CONCATENATE(""Donantes!B"",K1405))"),"María")</f>
        <v>María</v>
      </c>
      <c r="H1405" s="57"/>
      <c r="I1405" s="72" t="s">
        <v>16</v>
      </c>
      <c r="J1405" s="58" t="s">
        <v>9</v>
      </c>
      <c r="K1405" s="73">
        <v>31.0</v>
      </c>
      <c r="L1405" s="58" t="s">
        <v>17</v>
      </c>
    </row>
    <row r="1406">
      <c r="A1406" s="16"/>
      <c r="B1406" s="16"/>
      <c r="C1406" s="16"/>
      <c r="D1406" s="16"/>
      <c r="E1406" s="58">
        <v>5.0</v>
      </c>
      <c r="F1406" s="71" t="s">
        <v>30</v>
      </c>
      <c r="G1406" s="37" t="str">
        <f>IFERROR(__xludf.DUMMYFUNCTION("IMPORTRANGE(""https://docs.google.com/spreadsheets/d/1msXmY3JMrtV0sapmub13JTOYehqip3e4NKt615XbIqY/?gid=403967565"",CONCATENATE(""Donantes!C"",K1406))"),"Gómez")</f>
        <v>Gómez</v>
      </c>
      <c r="H1406" s="57"/>
      <c r="I1406" s="72" t="s">
        <v>16</v>
      </c>
      <c r="J1406" s="58" t="s">
        <v>9</v>
      </c>
      <c r="K1406" s="55">
        <f t="shared" ref="K1406:K1414" si="74">K1405</f>
        <v>31</v>
      </c>
      <c r="L1406" s="58" t="s">
        <v>17</v>
      </c>
    </row>
    <row r="1407">
      <c r="A1407" s="16"/>
      <c r="B1407" s="16"/>
      <c r="C1407" s="16"/>
      <c r="D1407" s="16"/>
      <c r="E1407" s="58">
        <v>6.0</v>
      </c>
      <c r="F1407" s="71" t="s">
        <v>120</v>
      </c>
      <c r="G1407" s="37" t="str">
        <f>IFERROR(__xludf.DUMMYFUNCTION("IMPORTRANGE(""https://docs.google.com/spreadsheets/d/1msXmY3JMrtV0sapmub13JTOYehqip3e4NKt615XbIqY/?gid=403967565"",CONCATENATE(""Donantes!D"",K1407))"),"maria.gomez@gmail.com")</f>
        <v>maria.gomez@gmail.com</v>
      </c>
      <c r="H1407" s="57"/>
      <c r="I1407" s="72" t="s">
        <v>16</v>
      </c>
      <c r="J1407" s="58" t="s">
        <v>9</v>
      </c>
      <c r="K1407" s="55">
        <f t="shared" si="74"/>
        <v>31</v>
      </c>
      <c r="L1407" s="58" t="s">
        <v>17</v>
      </c>
    </row>
    <row r="1408">
      <c r="A1408" s="16"/>
      <c r="B1408" s="16"/>
      <c r="C1408" s="16"/>
      <c r="D1408" s="16"/>
      <c r="E1408" s="58">
        <v>7.0</v>
      </c>
      <c r="F1408" s="71" t="s">
        <v>80</v>
      </c>
      <c r="G1408" s="37" t="str">
        <f>IFERROR(__xludf.DUMMYFUNCTION("IMPORTRANGE(""https://docs.google.com/spreadsheets/d/1msXmY3JMrtV0sapmub13JTOYehqip3e4NKt615XbIqY/?gid=403967565"",CONCATENATE(""Donantes!H"",K1408))"),"Calle Falsa")</f>
        <v>Calle Falsa</v>
      </c>
      <c r="H1408" s="57"/>
      <c r="I1408" s="72" t="s">
        <v>16</v>
      </c>
      <c r="J1408" s="58" t="s">
        <v>9</v>
      </c>
      <c r="K1408" s="55">
        <f t="shared" si="74"/>
        <v>31</v>
      </c>
      <c r="L1408" s="58" t="s">
        <v>17</v>
      </c>
    </row>
    <row r="1409">
      <c r="A1409" s="16"/>
      <c r="B1409" s="16"/>
      <c r="C1409" s="16"/>
      <c r="D1409" s="16"/>
      <c r="E1409" s="58">
        <v>8.0</v>
      </c>
      <c r="F1409" s="71" t="s">
        <v>82</v>
      </c>
      <c r="G1409" s="37">
        <f>IFERROR(__xludf.DUMMYFUNCTION("IMPORTRANGE(""https://docs.google.com/spreadsheets/d/1msXmY3JMrtV0sapmub13JTOYehqip3e4NKt615XbIqY/?gid=403967565"",CONCATENATE(""Donantes!I"",K1409))"),123.0)</f>
        <v>123</v>
      </c>
      <c r="H1409" s="57"/>
      <c r="I1409" s="72" t="s">
        <v>16</v>
      </c>
      <c r="J1409" s="58" t="s">
        <v>9</v>
      </c>
      <c r="K1409" s="55">
        <f t="shared" si="74"/>
        <v>31</v>
      </c>
      <c r="L1409" s="58" t="s">
        <v>17</v>
      </c>
    </row>
    <row r="1410">
      <c r="A1410" s="16"/>
      <c r="B1410" s="16"/>
      <c r="C1410" s="16"/>
      <c r="D1410" s="16"/>
      <c r="E1410" s="58">
        <v>9.0</v>
      </c>
      <c r="F1410" s="71" t="s">
        <v>134</v>
      </c>
      <c r="G1410" s="62">
        <f>IFERROR(__xludf.DUMMYFUNCTION("IMPORTRANGE(""https://docs.google.com/spreadsheets/d/1msXmY3JMrtV0sapmub13JTOYehqip3e4NKt615XbIqY/?gid=403967565"",CONCATENATE(""Donantes!J"",K1410))"),1234.0)</f>
        <v>1234</v>
      </c>
      <c r="H1410" s="59"/>
      <c r="I1410" s="74" t="s">
        <v>16</v>
      </c>
      <c r="J1410" s="75" t="s">
        <v>9</v>
      </c>
      <c r="K1410" s="76">
        <f t="shared" si="74"/>
        <v>31</v>
      </c>
      <c r="L1410" s="75" t="s">
        <v>17</v>
      </c>
    </row>
    <row r="1411">
      <c r="A1411" s="16"/>
      <c r="B1411" s="16"/>
      <c r="C1411" s="16"/>
      <c r="D1411" s="16"/>
      <c r="E1411" s="58">
        <v>10.0</v>
      </c>
      <c r="F1411" s="71" t="s">
        <v>115</v>
      </c>
      <c r="G1411" s="77" t="s">
        <v>116</v>
      </c>
      <c r="H1411" s="59"/>
      <c r="I1411" s="74" t="s">
        <v>16</v>
      </c>
      <c r="J1411" s="75" t="s">
        <v>9</v>
      </c>
      <c r="K1411" s="76">
        <f t="shared" si="74"/>
        <v>31</v>
      </c>
      <c r="L1411" s="75" t="s">
        <v>17</v>
      </c>
    </row>
    <row r="1412">
      <c r="A1412" s="16"/>
      <c r="B1412" s="16"/>
      <c r="C1412" s="16"/>
      <c r="D1412" s="16"/>
      <c r="E1412" s="58">
        <v>11.0</v>
      </c>
      <c r="F1412" s="71" t="s">
        <v>117</v>
      </c>
      <c r="G1412" s="58" t="s">
        <v>118</v>
      </c>
      <c r="H1412" s="78"/>
      <c r="I1412" s="74" t="s">
        <v>16</v>
      </c>
      <c r="J1412" s="75" t="s">
        <v>9</v>
      </c>
      <c r="K1412" s="76">
        <f t="shared" si="74"/>
        <v>31</v>
      </c>
      <c r="L1412" s="75" t="s">
        <v>17</v>
      </c>
    </row>
    <row r="1413">
      <c r="A1413" s="16"/>
      <c r="B1413" s="16"/>
      <c r="C1413" s="16"/>
      <c r="D1413" s="16"/>
      <c r="E1413" s="58">
        <v>12.0</v>
      </c>
      <c r="F1413" s="78" t="s">
        <v>135</v>
      </c>
      <c r="G1413" s="67" t="str">
        <f>IFERROR(__xludf.DUMMYFUNCTION("IMPORTRANGE(""https://docs.google.com/spreadsheets/d/1msXmY3JMrtV0sapmub13JTOYehqip3e4NKt615XbIqY/?gid=403967565"",CONCATENATE(""Donantes!E"",K1413))"),"""""")</f>
        <v>""</v>
      </c>
      <c r="H1413" s="78"/>
      <c r="I1413" s="79" t="s">
        <v>16</v>
      </c>
      <c r="J1413" s="80" t="s">
        <v>9</v>
      </c>
      <c r="K1413" s="76">
        <f t="shared" si="74"/>
        <v>31</v>
      </c>
      <c r="L1413" s="80" t="s">
        <v>17</v>
      </c>
    </row>
    <row r="1414">
      <c r="A1414" s="16"/>
      <c r="B1414" s="16"/>
      <c r="C1414" s="16"/>
      <c r="D1414" s="16"/>
      <c r="E1414" s="58">
        <v>13.0</v>
      </c>
      <c r="F1414" s="59" t="s">
        <v>119</v>
      </c>
      <c r="G1414" s="67">
        <f>IFERROR(__xludf.DUMMYFUNCTION("IMPORTRANGE(""https://docs.google.com/spreadsheets/d/1msXmY3JMrtV0sapmub13JTOYehqip3e4NKt615XbIqY/?gid=403967565"",CONCATENATE(""Donantes!F"",K1414))"),18367.0)</f>
        <v>18367</v>
      </c>
      <c r="H1414" s="59"/>
      <c r="I1414" s="79" t="s">
        <v>16</v>
      </c>
      <c r="J1414" s="80" t="s">
        <v>9</v>
      </c>
      <c r="K1414" s="76">
        <f t="shared" si="74"/>
        <v>31</v>
      </c>
      <c r="L1414" s="80" t="s">
        <v>17</v>
      </c>
    </row>
    <row r="1415">
      <c r="A1415" s="25"/>
      <c r="B1415" s="25"/>
      <c r="C1415" s="25"/>
      <c r="D1415" s="25"/>
      <c r="E1415" s="58">
        <v>14.0</v>
      </c>
      <c r="F1415" s="59" t="s">
        <v>136</v>
      </c>
      <c r="G1415" s="80"/>
      <c r="H1415" s="81" t="s">
        <v>137</v>
      </c>
      <c r="I1415" s="79" t="s">
        <v>16</v>
      </c>
      <c r="J1415" s="80" t="s">
        <v>9</v>
      </c>
      <c r="K1415" s="82"/>
      <c r="L1415" s="80" t="s">
        <v>17</v>
      </c>
    </row>
    <row r="1416">
      <c r="A1416" s="49">
        <v>102.0</v>
      </c>
      <c r="B1416" s="70" t="s">
        <v>128</v>
      </c>
      <c r="C1416" s="48" t="s">
        <v>129</v>
      </c>
      <c r="D1416" s="48" t="s">
        <v>130</v>
      </c>
      <c r="E1416" s="58">
        <v>1.0</v>
      </c>
      <c r="F1416" s="71" t="s">
        <v>131</v>
      </c>
      <c r="G1416" s="52"/>
      <c r="H1416" s="57"/>
      <c r="I1416" s="72" t="s">
        <v>16</v>
      </c>
      <c r="J1416" s="58" t="s">
        <v>9</v>
      </c>
      <c r="K1416" s="55"/>
      <c r="L1416" s="58" t="s">
        <v>17</v>
      </c>
    </row>
    <row r="1417">
      <c r="A1417" s="16"/>
      <c r="B1417" s="16"/>
      <c r="C1417" s="16"/>
      <c r="D1417" s="16"/>
      <c r="E1417" s="58">
        <v>2.0</v>
      </c>
      <c r="F1417" s="71" t="s">
        <v>132</v>
      </c>
      <c r="G1417" s="52"/>
      <c r="H1417" s="57"/>
      <c r="I1417" s="72" t="s">
        <v>16</v>
      </c>
      <c r="J1417" s="58" t="s">
        <v>9</v>
      </c>
      <c r="K1417" s="55"/>
      <c r="L1417" s="58" t="s">
        <v>17</v>
      </c>
    </row>
    <row r="1418">
      <c r="A1418" s="16"/>
      <c r="B1418" s="16"/>
      <c r="C1418" s="16"/>
      <c r="D1418" s="16"/>
      <c r="E1418" s="58">
        <v>3.0</v>
      </c>
      <c r="F1418" s="71" t="s">
        <v>133</v>
      </c>
      <c r="G1418" s="52"/>
      <c r="H1418" s="57"/>
      <c r="I1418" s="72" t="s">
        <v>16</v>
      </c>
      <c r="J1418" s="58" t="s">
        <v>9</v>
      </c>
      <c r="K1418" s="55"/>
      <c r="L1418" s="58" t="s">
        <v>17</v>
      </c>
    </row>
    <row r="1419">
      <c r="A1419" s="16"/>
      <c r="B1419" s="16"/>
      <c r="C1419" s="16"/>
      <c r="D1419" s="16"/>
      <c r="E1419" s="58">
        <v>4.0</v>
      </c>
      <c r="F1419" s="71" t="s">
        <v>29</v>
      </c>
      <c r="G1419" s="37" t="str">
        <f>IFERROR(__xludf.DUMMYFUNCTION("IMPORTRANGE(""https://docs.google.com/spreadsheets/d/1msXmY3JMrtV0sapmub13JTOYehqip3e4NKt615XbIqY/?gid=403967565"",CONCATENATE(""Donantes!B"",K1419))"),"María")</f>
        <v>María</v>
      </c>
      <c r="H1419" s="57"/>
      <c r="I1419" s="72" t="s">
        <v>16</v>
      </c>
      <c r="J1419" s="58" t="s">
        <v>9</v>
      </c>
      <c r="K1419" s="73">
        <f>K1405+1</f>
        <v>32</v>
      </c>
      <c r="L1419" s="58" t="s">
        <v>17</v>
      </c>
    </row>
    <row r="1420">
      <c r="A1420" s="16"/>
      <c r="B1420" s="16"/>
      <c r="C1420" s="16"/>
      <c r="D1420" s="16"/>
      <c r="E1420" s="58">
        <v>5.0</v>
      </c>
      <c r="F1420" s="71" t="s">
        <v>30</v>
      </c>
      <c r="G1420" s="37" t="str">
        <f>IFERROR(__xludf.DUMMYFUNCTION("IMPORTRANGE(""https://docs.google.com/spreadsheets/d/1msXmY3JMrtV0sapmub13JTOYehqip3e4NKt615XbIqY/?gid=403967565"",CONCATENATE(""Donantes!C"",K1420))"),"Gómez")</f>
        <v>Gómez</v>
      </c>
      <c r="H1420" s="57"/>
      <c r="I1420" s="72" t="s">
        <v>16</v>
      </c>
      <c r="J1420" s="58" t="s">
        <v>9</v>
      </c>
      <c r="K1420" s="55">
        <f t="shared" ref="K1420:K1428" si="75">K1419</f>
        <v>32</v>
      </c>
      <c r="L1420" s="58" t="s">
        <v>17</v>
      </c>
    </row>
    <row r="1421">
      <c r="A1421" s="16"/>
      <c r="B1421" s="16"/>
      <c r="C1421" s="16"/>
      <c r="D1421" s="16"/>
      <c r="E1421" s="58">
        <v>6.0</v>
      </c>
      <c r="F1421" s="71" t="s">
        <v>120</v>
      </c>
      <c r="G1421" s="37" t="str">
        <f>IFERROR(__xludf.DUMMYFUNCTION("IMPORTRANGE(""https://docs.google.com/spreadsheets/d/1msXmY3JMrtV0sapmub13JTOYehqip3e4NKt615XbIqY/?gid=403967565"",CONCATENATE(""Donantes!D"",K1421))"),"maria.gomez@gmail.com")</f>
        <v>maria.gomez@gmail.com</v>
      </c>
      <c r="H1421" s="57"/>
      <c r="I1421" s="72" t="s">
        <v>16</v>
      </c>
      <c r="J1421" s="58" t="s">
        <v>9</v>
      </c>
      <c r="K1421" s="55">
        <f t="shared" si="75"/>
        <v>32</v>
      </c>
      <c r="L1421" s="58" t="s">
        <v>17</v>
      </c>
    </row>
    <row r="1422">
      <c r="A1422" s="16"/>
      <c r="B1422" s="16"/>
      <c r="C1422" s="16"/>
      <c r="D1422" s="16"/>
      <c r="E1422" s="58">
        <v>7.0</v>
      </c>
      <c r="F1422" s="71" t="s">
        <v>80</v>
      </c>
      <c r="G1422" s="37" t="str">
        <f>IFERROR(__xludf.DUMMYFUNCTION("IMPORTRANGE(""https://docs.google.com/spreadsheets/d/1msXmY3JMrtV0sapmub13JTOYehqip3e4NKt615XbIqY/?gid=403967565"",CONCATENATE(""Donantes!H"",K1422))"),"Calle Falsa")</f>
        <v>Calle Falsa</v>
      </c>
      <c r="H1422" s="57"/>
      <c r="I1422" s="72" t="s">
        <v>16</v>
      </c>
      <c r="J1422" s="58" t="s">
        <v>9</v>
      </c>
      <c r="K1422" s="55">
        <f t="shared" si="75"/>
        <v>32</v>
      </c>
      <c r="L1422" s="58" t="s">
        <v>17</v>
      </c>
    </row>
    <row r="1423">
      <c r="A1423" s="16"/>
      <c r="B1423" s="16"/>
      <c r="C1423" s="16"/>
      <c r="D1423" s="16"/>
      <c r="E1423" s="58">
        <v>8.0</v>
      </c>
      <c r="F1423" s="71" t="s">
        <v>82</v>
      </c>
      <c r="G1423" s="37">
        <f>IFERROR(__xludf.DUMMYFUNCTION("IMPORTRANGE(""https://docs.google.com/spreadsheets/d/1msXmY3JMrtV0sapmub13JTOYehqip3e4NKt615XbIqY/?gid=403967565"",CONCATENATE(""Donantes!I"",K1423))"),123.0)</f>
        <v>123</v>
      </c>
      <c r="H1423" s="57"/>
      <c r="I1423" s="72" t="s">
        <v>16</v>
      </c>
      <c r="J1423" s="58" t="s">
        <v>9</v>
      </c>
      <c r="K1423" s="55">
        <f t="shared" si="75"/>
        <v>32</v>
      </c>
      <c r="L1423" s="58" t="s">
        <v>17</v>
      </c>
    </row>
    <row r="1424">
      <c r="A1424" s="16"/>
      <c r="B1424" s="16"/>
      <c r="C1424" s="16"/>
      <c r="D1424" s="16"/>
      <c r="E1424" s="58">
        <v>9.0</v>
      </c>
      <c r="F1424" s="71" t="s">
        <v>134</v>
      </c>
      <c r="G1424" s="62">
        <f>IFERROR(__xludf.DUMMYFUNCTION("IMPORTRANGE(""https://docs.google.com/spreadsheets/d/1msXmY3JMrtV0sapmub13JTOYehqip3e4NKt615XbIqY/?gid=403967565"",CONCATENATE(""Donantes!J"",K1424))"),1234.0)</f>
        <v>1234</v>
      </c>
      <c r="H1424" s="59"/>
      <c r="I1424" s="74" t="s">
        <v>16</v>
      </c>
      <c r="J1424" s="75" t="s">
        <v>9</v>
      </c>
      <c r="K1424" s="76">
        <f t="shared" si="75"/>
        <v>32</v>
      </c>
      <c r="L1424" s="75" t="s">
        <v>17</v>
      </c>
    </row>
    <row r="1425">
      <c r="A1425" s="16"/>
      <c r="B1425" s="16"/>
      <c r="C1425" s="16"/>
      <c r="D1425" s="16"/>
      <c r="E1425" s="58">
        <v>10.0</v>
      </c>
      <c r="F1425" s="71" t="s">
        <v>115</v>
      </c>
      <c r="G1425" s="77" t="s">
        <v>116</v>
      </c>
      <c r="H1425" s="59"/>
      <c r="I1425" s="74" t="s">
        <v>16</v>
      </c>
      <c r="J1425" s="75" t="s">
        <v>9</v>
      </c>
      <c r="K1425" s="76">
        <f t="shared" si="75"/>
        <v>32</v>
      </c>
      <c r="L1425" s="75" t="s">
        <v>17</v>
      </c>
    </row>
    <row r="1426">
      <c r="A1426" s="16"/>
      <c r="B1426" s="16"/>
      <c r="C1426" s="16"/>
      <c r="D1426" s="16"/>
      <c r="E1426" s="58">
        <v>11.0</v>
      </c>
      <c r="F1426" s="71" t="s">
        <v>117</v>
      </c>
      <c r="G1426" s="58" t="s">
        <v>118</v>
      </c>
      <c r="H1426" s="78"/>
      <c r="I1426" s="74" t="s">
        <v>16</v>
      </c>
      <c r="J1426" s="75" t="s">
        <v>9</v>
      </c>
      <c r="K1426" s="76">
        <f t="shared" si="75"/>
        <v>32</v>
      </c>
      <c r="L1426" s="75" t="s">
        <v>17</v>
      </c>
    </row>
    <row r="1427">
      <c r="A1427" s="16"/>
      <c r="B1427" s="16"/>
      <c r="C1427" s="16"/>
      <c r="D1427" s="16"/>
      <c r="E1427" s="58">
        <v>12.0</v>
      </c>
      <c r="F1427" s="78" t="s">
        <v>135</v>
      </c>
      <c r="G1427" s="67" t="str">
        <f>IFERROR(__xludf.DUMMYFUNCTION("IMPORTRANGE(""https://docs.google.com/spreadsheets/d/1msXmY3JMrtV0sapmub13JTOYehqip3e4NKt615XbIqY/?gid=403967565"",CONCATENATE(""Donantes!E"",K1427))"),"abcdefghijk")</f>
        <v>abcdefghijk</v>
      </c>
      <c r="H1427" s="78"/>
      <c r="I1427" s="79" t="s">
        <v>16</v>
      </c>
      <c r="J1427" s="80" t="s">
        <v>9</v>
      </c>
      <c r="K1427" s="76">
        <f t="shared" si="75"/>
        <v>32</v>
      </c>
      <c r="L1427" s="80" t="s">
        <v>17</v>
      </c>
    </row>
    <row r="1428">
      <c r="A1428" s="16"/>
      <c r="B1428" s="16"/>
      <c r="C1428" s="16"/>
      <c r="D1428" s="16"/>
      <c r="E1428" s="58">
        <v>13.0</v>
      </c>
      <c r="F1428" s="59" t="s">
        <v>119</v>
      </c>
      <c r="G1428" s="67">
        <f>IFERROR(__xludf.DUMMYFUNCTION("IMPORTRANGE(""https://docs.google.com/spreadsheets/d/1msXmY3JMrtV0sapmub13JTOYehqip3e4NKt615XbIqY/?gid=403967565"",CONCATENATE(""Donantes!F"",K1428))"),18367.0)</f>
        <v>18367</v>
      </c>
      <c r="H1428" s="59"/>
      <c r="I1428" s="79" t="s">
        <v>16</v>
      </c>
      <c r="J1428" s="80" t="s">
        <v>9</v>
      </c>
      <c r="K1428" s="76">
        <f t="shared" si="75"/>
        <v>32</v>
      </c>
      <c r="L1428" s="80" t="s">
        <v>17</v>
      </c>
    </row>
    <row r="1429">
      <c r="A1429" s="25"/>
      <c r="B1429" s="25"/>
      <c r="C1429" s="25"/>
      <c r="D1429" s="25"/>
      <c r="E1429" s="58">
        <v>14.0</v>
      </c>
      <c r="F1429" s="59" t="s">
        <v>136</v>
      </c>
      <c r="G1429" s="80"/>
      <c r="H1429" s="81" t="s">
        <v>137</v>
      </c>
      <c r="I1429" s="79" t="s">
        <v>16</v>
      </c>
      <c r="J1429" s="80" t="s">
        <v>9</v>
      </c>
      <c r="K1429" s="82"/>
      <c r="L1429" s="80" t="s">
        <v>17</v>
      </c>
    </row>
    <row r="1430">
      <c r="A1430" s="49">
        <v>103.0</v>
      </c>
      <c r="B1430" s="70" t="s">
        <v>128</v>
      </c>
      <c r="C1430" s="48" t="s">
        <v>129</v>
      </c>
      <c r="D1430" s="48" t="s">
        <v>130</v>
      </c>
      <c r="E1430" s="58">
        <v>1.0</v>
      </c>
      <c r="F1430" s="71" t="s">
        <v>131</v>
      </c>
      <c r="G1430" s="52"/>
      <c r="H1430" s="57"/>
      <c r="I1430" s="72" t="s">
        <v>16</v>
      </c>
      <c r="J1430" s="58" t="s">
        <v>9</v>
      </c>
      <c r="K1430" s="55"/>
      <c r="L1430" s="58" t="s">
        <v>17</v>
      </c>
    </row>
    <row r="1431">
      <c r="A1431" s="16"/>
      <c r="B1431" s="16"/>
      <c r="C1431" s="16"/>
      <c r="D1431" s="16"/>
      <c r="E1431" s="58">
        <v>2.0</v>
      </c>
      <c r="F1431" s="71" t="s">
        <v>132</v>
      </c>
      <c r="G1431" s="52"/>
      <c r="H1431" s="57"/>
      <c r="I1431" s="72" t="s">
        <v>16</v>
      </c>
      <c r="J1431" s="58" t="s">
        <v>9</v>
      </c>
      <c r="K1431" s="55"/>
      <c r="L1431" s="58" t="s">
        <v>17</v>
      </c>
    </row>
    <row r="1432">
      <c r="A1432" s="16"/>
      <c r="B1432" s="16"/>
      <c r="C1432" s="16"/>
      <c r="D1432" s="16"/>
      <c r="E1432" s="58">
        <v>3.0</v>
      </c>
      <c r="F1432" s="71" t="s">
        <v>133</v>
      </c>
      <c r="G1432" s="52"/>
      <c r="H1432" s="57"/>
      <c r="I1432" s="72" t="s">
        <v>16</v>
      </c>
      <c r="J1432" s="58" t="s">
        <v>9</v>
      </c>
      <c r="K1432" s="55"/>
      <c r="L1432" s="58" t="s">
        <v>17</v>
      </c>
    </row>
    <row r="1433">
      <c r="A1433" s="16"/>
      <c r="B1433" s="16"/>
      <c r="C1433" s="16"/>
      <c r="D1433" s="16"/>
      <c r="E1433" s="58">
        <v>4.0</v>
      </c>
      <c r="F1433" s="71" t="s">
        <v>29</v>
      </c>
      <c r="G1433" s="37" t="str">
        <f>IFERROR(__xludf.DUMMYFUNCTION("IMPORTRANGE(""https://docs.google.com/spreadsheets/d/1msXmY3JMrtV0sapmub13JTOYehqip3e4NKt615XbIqY/?gid=403967565"",CONCATENATE(""Donantes!B"",K1433))"),"María")</f>
        <v>María</v>
      </c>
      <c r="H1433" s="57"/>
      <c r="I1433" s="72" t="s">
        <v>16</v>
      </c>
      <c r="J1433" s="58" t="s">
        <v>9</v>
      </c>
      <c r="K1433" s="73">
        <f>K1419+1</f>
        <v>33</v>
      </c>
      <c r="L1433" s="58" t="s">
        <v>17</v>
      </c>
    </row>
    <row r="1434">
      <c r="A1434" s="16"/>
      <c r="B1434" s="16"/>
      <c r="C1434" s="16"/>
      <c r="D1434" s="16"/>
      <c r="E1434" s="58">
        <v>5.0</v>
      </c>
      <c r="F1434" s="71" t="s">
        <v>30</v>
      </c>
      <c r="G1434" s="37" t="str">
        <f>IFERROR(__xludf.DUMMYFUNCTION("IMPORTRANGE(""https://docs.google.com/spreadsheets/d/1msXmY3JMrtV0sapmub13JTOYehqip3e4NKt615XbIqY/?gid=403967565"",CONCATENATE(""Donantes!C"",K1434))"),"Gómez")</f>
        <v>Gómez</v>
      </c>
      <c r="H1434" s="57"/>
      <c r="I1434" s="72" t="s">
        <v>16</v>
      </c>
      <c r="J1434" s="58" t="s">
        <v>9</v>
      </c>
      <c r="K1434" s="55">
        <f t="shared" ref="K1434:K1442" si="76">K1433</f>
        <v>33</v>
      </c>
      <c r="L1434" s="58" t="s">
        <v>17</v>
      </c>
    </row>
    <row r="1435">
      <c r="A1435" s="16"/>
      <c r="B1435" s="16"/>
      <c r="C1435" s="16"/>
      <c r="D1435" s="16"/>
      <c r="E1435" s="58">
        <v>6.0</v>
      </c>
      <c r="F1435" s="71" t="s">
        <v>120</v>
      </c>
      <c r="G1435" s="37" t="str">
        <f>IFERROR(__xludf.DUMMYFUNCTION("IMPORTRANGE(""https://docs.google.com/spreadsheets/d/1msXmY3JMrtV0sapmub13JTOYehqip3e4NKt615XbIqY/?gid=403967565"",CONCATENATE(""Donantes!D"",K1435))"),"maria.gomez@gmail.com")</f>
        <v>maria.gomez@gmail.com</v>
      </c>
      <c r="H1435" s="57"/>
      <c r="I1435" s="72" t="s">
        <v>16</v>
      </c>
      <c r="J1435" s="58" t="s">
        <v>9</v>
      </c>
      <c r="K1435" s="55">
        <f t="shared" si="76"/>
        <v>33</v>
      </c>
      <c r="L1435" s="58" t="s">
        <v>17</v>
      </c>
    </row>
    <row r="1436">
      <c r="A1436" s="16"/>
      <c r="B1436" s="16"/>
      <c r="C1436" s="16"/>
      <c r="D1436" s="16"/>
      <c r="E1436" s="58">
        <v>7.0</v>
      </c>
      <c r="F1436" s="71" t="s">
        <v>80</v>
      </c>
      <c r="G1436" s="37" t="str">
        <f>IFERROR(__xludf.DUMMYFUNCTION("IMPORTRANGE(""https://docs.google.com/spreadsheets/d/1msXmY3JMrtV0sapmub13JTOYehqip3e4NKt615XbIqY/?gid=403967565"",CONCATENATE(""Donantes!H"",K1436))"),"Calle Falsa")</f>
        <v>Calle Falsa</v>
      </c>
      <c r="H1436" s="57"/>
      <c r="I1436" s="72" t="s">
        <v>16</v>
      </c>
      <c r="J1436" s="58" t="s">
        <v>9</v>
      </c>
      <c r="K1436" s="55">
        <f t="shared" si="76"/>
        <v>33</v>
      </c>
      <c r="L1436" s="58" t="s">
        <v>17</v>
      </c>
    </row>
    <row r="1437">
      <c r="A1437" s="16"/>
      <c r="B1437" s="16"/>
      <c r="C1437" s="16"/>
      <c r="D1437" s="16"/>
      <c r="E1437" s="58">
        <v>8.0</v>
      </c>
      <c r="F1437" s="71" t="s">
        <v>82</v>
      </c>
      <c r="G1437" s="37">
        <f>IFERROR(__xludf.DUMMYFUNCTION("IMPORTRANGE(""https://docs.google.com/spreadsheets/d/1msXmY3JMrtV0sapmub13JTOYehqip3e4NKt615XbIqY/?gid=403967565"",CONCATENATE(""Donantes!I"",K1437))"),123.0)</f>
        <v>123</v>
      </c>
      <c r="H1437" s="57"/>
      <c r="I1437" s="72" t="s">
        <v>16</v>
      </c>
      <c r="J1437" s="58" t="s">
        <v>9</v>
      </c>
      <c r="K1437" s="55">
        <f t="shared" si="76"/>
        <v>33</v>
      </c>
      <c r="L1437" s="58" t="s">
        <v>17</v>
      </c>
    </row>
    <row r="1438">
      <c r="A1438" s="16"/>
      <c r="B1438" s="16"/>
      <c r="C1438" s="16"/>
      <c r="D1438" s="16"/>
      <c r="E1438" s="58">
        <v>9.0</v>
      </c>
      <c r="F1438" s="71" t="s">
        <v>134</v>
      </c>
      <c r="G1438" s="62">
        <f>IFERROR(__xludf.DUMMYFUNCTION("IMPORTRANGE(""https://docs.google.com/spreadsheets/d/1msXmY3JMrtV0sapmub13JTOYehqip3e4NKt615XbIqY/?gid=403967565"",CONCATENATE(""Donantes!J"",K1438))"),1234.0)</f>
        <v>1234</v>
      </c>
      <c r="H1438" s="59"/>
      <c r="I1438" s="74" t="s">
        <v>16</v>
      </c>
      <c r="J1438" s="75" t="s">
        <v>9</v>
      </c>
      <c r="K1438" s="76">
        <f t="shared" si="76"/>
        <v>33</v>
      </c>
      <c r="L1438" s="75" t="s">
        <v>17</v>
      </c>
    </row>
    <row r="1439">
      <c r="A1439" s="16"/>
      <c r="B1439" s="16"/>
      <c r="C1439" s="16"/>
      <c r="D1439" s="16"/>
      <c r="E1439" s="58">
        <v>10.0</v>
      </c>
      <c r="F1439" s="71" t="s">
        <v>115</v>
      </c>
      <c r="G1439" s="77" t="s">
        <v>116</v>
      </c>
      <c r="H1439" s="59"/>
      <c r="I1439" s="74" t="s">
        <v>16</v>
      </c>
      <c r="J1439" s="75" t="s">
        <v>9</v>
      </c>
      <c r="K1439" s="76">
        <f t="shared" si="76"/>
        <v>33</v>
      </c>
      <c r="L1439" s="75" t="s">
        <v>17</v>
      </c>
    </row>
    <row r="1440">
      <c r="A1440" s="16"/>
      <c r="B1440" s="16"/>
      <c r="C1440" s="16"/>
      <c r="D1440" s="16"/>
      <c r="E1440" s="58">
        <v>11.0</v>
      </c>
      <c r="F1440" s="71" t="s">
        <v>117</v>
      </c>
      <c r="G1440" s="58" t="s">
        <v>118</v>
      </c>
      <c r="H1440" s="78"/>
      <c r="I1440" s="74" t="s">
        <v>16</v>
      </c>
      <c r="J1440" s="75" t="s">
        <v>9</v>
      </c>
      <c r="K1440" s="76">
        <f t="shared" si="76"/>
        <v>33</v>
      </c>
      <c r="L1440" s="75" t="s">
        <v>17</v>
      </c>
    </row>
    <row r="1441">
      <c r="A1441" s="16"/>
      <c r="B1441" s="16"/>
      <c r="C1441" s="16"/>
      <c r="D1441" s="16"/>
      <c r="E1441" s="58">
        <v>12.0</v>
      </c>
      <c r="F1441" s="78" t="s">
        <v>135</v>
      </c>
      <c r="G1441" s="67">
        <f>IFERROR(__xludf.DUMMYFUNCTION("IMPORTRANGE(""https://docs.google.com/spreadsheets/d/1msXmY3JMrtV0sapmub13JTOYehqip3e4NKt615XbIqY/?gid=403967565"",CONCATENATE(""Donantes!E"",K1441))"),1.23456781234678E14)</f>
        <v>123456781234678</v>
      </c>
      <c r="H1441" s="78"/>
      <c r="I1441" s="79" t="s">
        <v>16</v>
      </c>
      <c r="J1441" s="80" t="s">
        <v>9</v>
      </c>
      <c r="K1441" s="76">
        <f t="shared" si="76"/>
        <v>33</v>
      </c>
      <c r="L1441" s="80" t="s">
        <v>17</v>
      </c>
    </row>
    <row r="1442">
      <c r="A1442" s="16"/>
      <c r="B1442" s="16"/>
      <c r="C1442" s="16"/>
      <c r="D1442" s="16"/>
      <c r="E1442" s="58">
        <v>13.0</v>
      </c>
      <c r="F1442" s="59" t="s">
        <v>119</v>
      </c>
      <c r="G1442" s="67">
        <f>IFERROR(__xludf.DUMMYFUNCTION("IMPORTRANGE(""https://docs.google.com/spreadsheets/d/1msXmY3JMrtV0sapmub13JTOYehqip3e4NKt615XbIqY/?gid=403967565"",CONCATENATE(""Donantes!F"",K1442))"),18367.0)</f>
        <v>18367</v>
      </c>
      <c r="H1442" s="59"/>
      <c r="I1442" s="79" t="s">
        <v>16</v>
      </c>
      <c r="J1442" s="80" t="s">
        <v>9</v>
      </c>
      <c r="K1442" s="76">
        <f t="shared" si="76"/>
        <v>33</v>
      </c>
      <c r="L1442" s="80" t="s">
        <v>17</v>
      </c>
    </row>
    <row r="1443">
      <c r="A1443" s="25"/>
      <c r="B1443" s="25"/>
      <c r="C1443" s="25"/>
      <c r="D1443" s="25"/>
      <c r="E1443" s="58">
        <v>14.0</v>
      </c>
      <c r="F1443" s="59" t="s">
        <v>136</v>
      </c>
      <c r="G1443" s="80"/>
      <c r="H1443" s="81" t="s">
        <v>137</v>
      </c>
      <c r="I1443" s="79" t="s">
        <v>16</v>
      </c>
      <c r="J1443" s="80" t="s">
        <v>9</v>
      </c>
      <c r="K1443" s="82"/>
      <c r="L1443" s="80" t="s">
        <v>17</v>
      </c>
    </row>
    <row r="1444">
      <c r="A1444" s="49">
        <v>104.0</v>
      </c>
      <c r="B1444" s="70" t="s">
        <v>128</v>
      </c>
      <c r="C1444" s="48" t="s">
        <v>129</v>
      </c>
      <c r="D1444" s="48" t="s">
        <v>130</v>
      </c>
      <c r="E1444" s="58">
        <v>1.0</v>
      </c>
      <c r="F1444" s="71" t="s">
        <v>131</v>
      </c>
      <c r="G1444" s="52"/>
      <c r="H1444" s="57"/>
      <c r="I1444" s="72" t="s">
        <v>16</v>
      </c>
      <c r="J1444" s="58" t="s">
        <v>9</v>
      </c>
      <c r="K1444" s="55"/>
      <c r="L1444" s="58" t="s">
        <v>17</v>
      </c>
    </row>
    <row r="1445">
      <c r="A1445" s="16"/>
      <c r="B1445" s="16"/>
      <c r="C1445" s="16"/>
      <c r="D1445" s="16"/>
      <c r="E1445" s="58">
        <v>2.0</v>
      </c>
      <c r="F1445" s="71" t="s">
        <v>132</v>
      </c>
      <c r="G1445" s="52"/>
      <c r="H1445" s="57"/>
      <c r="I1445" s="72" t="s">
        <v>16</v>
      </c>
      <c r="J1445" s="58" t="s">
        <v>9</v>
      </c>
      <c r="K1445" s="55"/>
      <c r="L1445" s="58" t="s">
        <v>17</v>
      </c>
    </row>
    <row r="1446">
      <c r="A1446" s="16"/>
      <c r="B1446" s="16"/>
      <c r="C1446" s="16"/>
      <c r="D1446" s="16"/>
      <c r="E1446" s="58">
        <v>3.0</v>
      </c>
      <c r="F1446" s="71" t="s">
        <v>133</v>
      </c>
      <c r="G1446" s="52"/>
      <c r="H1446" s="57"/>
      <c r="I1446" s="72" t="s">
        <v>16</v>
      </c>
      <c r="J1446" s="58" t="s">
        <v>9</v>
      </c>
      <c r="K1446" s="55"/>
      <c r="L1446" s="58" t="s">
        <v>17</v>
      </c>
    </row>
    <row r="1447">
      <c r="A1447" s="16"/>
      <c r="B1447" s="16"/>
      <c r="C1447" s="16"/>
      <c r="D1447" s="16"/>
      <c r="E1447" s="58">
        <v>4.0</v>
      </c>
      <c r="F1447" s="71" t="s">
        <v>29</v>
      </c>
      <c r="G1447" s="37" t="str">
        <f>IFERROR(__xludf.DUMMYFUNCTION("IMPORTRANGE(""https://docs.google.com/spreadsheets/d/1msXmY3JMrtV0sapmub13JTOYehqip3e4NKt615XbIqY/?gid=403967565"",CONCATENATE(""Donantes!B"",K1447))"),"María")</f>
        <v>María</v>
      </c>
      <c r="H1447" s="57"/>
      <c r="I1447" s="72" t="s">
        <v>16</v>
      </c>
      <c r="J1447" s="58" t="s">
        <v>9</v>
      </c>
      <c r="K1447" s="73">
        <f>K1433+1</f>
        <v>34</v>
      </c>
      <c r="L1447" s="58" t="s">
        <v>17</v>
      </c>
    </row>
    <row r="1448">
      <c r="A1448" s="16"/>
      <c r="B1448" s="16"/>
      <c r="C1448" s="16"/>
      <c r="D1448" s="16"/>
      <c r="E1448" s="58">
        <v>5.0</v>
      </c>
      <c r="F1448" s="71" t="s">
        <v>30</v>
      </c>
      <c r="G1448" s="37" t="str">
        <f>IFERROR(__xludf.DUMMYFUNCTION("IMPORTRANGE(""https://docs.google.com/spreadsheets/d/1msXmY3JMrtV0sapmub13JTOYehqip3e4NKt615XbIqY/?gid=403967565"",CONCATENATE(""Donantes!C"",K1448))"),"Gómez")</f>
        <v>Gómez</v>
      </c>
      <c r="H1448" s="57"/>
      <c r="I1448" s="72" t="s">
        <v>16</v>
      </c>
      <c r="J1448" s="58" t="s">
        <v>9</v>
      </c>
      <c r="K1448" s="55">
        <f t="shared" ref="K1448:K1456" si="77">K1447</f>
        <v>34</v>
      </c>
      <c r="L1448" s="58" t="s">
        <v>17</v>
      </c>
    </row>
    <row r="1449">
      <c r="A1449" s="16"/>
      <c r="B1449" s="16"/>
      <c r="C1449" s="16"/>
      <c r="D1449" s="16"/>
      <c r="E1449" s="58">
        <v>6.0</v>
      </c>
      <c r="F1449" s="71" t="s">
        <v>120</v>
      </c>
      <c r="G1449" s="37" t="str">
        <f>IFERROR(__xludf.DUMMYFUNCTION("IMPORTRANGE(""https://docs.google.com/spreadsheets/d/1msXmY3JMrtV0sapmub13JTOYehqip3e4NKt615XbIqY/?gid=403967565"",CONCATENATE(""Donantes!D"",K1449))"),"maria.gomez@gmail.com")</f>
        <v>maria.gomez@gmail.com</v>
      </c>
      <c r="H1449" s="57"/>
      <c r="I1449" s="72" t="s">
        <v>16</v>
      </c>
      <c r="J1449" s="58" t="s">
        <v>9</v>
      </c>
      <c r="K1449" s="55">
        <f t="shared" si="77"/>
        <v>34</v>
      </c>
      <c r="L1449" s="58" t="s">
        <v>17</v>
      </c>
    </row>
    <row r="1450">
      <c r="A1450" s="16"/>
      <c r="B1450" s="16"/>
      <c r="C1450" s="16"/>
      <c r="D1450" s="16"/>
      <c r="E1450" s="58">
        <v>7.0</v>
      </c>
      <c r="F1450" s="71" t="s">
        <v>80</v>
      </c>
      <c r="G1450" s="37" t="str">
        <f>IFERROR(__xludf.DUMMYFUNCTION("IMPORTRANGE(""https://docs.google.com/spreadsheets/d/1msXmY3JMrtV0sapmub13JTOYehqip3e4NKt615XbIqY/?gid=403967565"",CONCATENATE(""Donantes!H"",K1450))"),"Calle Falsa")</f>
        <v>Calle Falsa</v>
      </c>
      <c r="H1450" s="57"/>
      <c r="I1450" s="72" t="s">
        <v>16</v>
      </c>
      <c r="J1450" s="58" t="s">
        <v>9</v>
      </c>
      <c r="K1450" s="55">
        <f t="shared" si="77"/>
        <v>34</v>
      </c>
      <c r="L1450" s="58" t="s">
        <v>17</v>
      </c>
    </row>
    <row r="1451">
      <c r="A1451" s="16"/>
      <c r="B1451" s="16"/>
      <c r="C1451" s="16"/>
      <c r="D1451" s="16"/>
      <c r="E1451" s="58">
        <v>8.0</v>
      </c>
      <c r="F1451" s="71" t="s">
        <v>82</v>
      </c>
      <c r="G1451" s="37">
        <f>IFERROR(__xludf.DUMMYFUNCTION("IMPORTRANGE(""https://docs.google.com/spreadsheets/d/1msXmY3JMrtV0sapmub13JTOYehqip3e4NKt615XbIqY/?gid=403967565"",CONCATENATE(""Donantes!I"",K1451))"),123.0)</f>
        <v>123</v>
      </c>
      <c r="H1451" s="57"/>
      <c r="I1451" s="72" t="s">
        <v>16</v>
      </c>
      <c r="J1451" s="58" t="s">
        <v>9</v>
      </c>
      <c r="K1451" s="55">
        <f t="shared" si="77"/>
        <v>34</v>
      </c>
      <c r="L1451" s="58" t="s">
        <v>17</v>
      </c>
    </row>
    <row r="1452">
      <c r="A1452" s="16"/>
      <c r="B1452" s="16"/>
      <c r="C1452" s="16"/>
      <c r="D1452" s="16"/>
      <c r="E1452" s="58">
        <v>9.0</v>
      </c>
      <c r="F1452" s="71" t="s">
        <v>134</v>
      </c>
      <c r="G1452" s="62">
        <f>IFERROR(__xludf.DUMMYFUNCTION("IMPORTRANGE(""https://docs.google.com/spreadsheets/d/1msXmY3JMrtV0sapmub13JTOYehqip3e4NKt615XbIqY/?gid=403967565"",CONCATENATE(""Donantes!J"",K1452))"),1234.0)</f>
        <v>1234</v>
      </c>
      <c r="H1452" s="59"/>
      <c r="I1452" s="74" t="s">
        <v>16</v>
      </c>
      <c r="J1452" s="75" t="s">
        <v>9</v>
      </c>
      <c r="K1452" s="76">
        <f t="shared" si="77"/>
        <v>34</v>
      </c>
      <c r="L1452" s="75" t="s">
        <v>17</v>
      </c>
    </row>
    <row r="1453">
      <c r="A1453" s="16"/>
      <c r="B1453" s="16"/>
      <c r="C1453" s="16"/>
      <c r="D1453" s="16"/>
      <c r="E1453" s="58">
        <v>10.0</v>
      </c>
      <c r="F1453" s="71" t="s">
        <v>115</v>
      </c>
      <c r="G1453" s="77" t="s">
        <v>116</v>
      </c>
      <c r="H1453" s="59"/>
      <c r="I1453" s="74" t="s">
        <v>16</v>
      </c>
      <c r="J1453" s="75" t="s">
        <v>9</v>
      </c>
      <c r="K1453" s="76">
        <f t="shared" si="77"/>
        <v>34</v>
      </c>
      <c r="L1453" s="75" t="s">
        <v>17</v>
      </c>
    </row>
    <row r="1454">
      <c r="A1454" s="16"/>
      <c r="B1454" s="16"/>
      <c r="C1454" s="16"/>
      <c r="D1454" s="16"/>
      <c r="E1454" s="58">
        <v>11.0</v>
      </c>
      <c r="F1454" s="71" t="s">
        <v>117</v>
      </c>
      <c r="G1454" s="58" t="s">
        <v>118</v>
      </c>
      <c r="H1454" s="78"/>
      <c r="I1454" s="74" t="s">
        <v>16</v>
      </c>
      <c r="J1454" s="75" t="s">
        <v>9</v>
      </c>
      <c r="K1454" s="76">
        <f t="shared" si="77"/>
        <v>34</v>
      </c>
      <c r="L1454" s="75" t="s">
        <v>17</v>
      </c>
    </row>
    <row r="1455">
      <c r="A1455" s="16"/>
      <c r="B1455" s="16"/>
      <c r="C1455" s="16"/>
      <c r="D1455" s="16"/>
      <c r="E1455" s="58">
        <v>12.0</v>
      </c>
      <c r="F1455" s="78" t="s">
        <v>135</v>
      </c>
      <c r="G1455" s="67" t="str">
        <f>IFERROR(__xludf.DUMMYFUNCTION("IMPORTRANGE(""https://docs.google.com/spreadsheets/d/1msXmY3JMrtV0sapmub13JTOYehqip3e4NKt615XbIqY/?gid=403967565"",CONCATENATE(""Donantes!E"",K1455))"),"011 1234 5678")</f>
        <v>011 1234 5678</v>
      </c>
      <c r="H1455" s="78"/>
      <c r="I1455" s="79" t="s">
        <v>16</v>
      </c>
      <c r="J1455" s="80" t="s">
        <v>9</v>
      </c>
      <c r="K1455" s="76">
        <f t="shared" si="77"/>
        <v>34</v>
      </c>
      <c r="L1455" s="80" t="s">
        <v>17</v>
      </c>
    </row>
    <row r="1456">
      <c r="A1456" s="16"/>
      <c r="B1456" s="16"/>
      <c r="C1456" s="16"/>
      <c r="D1456" s="16"/>
      <c r="E1456" s="58">
        <v>13.0</v>
      </c>
      <c r="F1456" s="59" t="s">
        <v>119</v>
      </c>
      <c r="G1456" s="67" t="str">
        <f>IFERROR(__xludf.DUMMYFUNCTION("IMPORTRANGE(""https://docs.google.com/spreadsheets/d/1msXmY3JMrtV0sapmub13JTOYehqip3e4NKt615XbIqY/?gid=403967565"",CONCATENATE(""Donantes!F"",K1456))"),"35/4/1950")</f>
        <v>35/4/1950</v>
      </c>
      <c r="H1456" s="59"/>
      <c r="I1456" s="79" t="s">
        <v>16</v>
      </c>
      <c r="J1456" s="80" t="s">
        <v>9</v>
      </c>
      <c r="K1456" s="76">
        <f t="shared" si="77"/>
        <v>34</v>
      </c>
      <c r="L1456" s="80" t="s">
        <v>17</v>
      </c>
    </row>
    <row r="1457">
      <c r="A1457" s="25"/>
      <c r="B1457" s="25"/>
      <c r="C1457" s="25"/>
      <c r="D1457" s="25"/>
      <c r="E1457" s="58">
        <v>14.0</v>
      </c>
      <c r="F1457" s="59" t="s">
        <v>136</v>
      </c>
      <c r="G1457" s="80"/>
      <c r="H1457" s="81" t="s">
        <v>137</v>
      </c>
      <c r="I1457" s="79" t="s">
        <v>16</v>
      </c>
      <c r="J1457" s="80" t="s">
        <v>9</v>
      </c>
      <c r="K1457" s="82"/>
      <c r="L1457" s="80" t="s">
        <v>17</v>
      </c>
    </row>
    <row r="1458">
      <c r="A1458" s="49">
        <v>105.0</v>
      </c>
      <c r="B1458" s="70" t="s">
        <v>128</v>
      </c>
      <c r="C1458" s="48" t="s">
        <v>129</v>
      </c>
      <c r="D1458" s="48" t="s">
        <v>130</v>
      </c>
      <c r="E1458" s="58">
        <v>1.0</v>
      </c>
      <c r="F1458" s="71" t="s">
        <v>131</v>
      </c>
      <c r="G1458" s="52"/>
      <c r="H1458" s="57"/>
      <c r="I1458" s="72" t="s">
        <v>16</v>
      </c>
      <c r="J1458" s="58" t="s">
        <v>9</v>
      </c>
      <c r="K1458" s="55"/>
      <c r="L1458" s="58" t="s">
        <v>17</v>
      </c>
    </row>
    <row r="1459">
      <c r="A1459" s="16"/>
      <c r="B1459" s="16"/>
      <c r="C1459" s="16"/>
      <c r="D1459" s="16"/>
      <c r="E1459" s="58">
        <v>2.0</v>
      </c>
      <c r="F1459" s="71" t="s">
        <v>132</v>
      </c>
      <c r="G1459" s="52"/>
      <c r="H1459" s="57"/>
      <c r="I1459" s="72" t="s">
        <v>16</v>
      </c>
      <c r="J1459" s="58" t="s">
        <v>9</v>
      </c>
      <c r="K1459" s="55"/>
      <c r="L1459" s="58" t="s">
        <v>17</v>
      </c>
    </row>
    <row r="1460">
      <c r="A1460" s="16"/>
      <c r="B1460" s="16"/>
      <c r="C1460" s="16"/>
      <c r="D1460" s="16"/>
      <c r="E1460" s="58">
        <v>3.0</v>
      </c>
      <c r="F1460" s="71" t="s">
        <v>133</v>
      </c>
      <c r="G1460" s="52"/>
      <c r="H1460" s="57"/>
      <c r="I1460" s="72" t="s">
        <v>16</v>
      </c>
      <c r="J1460" s="58" t="s">
        <v>9</v>
      </c>
      <c r="K1460" s="55"/>
      <c r="L1460" s="58" t="s">
        <v>17</v>
      </c>
    </row>
    <row r="1461">
      <c r="A1461" s="16"/>
      <c r="B1461" s="16"/>
      <c r="C1461" s="16"/>
      <c r="D1461" s="16"/>
      <c r="E1461" s="58">
        <v>4.0</v>
      </c>
      <c r="F1461" s="71" t="s">
        <v>29</v>
      </c>
      <c r="G1461" s="37" t="str">
        <f>IFERROR(__xludf.DUMMYFUNCTION("IMPORTRANGE(""https://docs.google.com/spreadsheets/d/1msXmY3JMrtV0sapmub13JTOYehqip3e4NKt615XbIqY/?gid=403967565"",CONCATENATE(""Donantes!B"",K1461))"),"María")</f>
        <v>María</v>
      </c>
      <c r="H1461" s="57"/>
      <c r="I1461" s="72" t="s">
        <v>16</v>
      </c>
      <c r="J1461" s="58" t="s">
        <v>9</v>
      </c>
      <c r="K1461" s="73">
        <f>K1447+1</f>
        <v>35</v>
      </c>
      <c r="L1461" s="58" t="s">
        <v>17</v>
      </c>
    </row>
    <row r="1462">
      <c r="A1462" s="16"/>
      <c r="B1462" s="16"/>
      <c r="C1462" s="16"/>
      <c r="D1462" s="16"/>
      <c r="E1462" s="58">
        <v>5.0</v>
      </c>
      <c r="F1462" s="71" t="s">
        <v>30</v>
      </c>
      <c r="G1462" s="37" t="str">
        <f>IFERROR(__xludf.DUMMYFUNCTION("IMPORTRANGE(""https://docs.google.com/spreadsheets/d/1msXmY3JMrtV0sapmub13JTOYehqip3e4NKt615XbIqY/?gid=403967565"",CONCATENATE(""Donantes!C"",K1462))"),"Gómez")</f>
        <v>Gómez</v>
      </c>
      <c r="H1462" s="57"/>
      <c r="I1462" s="72" t="s">
        <v>16</v>
      </c>
      <c r="J1462" s="58" t="s">
        <v>9</v>
      </c>
      <c r="K1462" s="55">
        <f t="shared" ref="K1462:K1470" si="78">K1461</f>
        <v>35</v>
      </c>
      <c r="L1462" s="58" t="s">
        <v>17</v>
      </c>
    </row>
    <row r="1463">
      <c r="A1463" s="16"/>
      <c r="B1463" s="16"/>
      <c r="C1463" s="16"/>
      <c r="D1463" s="16"/>
      <c r="E1463" s="58">
        <v>6.0</v>
      </c>
      <c r="F1463" s="71" t="s">
        <v>120</v>
      </c>
      <c r="G1463" s="37" t="str">
        <f>IFERROR(__xludf.DUMMYFUNCTION("IMPORTRANGE(""https://docs.google.com/spreadsheets/d/1msXmY3JMrtV0sapmub13JTOYehqip3e4NKt615XbIqY/?gid=403967565"",CONCATENATE(""Donantes!D"",K1463))"),"maria.gomez@gmail.com")</f>
        <v>maria.gomez@gmail.com</v>
      </c>
      <c r="H1463" s="57"/>
      <c r="I1463" s="72" t="s">
        <v>16</v>
      </c>
      <c r="J1463" s="58" t="s">
        <v>9</v>
      </c>
      <c r="K1463" s="55">
        <f t="shared" si="78"/>
        <v>35</v>
      </c>
      <c r="L1463" s="58" t="s">
        <v>17</v>
      </c>
    </row>
    <row r="1464">
      <c r="A1464" s="16"/>
      <c r="B1464" s="16"/>
      <c r="C1464" s="16"/>
      <c r="D1464" s="16"/>
      <c r="E1464" s="58">
        <v>7.0</v>
      </c>
      <c r="F1464" s="71" t="s">
        <v>80</v>
      </c>
      <c r="G1464" s="37" t="str">
        <f>IFERROR(__xludf.DUMMYFUNCTION("IMPORTRANGE(""https://docs.google.com/spreadsheets/d/1msXmY3JMrtV0sapmub13JTOYehqip3e4NKt615XbIqY/?gid=403967565"",CONCATENATE(""Donantes!H"",K1464))"),"Calle Falsa")</f>
        <v>Calle Falsa</v>
      </c>
      <c r="H1464" s="57"/>
      <c r="I1464" s="72" t="s">
        <v>16</v>
      </c>
      <c r="J1464" s="58" t="s">
        <v>9</v>
      </c>
      <c r="K1464" s="55">
        <f t="shared" si="78"/>
        <v>35</v>
      </c>
      <c r="L1464" s="58" t="s">
        <v>17</v>
      </c>
    </row>
    <row r="1465">
      <c r="A1465" s="16"/>
      <c r="B1465" s="16"/>
      <c r="C1465" s="16"/>
      <c r="D1465" s="16"/>
      <c r="E1465" s="58">
        <v>8.0</v>
      </c>
      <c r="F1465" s="71" t="s">
        <v>82</v>
      </c>
      <c r="G1465" s="37">
        <f>IFERROR(__xludf.DUMMYFUNCTION("IMPORTRANGE(""https://docs.google.com/spreadsheets/d/1msXmY3JMrtV0sapmub13JTOYehqip3e4NKt615XbIqY/?gid=403967565"",CONCATENATE(""Donantes!I"",K1465))"),123.0)</f>
        <v>123</v>
      </c>
      <c r="H1465" s="57"/>
      <c r="I1465" s="72" t="s">
        <v>16</v>
      </c>
      <c r="J1465" s="58" t="s">
        <v>9</v>
      </c>
      <c r="K1465" s="55">
        <f t="shared" si="78"/>
        <v>35</v>
      </c>
      <c r="L1465" s="58" t="s">
        <v>17</v>
      </c>
    </row>
    <row r="1466">
      <c r="A1466" s="16"/>
      <c r="B1466" s="16"/>
      <c r="C1466" s="16"/>
      <c r="D1466" s="16"/>
      <c r="E1466" s="58">
        <v>9.0</v>
      </c>
      <c r="F1466" s="71" t="s">
        <v>134</v>
      </c>
      <c r="G1466" s="62">
        <f>IFERROR(__xludf.DUMMYFUNCTION("IMPORTRANGE(""https://docs.google.com/spreadsheets/d/1msXmY3JMrtV0sapmub13JTOYehqip3e4NKt615XbIqY/?gid=403967565"",CONCATENATE(""Donantes!J"",K1466))"),1234.0)</f>
        <v>1234</v>
      </c>
      <c r="H1466" s="59"/>
      <c r="I1466" s="74" t="s">
        <v>16</v>
      </c>
      <c r="J1466" s="75" t="s">
        <v>9</v>
      </c>
      <c r="K1466" s="76">
        <f t="shared" si="78"/>
        <v>35</v>
      </c>
      <c r="L1466" s="75" t="s">
        <v>17</v>
      </c>
    </row>
    <row r="1467">
      <c r="A1467" s="16"/>
      <c r="B1467" s="16"/>
      <c r="C1467" s="16"/>
      <c r="D1467" s="16"/>
      <c r="E1467" s="58">
        <v>10.0</v>
      </c>
      <c r="F1467" s="71" t="s">
        <v>115</v>
      </c>
      <c r="G1467" s="77" t="s">
        <v>116</v>
      </c>
      <c r="H1467" s="59"/>
      <c r="I1467" s="74" t="s">
        <v>16</v>
      </c>
      <c r="J1467" s="75" t="s">
        <v>9</v>
      </c>
      <c r="K1467" s="76">
        <f t="shared" si="78"/>
        <v>35</v>
      </c>
      <c r="L1467" s="75" t="s">
        <v>17</v>
      </c>
    </row>
    <row r="1468">
      <c r="A1468" s="16"/>
      <c r="B1468" s="16"/>
      <c r="C1468" s="16"/>
      <c r="D1468" s="16"/>
      <c r="E1468" s="58">
        <v>11.0</v>
      </c>
      <c r="F1468" s="71" t="s">
        <v>117</v>
      </c>
      <c r="G1468" s="58" t="s">
        <v>118</v>
      </c>
      <c r="H1468" s="78"/>
      <c r="I1468" s="74" t="s">
        <v>16</v>
      </c>
      <c r="J1468" s="75" t="s">
        <v>9</v>
      </c>
      <c r="K1468" s="76">
        <f t="shared" si="78"/>
        <v>35</v>
      </c>
      <c r="L1468" s="75" t="s">
        <v>17</v>
      </c>
    </row>
    <row r="1469">
      <c r="A1469" s="16"/>
      <c r="B1469" s="16"/>
      <c r="C1469" s="16"/>
      <c r="D1469" s="16"/>
      <c r="E1469" s="58">
        <v>12.0</v>
      </c>
      <c r="F1469" s="78" t="s">
        <v>135</v>
      </c>
      <c r="G1469" s="67" t="str">
        <f>IFERROR(__xludf.DUMMYFUNCTION("IMPORTRANGE(""https://docs.google.com/spreadsheets/d/1msXmY3JMrtV0sapmub13JTOYehqip3e4NKt615XbIqY/?gid=403967565"",CONCATENATE(""Donantes!E"",K1469))"),"011 1234 5678")</f>
        <v>011 1234 5678</v>
      </c>
      <c r="H1469" s="78"/>
      <c r="I1469" s="79" t="s">
        <v>16</v>
      </c>
      <c r="J1469" s="80" t="s">
        <v>9</v>
      </c>
      <c r="K1469" s="76">
        <f t="shared" si="78"/>
        <v>35</v>
      </c>
      <c r="L1469" s="80" t="s">
        <v>17</v>
      </c>
    </row>
    <row r="1470">
      <c r="A1470" s="16"/>
      <c r="B1470" s="16"/>
      <c r="C1470" s="16"/>
      <c r="D1470" s="16"/>
      <c r="E1470" s="58">
        <v>13.0</v>
      </c>
      <c r="F1470" s="59" t="s">
        <v>119</v>
      </c>
      <c r="G1470" s="67">
        <f>IFERROR(__xludf.DUMMYFUNCTION("IMPORTRANGE(""https://docs.google.com/spreadsheets/d/1msXmY3JMrtV0sapmub13JTOYehqip3e4NKt615XbIqY/?gid=403967565"",CONCATENATE(""Donantes!F"",K1470))"),14.0)</f>
        <v>14</v>
      </c>
      <c r="H1470" s="59"/>
      <c r="I1470" s="79" t="s">
        <v>16</v>
      </c>
      <c r="J1470" s="80" t="s">
        <v>9</v>
      </c>
      <c r="K1470" s="76">
        <f t="shared" si="78"/>
        <v>35</v>
      </c>
      <c r="L1470" s="80" t="s">
        <v>17</v>
      </c>
    </row>
    <row r="1471">
      <c r="A1471" s="25"/>
      <c r="B1471" s="25"/>
      <c r="C1471" s="25"/>
      <c r="D1471" s="25"/>
      <c r="E1471" s="58">
        <v>14.0</v>
      </c>
      <c r="F1471" s="59" t="s">
        <v>136</v>
      </c>
      <c r="G1471" s="80"/>
      <c r="H1471" s="81" t="s">
        <v>137</v>
      </c>
      <c r="I1471" s="79" t="s">
        <v>16</v>
      </c>
      <c r="J1471" s="80" t="s">
        <v>9</v>
      </c>
      <c r="K1471" s="82"/>
      <c r="L1471" s="80" t="s">
        <v>17</v>
      </c>
    </row>
    <row r="1472">
      <c r="A1472" s="49">
        <v>106.0</v>
      </c>
      <c r="B1472" s="70" t="s">
        <v>128</v>
      </c>
      <c r="C1472" s="48" t="s">
        <v>129</v>
      </c>
      <c r="D1472" s="48" t="s">
        <v>130</v>
      </c>
      <c r="E1472" s="58">
        <v>1.0</v>
      </c>
      <c r="F1472" s="71" t="s">
        <v>131</v>
      </c>
      <c r="G1472" s="52"/>
      <c r="H1472" s="57"/>
      <c r="I1472" s="72" t="s">
        <v>16</v>
      </c>
      <c r="J1472" s="58" t="s">
        <v>9</v>
      </c>
      <c r="K1472" s="55"/>
      <c r="L1472" s="58" t="s">
        <v>17</v>
      </c>
    </row>
    <row r="1473">
      <c r="A1473" s="16"/>
      <c r="B1473" s="16"/>
      <c r="C1473" s="16"/>
      <c r="D1473" s="16"/>
      <c r="E1473" s="58">
        <v>2.0</v>
      </c>
      <c r="F1473" s="71" t="s">
        <v>132</v>
      </c>
      <c r="G1473" s="52"/>
      <c r="H1473" s="57"/>
      <c r="I1473" s="72" t="s">
        <v>16</v>
      </c>
      <c r="J1473" s="58" t="s">
        <v>9</v>
      </c>
      <c r="K1473" s="55"/>
      <c r="L1473" s="58" t="s">
        <v>17</v>
      </c>
    </row>
    <row r="1474">
      <c r="A1474" s="16"/>
      <c r="B1474" s="16"/>
      <c r="C1474" s="16"/>
      <c r="D1474" s="16"/>
      <c r="E1474" s="58">
        <v>3.0</v>
      </c>
      <c r="F1474" s="71" t="s">
        <v>133</v>
      </c>
      <c r="G1474" s="52"/>
      <c r="H1474" s="57"/>
      <c r="I1474" s="72" t="s">
        <v>16</v>
      </c>
      <c r="J1474" s="58" t="s">
        <v>9</v>
      </c>
      <c r="K1474" s="55"/>
      <c r="L1474" s="58" t="s">
        <v>17</v>
      </c>
    </row>
    <row r="1475">
      <c r="A1475" s="16"/>
      <c r="B1475" s="16"/>
      <c r="C1475" s="16"/>
      <c r="D1475" s="16"/>
      <c r="E1475" s="58">
        <v>4.0</v>
      </c>
      <c r="F1475" s="71" t="s">
        <v>29</v>
      </c>
      <c r="G1475" s="37" t="str">
        <f>IFERROR(__xludf.DUMMYFUNCTION("IMPORTRANGE(""https://docs.google.com/spreadsheets/d/1msXmY3JMrtV0sapmub13JTOYehqip3e4NKt615XbIqY/?gid=403967565"",CONCATENATE(""Donantes!B"",K1475))"),"María")</f>
        <v>María</v>
      </c>
      <c r="H1475" s="57"/>
      <c r="I1475" s="72" t="s">
        <v>16</v>
      </c>
      <c r="J1475" s="58" t="s">
        <v>9</v>
      </c>
      <c r="K1475" s="73">
        <f>K1461+1</f>
        <v>36</v>
      </c>
      <c r="L1475" s="58" t="s">
        <v>17</v>
      </c>
    </row>
    <row r="1476">
      <c r="A1476" s="16"/>
      <c r="B1476" s="16"/>
      <c r="C1476" s="16"/>
      <c r="D1476" s="16"/>
      <c r="E1476" s="58">
        <v>5.0</v>
      </c>
      <c r="F1476" s="71" t="s">
        <v>30</v>
      </c>
      <c r="G1476" s="37" t="str">
        <f>IFERROR(__xludf.DUMMYFUNCTION("IMPORTRANGE(""https://docs.google.com/spreadsheets/d/1msXmY3JMrtV0sapmub13JTOYehqip3e4NKt615XbIqY/?gid=403967565"",CONCATENATE(""Donantes!C"",K1476))"),"Gómez")</f>
        <v>Gómez</v>
      </c>
      <c r="H1476" s="57"/>
      <c r="I1476" s="72" t="s">
        <v>16</v>
      </c>
      <c r="J1476" s="58" t="s">
        <v>9</v>
      </c>
      <c r="K1476" s="55">
        <f t="shared" ref="K1476:K1484" si="79">K1475</f>
        <v>36</v>
      </c>
      <c r="L1476" s="58" t="s">
        <v>17</v>
      </c>
    </row>
    <row r="1477">
      <c r="A1477" s="16"/>
      <c r="B1477" s="16"/>
      <c r="C1477" s="16"/>
      <c r="D1477" s="16"/>
      <c r="E1477" s="58">
        <v>6.0</v>
      </c>
      <c r="F1477" s="71" t="s">
        <v>120</v>
      </c>
      <c r="G1477" s="37" t="str">
        <f>IFERROR(__xludf.DUMMYFUNCTION("IMPORTRANGE(""https://docs.google.com/spreadsheets/d/1msXmY3JMrtV0sapmub13JTOYehqip3e4NKt615XbIqY/?gid=403967565"",CONCATENATE(""Donantes!D"",K1477))"),"maria.gomez@gmail.com")</f>
        <v>maria.gomez@gmail.com</v>
      </c>
      <c r="H1477" s="57"/>
      <c r="I1477" s="72" t="s">
        <v>16</v>
      </c>
      <c r="J1477" s="58" t="s">
        <v>9</v>
      </c>
      <c r="K1477" s="55">
        <f t="shared" si="79"/>
        <v>36</v>
      </c>
      <c r="L1477" s="58" t="s">
        <v>17</v>
      </c>
    </row>
    <row r="1478">
      <c r="A1478" s="16"/>
      <c r="B1478" s="16"/>
      <c r="C1478" s="16"/>
      <c r="D1478" s="16"/>
      <c r="E1478" s="58">
        <v>7.0</v>
      </c>
      <c r="F1478" s="71" t="s">
        <v>80</v>
      </c>
      <c r="G1478" s="37" t="str">
        <f>IFERROR(__xludf.DUMMYFUNCTION("IMPORTRANGE(""https://docs.google.com/spreadsheets/d/1msXmY3JMrtV0sapmub13JTOYehqip3e4NKt615XbIqY/?gid=403967565"",CONCATENATE(""Donantes!H"",K1478))"),"Calle Falsa")</f>
        <v>Calle Falsa</v>
      </c>
      <c r="H1478" s="57"/>
      <c r="I1478" s="72" t="s">
        <v>16</v>
      </c>
      <c r="J1478" s="58" t="s">
        <v>9</v>
      </c>
      <c r="K1478" s="55">
        <f t="shared" si="79"/>
        <v>36</v>
      </c>
      <c r="L1478" s="58" t="s">
        <v>17</v>
      </c>
    </row>
    <row r="1479">
      <c r="A1479" s="16"/>
      <c r="B1479" s="16"/>
      <c r="C1479" s="16"/>
      <c r="D1479" s="16"/>
      <c r="E1479" s="58">
        <v>8.0</v>
      </c>
      <c r="F1479" s="71" t="s">
        <v>82</v>
      </c>
      <c r="G1479" s="37">
        <f>IFERROR(__xludf.DUMMYFUNCTION("IMPORTRANGE(""https://docs.google.com/spreadsheets/d/1msXmY3JMrtV0sapmub13JTOYehqip3e4NKt615XbIqY/?gid=403967565"",CONCATENATE(""Donantes!I"",K1479))"),123.0)</f>
        <v>123</v>
      </c>
      <c r="H1479" s="57"/>
      <c r="I1479" s="72" t="s">
        <v>16</v>
      </c>
      <c r="J1479" s="58" t="s">
        <v>9</v>
      </c>
      <c r="K1479" s="55">
        <f t="shared" si="79"/>
        <v>36</v>
      </c>
      <c r="L1479" s="58" t="s">
        <v>17</v>
      </c>
    </row>
    <row r="1480">
      <c r="A1480" s="16"/>
      <c r="B1480" s="16"/>
      <c r="C1480" s="16"/>
      <c r="D1480" s="16"/>
      <c r="E1480" s="58">
        <v>9.0</v>
      </c>
      <c r="F1480" s="71" t="s">
        <v>134</v>
      </c>
      <c r="G1480" s="62">
        <f>IFERROR(__xludf.DUMMYFUNCTION("IMPORTRANGE(""https://docs.google.com/spreadsheets/d/1msXmY3JMrtV0sapmub13JTOYehqip3e4NKt615XbIqY/?gid=403967565"",CONCATENATE(""Donantes!J"",K1480))"),1234.0)</f>
        <v>1234</v>
      </c>
      <c r="H1480" s="59"/>
      <c r="I1480" s="74" t="s">
        <v>16</v>
      </c>
      <c r="J1480" s="75" t="s">
        <v>9</v>
      </c>
      <c r="K1480" s="76">
        <f t="shared" si="79"/>
        <v>36</v>
      </c>
      <c r="L1480" s="75" t="s">
        <v>17</v>
      </c>
    </row>
    <row r="1481">
      <c r="A1481" s="16"/>
      <c r="B1481" s="16"/>
      <c r="C1481" s="16"/>
      <c r="D1481" s="16"/>
      <c r="E1481" s="58">
        <v>10.0</v>
      </c>
      <c r="F1481" s="71" t="s">
        <v>115</v>
      </c>
      <c r="G1481" s="77" t="s">
        <v>116</v>
      </c>
      <c r="H1481" s="59"/>
      <c r="I1481" s="74" t="s">
        <v>16</v>
      </c>
      <c r="J1481" s="75" t="s">
        <v>9</v>
      </c>
      <c r="K1481" s="76">
        <f t="shared" si="79"/>
        <v>36</v>
      </c>
      <c r="L1481" s="75" t="s">
        <v>17</v>
      </c>
    </row>
    <row r="1482">
      <c r="A1482" s="16"/>
      <c r="B1482" s="16"/>
      <c r="C1482" s="16"/>
      <c r="D1482" s="16"/>
      <c r="E1482" s="58">
        <v>11.0</v>
      </c>
      <c r="F1482" s="71" t="s">
        <v>117</v>
      </c>
      <c r="G1482" s="58" t="s">
        <v>118</v>
      </c>
      <c r="H1482" s="78"/>
      <c r="I1482" s="74" t="s">
        <v>16</v>
      </c>
      <c r="J1482" s="75" t="s">
        <v>9</v>
      </c>
      <c r="K1482" s="76">
        <f t="shared" si="79"/>
        <v>36</v>
      </c>
      <c r="L1482" s="75" t="s">
        <v>17</v>
      </c>
    </row>
    <row r="1483">
      <c r="A1483" s="16"/>
      <c r="B1483" s="16"/>
      <c r="C1483" s="16"/>
      <c r="D1483" s="16"/>
      <c r="E1483" s="58">
        <v>12.0</v>
      </c>
      <c r="F1483" s="78" t="s">
        <v>135</v>
      </c>
      <c r="G1483" s="67" t="str">
        <f>IFERROR(__xludf.DUMMYFUNCTION("IMPORTRANGE(""https://docs.google.com/spreadsheets/d/1msXmY3JMrtV0sapmub13JTOYehqip3e4NKt615XbIqY/?gid=403967565"",CONCATENATE(""Donantes!E"",K1483))"),"011 1234 5678")</f>
        <v>011 1234 5678</v>
      </c>
      <c r="H1483" s="78"/>
      <c r="I1483" s="79" t="s">
        <v>16</v>
      </c>
      <c r="J1483" s="80" t="s">
        <v>9</v>
      </c>
      <c r="K1483" s="76">
        <f t="shared" si="79"/>
        <v>36</v>
      </c>
      <c r="L1483" s="80" t="s">
        <v>17</v>
      </c>
    </row>
    <row r="1484">
      <c r="A1484" s="16"/>
      <c r="B1484" s="16"/>
      <c r="C1484" s="16"/>
      <c r="D1484" s="16"/>
      <c r="E1484" s="58">
        <v>13.0</v>
      </c>
      <c r="F1484" s="59" t="s">
        <v>119</v>
      </c>
      <c r="G1484" s="67" t="str">
        <f>IFERROR(__xludf.DUMMYFUNCTION("IMPORTRANGE(""https://docs.google.com/spreadsheets/d/1msXmY3JMrtV0sapmub13JTOYehqip3e4NKt615XbIqY/?gid=403967565"",CONCATENATE(""Donantes!F"",K1484))"),"""hola""")</f>
        <v>"hola"</v>
      </c>
      <c r="H1484" s="59"/>
      <c r="I1484" s="79" t="s">
        <v>16</v>
      </c>
      <c r="J1484" s="80" t="s">
        <v>9</v>
      </c>
      <c r="K1484" s="76">
        <f t="shared" si="79"/>
        <v>36</v>
      </c>
      <c r="L1484" s="80" t="s">
        <v>17</v>
      </c>
    </row>
    <row r="1485">
      <c r="A1485" s="25"/>
      <c r="B1485" s="25"/>
      <c r="C1485" s="25"/>
      <c r="D1485" s="25"/>
      <c r="E1485" s="58">
        <v>14.0</v>
      </c>
      <c r="F1485" s="59" t="s">
        <v>136</v>
      </c>
      <c r="G1485" s="80"/>
      <c r="H1485" s="81" t="s">
        <v>137</v>
      </c>
      <c r="I1485" s="79" t="s">
        <v>16</v>
      </c>
      <c r="J1485" s="80" t="s">
        <v>9</v>
      </c>
      <c r="K1485" s="82"/>
      <c r="L1485" s="80" t="s">
        <v>17</v>
      </c>
    </row>
    <row r="1486">
      <c r="A1486" s="49">
        <v>107.0</v>
      </c>
      <c r="B1486" s="70" t="s">
        <v>128</v>
      </c>
      <c r="C1486" s="48" t="s">
        <v>129</v>
      </c>
      <c r="D1486" s="48" t="s">
        <v>130</v>
      </c>
      <c r="E1486" s="58">
        <v>1.0</v>
      </c>
      <c r="F1486" s="71" t="s">
        <v>131</v>
      </c>
      <c r="G1486" s="52"/>
      <c r="H1486" s="57"/>
      <c r="I1486" s="72" t="s">
        <v>16</v>
      </c>
      <c r="J1486" s="58" t="s">
        <v>9</v>
      </c>
      <c r="K1486" s="55"/>
      <c r="L1486" s="58" t="s">
        <v>17</v>
      </c>
    </row>
    <row r="1487">
      <c r="A1487" s="16"/>
      <c r="B1487" s="16"/>
      <c r="C1487" s="16"/>
      <c r="D1487" s="16"/>
      <c r="E1487" s="58">
        <v>2.0</v>
      </c>
      <c r="F1487" s="71" t="s">
        <v>132</v>
      </c>
      <c r="G1487" s="52"/>
      <c r="H1487" s="57"/>
      <c r="I1487" s="72" t="s">
        <v>16</v>
      </c>
      <c r="J1487" s="58" t="s">
        <v>9</v>
      </c>
      <c r="K1487" s="55"/>
      <c r="L1487" s="58" t="s">
        <v>17</v>
      </c>
    </row>
    <row r="1488">
      <c r="A1488" s="16"/>
      <c r="B1488" s="16"/>
      <c r="C1488" s="16"/>
      <c r="D1488" s="16"/>
      <c r="E1488" s="58">
        <v>3.0</v>
      </c>
      <c r="F1488" s="71" t="s">
        <v>133</v>
      </c>
      <c r="G1488" s="52"/>
      <c r="H1488" s="57"/>
      <c r="I1488" s="72" t="s">
        <v>16</v>
      </c>
      <c r="J1488" s="58" t="s">
        <v>9</v>
      </c>
      <c r="K1488" s="55"/>
      <c r="L1488" s="58" t="s">
        <v>17</v>
      </c>
    </row>
    <row r="1489">
      <c r="A1489" s="16"/>
      <c r="B1489" s="16"/>
      <c r="C1489" s="16"/>
      <c r="D1489" s="16"/>
      <c r="E1489" s="58">
        <v>4.0</v>
      </c>
      <c r="F1489" s="71" t="s">
        <v>29</v>
      </c>
      <c r="G1489" s="37" t="str">
        <f>IFERROR(__xludf.DUMMYFUNCTION("IMPORTRANGE(""https://docs.google.com/spreadsheets/d/1msXmY3JMrtV0sapmub13JTOYehqip3e4NKt615XbIqY/?gid=403967565"",CONCATENATE(""Donantes!B"",K1489))"),"María")</f>
        <v>María</v>
      </c>
      <c r="H1489" s="57"/>
      <c r="I1489" s="72" t="s">
        <v>16</v>
      </c>
      <c r="J1489" s="58" t="s">
        <v>9</v>
      </c>
      <c r="K1489" s="73">
        <f>K1475+1</f>
        <v>37</v>
      </c>
      <c r="L1489" s="58" t="s">
        <v>17</v>
      </c>
    </row>
    <row r="1490">
      <c r="A1490" s="16"/>
      <c r="B1490" s="16"/>
      <c r="C1490" s="16"/>
      <c r="D1490" s="16"/>
      <c r="E1490" s="58">
        <v>5.0</v>
      </c>
      <c r="F1490" s="71" t="s">
        <v>30</v>
      </c>
      <c r="G1490" s="37" t="str">
        <f>IFERROR(__xludf.DUMMYFUNCTION("IMPORTRANGE(""https://docs.google.com/spreadsheets/d/1msXmY3JMrtV0sapmub13JTOYehqip3e4NKt615XbIqY/?gid=403967565"",CONCATENATE(""Donantes!C"",K1490))"),"Gómez")</f>
        <v>Gómez</v>
      </c>
      <c r="H1490" s="57"/>
      <c r="I1490" s="72" t="s">
        <v>16</v>
      </c>
      <c r="J1490" s="58" t="s">
        <v>9</v>
      </c>
      <c r="K1490" s="55">
        <f t="shared" ref="K1490:K1498" si="80">K1489</f>
        <v>37</v>
      </c>
      <c r="L1490" s="58" t="s">
        <v>17</v>
      </c>
    </row>
    <row r="1491">
      <c r="A1491" s="16"/>
      <c r="B1491" s="16"/>
      <c r="C1491" s="16"/>
      <c r="D1491" s="16"/>
      <c r="E1491" s="58">
        <v>6.0</v>
      </c>
      <c r="F1491" s="71" t="s">
        <v>120</v>
      </c>
      <c r="G1491" s="37" t="str">
        <f>IFERROR(__xludf.DUMMYFUNCTION("IMPORTRANGE(""https://docs.google.com/spreadsheets/d/1msXmY3JMrtV0sapmub13JTOYehqip3e4NKt615XbIqY/?gid=403967565"",CONCATENATE(""Donantes!D"",K1491))"),"maria.gomez@gmail.com")</f>
        <v>maria.gomez@gmail.com</v>
      </c>
      <c r="H1491" s="57"/>
      <c r="I1491" s="72" t="s">
        <v>16</v>
      </c>
      <c r="J1491" s="58" t="s">
        <v>9</v>
      </c>
      <c r="K1491" s="55">
        <f t="shared" si="80"/>
        <v>37</v>
      </c>
      <c r="L1491" s="58" t="s">
        <v>17</v>
      </c>
    </row>
    <row r="1492">
      <c r="A1492" s="16"/>
      <c r="B1492" s="16"/>
      <c r="C1492" s="16"/>
      <c r="D1492" s="16"/>
      <c r="E1492" s="58">
        <v>7.0</v>
      </c>
      <c r="F1492" s="71" t="s">
        <v>80</v>
      </c>
      <c r="G1492" s="37" t="str">
        <f>IFERROR(__xludf.DUMMYFUNCTION("IMPORTRANGE(""https://docs.google.com/spreadsheets/d/1msXmY3JMrtV0sapmub13JTOYehqip3e4NKt615XbIqY/?gid=403967565"",CONCATENATE(""Donantes!H"",K1492))"),"Calle Falsa")</f>
        <v>Calle Falsa</v>
      </c>
      <c r="H1492" s="57"/>
      <c r="I1492" s="72" t="s">
        <v>16</v>
      </c>
      <c r="J1492" s="58" t="s">
        <v>9</v>
      </c>
      <c r="K1492" s="55">
        <f t="shared" si="80"/>
        <v>37</v>
      </c>
      <c r="L1492" s="58" t="s">
        <v>17</v>
      </c>
    </row>
    <row r="1493">
      <c r="A1493" s="16"/>
      <c r="B1493" s="16"/>
      <c r="C1493" s="16"/>
      <c r="D1493" s="16"/>
      <c r="E1493" s="58">
        <v>8.0</v>
      </c>
      <c r="F1493" s="71" t="s">
        <v>82</v>
      </c>
      <c r="G1493" s="37">
        <f>IFERROR(__xludf.DUMMYFUNCTION("IMPORTRANGE(""https://docs.google.com/spreadsheets/d/1msXmY3JMrtV0sapmub13JTOYehqip3e4NKt615XbIqY/?gid=403967565"",CONCATENATE(""Donantes!I"",K1493))"),123.0)</f>
        <v>123</v>
      </c>
      <c r="H1493" s="57"/>
      <c r="I1493" s="72" t="s">
        <v>16</v>
      </c>
      <c r="J1493" s="58" t="s">
        <v>9</v>
      </c>
      <c r="K1493" s="55">
        <f t="shared" si="80"/>
        <v>37</v>
      </c>
      <c r="L1493" s="58" t="s">
        <v>17</v>
      </c>
    </row>
    <row r="1494">
      <c r="A1494" s="16"/>
      <c r="B1494" s="16"/>
      <c r="C1494" s="16"/>
      <c r="D1494" s="16"/>
      <c r="E1494" s="58">
        <v>9.0</v>
      </c>
      <c r="F1494" s="71" t="s">
        <v>134</v>
      </c>
      <c r="G1494" s="62">
        <f>IFERROR(__xludf.DUMMYFUNCTION("IMPORTRANGE(""https://docs.google.com/spreadsheets/d/1msXmY3JMrtV0sapmub13JTOYehqip3e4NKt615XbIqY/?gid=403967565"",CONCATENATE(""Donantes!J"",K1494))"),1234.0)</f>
        <v>1234</v>
      </c>
      <c r="H1494" s="59"/>
      <c r="I1494" s="74" t="s">
        <v>16</v>
      </c>
      <c r="J1494" s="75" t="s">
        <v>9</v>
      </c>
      <c r="K1494" s="76">
        <f t="shared" si="80"/>
        <v>37</v>
      </c>
      <c r="L1494" s="75" t="s">
        <v>17</v>
      </c>
    </row>
    <row r="1495">
      <c r="A1495" s="16"/>
      <c r="B1495" s="16"/>
      <c r="C1495" s="16"/>
      <c r="D1495" s="16"/>
      <c r="E1495" s="58">
        <v>10.0</v>
      </c>
      <c r="F1495" s="71" t="s">
        <v>115</v>
      </c>
      <c r="G1495" s="77" t="s">
        <v>116</v>
      </c>
      <c r="H1495" s="59"/>
      <c r="I1495" s="74" t="s">
        <v>16</v>
      </c>
      <c r="J1495" s="75" t="s">
        <v>9</v>
      </c>
      <c r="K1495" s="76">
        <f t="shared" si="80"/>
        <v>37</v>
      </c>
      <c r="L1495" s="75" t="s">
        <v>17</v>
      </c>
    </row>
    <row r="1496">
      <c r="A1496" s="16"/>
      <c r="B1496" s="16"/>
      <c r="C1496" s="16"/>
      <c r="D1496" s="16"/>
      <c r="E1496" s="58">
        <v>11.0</v>
      </c>
      <c r="F1496" s="71" t="s">
        <v>117</v>
      </c>
      <c r="G1496" s="58" t="s">
        <v>118</v>
      </c>
      <c r="H1496" s="78"/>
      <c r="I1496" s="74" t="s">
        <v>16</v>
      </c>
      <c r="J1496" s="75" t="s">
        <v>9</v>
      </c>
      <c r="K1496" s="76">
        <f t="shared" si="80"/>
        <v>37</v>
      </c>
      <c r="L1496" s="75" t="s">
        <v>17</v>
      </c>
    </row>
    <row r="1497">
      <c r="A1497" s="16"/>
      <c r="B1497" s="16"/>
      <c r="C1497" s="16"/>
      <c r="D1497" s="16"/>
      <c r="E1497" s="58">
        <v>12.0</v>
      </c>
      <c r="F1497" s="78" t="s">
        <v>135</v>
      </c>
      <c r="G1497" s="67" t="str">
        <f>IFERROR(__xludf.DUMMYFUNCTION("IMPORTRANGE(""https://docs.google.com/spreadsheets/d/1msXmY3JMrtV0sapmub13JTOYehqip3e4NKt615XbIqY/?gid=403967565"",CONCATENATE(""Donantes!E"",K1497))"),"011 1234 5678")</f>
        <v>011 1234 5678</v>
      </c>
      <c r="H1497" s="78"/>
      <c r="I1497" s="79" t="s">
        <v>16</v>
      </c>
      <c r="J1497" s="80" t="s">
        <v>9</v>
      </c>
      <c r="K1497" s="76">
        <f t="shared" si="80"/>
        <v>37</v>
      </c>
      <c r="L1497" s="80" t="s">
        <v>17</v>
      </c>
    </row>
    <row r="1498">
      <c r="A1498" s="16"/>
      <c r="B1498" s="16"/>
      <c r="C1498" s="16"/>
      <c r="D1498" s="16"/>
      <c r="E1498" s="58">
        <v>13.0</v>
      </c>
      <c r="F1498" s="59" t="s">
        <v>119</v>
      </c>
      <c r="G1498" s="67" t="str">
        <f>IFERROR(__xludf.DUMMYFUNCTION("IMPORTRANGE(""https://docs.google.com/spreadsheets/d/1msXmY3JMrtV0sapmub13JTOYehqip3e4NKt615XbIqY/?gid=403967565"",CONCATENATE(""Donantes!F"",K1498))"),"""""")</f>
        <v>""</v>
      </c>
      <c r="H1498" s="59"/>
      <c r="I1498" s="79" t="s">
        <v>16</v>
      </c>
      <c r="J1498" s="80" t="s">
        <v>9</v>
      </c>
      <c r="K1498" s="76">
        <f t="shared" si="80"/>
        <v>37</v>
      </c>
      <c r="L1498" s="80" t="s">
        <v>17</v>
      </c>
    </row>
    <row r="1499">
      <c r="A1499" s="25"/>
      <c r="B1499" s="25"/>
      <c r="C1499" s="25"/>
      <c r="D1499" s="25"/>
      <c r="E1499" s="58">
        <v>14.0</v>
      </c>
      <c r="F1499" s="59" t="s">
        <v>136</v>
      </c>
      <c r="G1499" s="80"/>
      <c r="H1499" s="81" t="s">
        <v>137</v>
      </c>
      <c r="I1499" s="79" t="s">
        <v>16</v>
      </c>
      <c r="J1499" s="80" t="s">
        <v>9</v>
      </c>
      <c r="K1499" s="82"/>
      <c r="L1499" s="80" t="s">
        <v>17</v>
      </c>
    </row>
    <row r="1500">
      <c r="A1500" s="49">
        <v>108.0</v>
      </c>
      <c r="B1500" s="70" t="s">
        <v>128</v>
      </c>
      <c r="C1500" s="48" t="s">
        <v>129</v>
      </c>
      <c r="D1500" s="48" t="s">
        <v>130</v>
      </c>
      <c r="E1500" s="58">
        <v>1.0</v>
      </c>
      <c r="F1500" s="71" t="s">
        <v>131</v>
      </c>
      <c r="G1500" s="52"/>
      <c r="H1500" s="57"/>
      <c r="I1500" s="72" t="s">
        <v>16</v>
      </c>
      <c r="J1500" s="58" t="s">
        <v>9</v>
      </c>
      <c r="K1500" s="55"/>
      <c r="L1500" s="58" t="s">
        <v>17</v>
      </c>
    </row>
    <row r="1501">
      <c r="A1501" s="16"/>
      <c r="B1501" s="16"/>
      <c r="C1501" s="16"/>
      <c r="D1501" s="16"/>
      <c r="E1501" s="58">
        <v>2.0</v>
      </c>
      <c r="F1501" s="71" t="s">
        <v>132</v>
      </c>
      <c r="G1501" s="52"/>
      <c r="H1501" s="57"/>
      <c r="I1501" s="72" t="s">
        <v>16</v>
      </c>
      <c r="J1501" s="58" t="s">
        <v>9</v>
      </c>
      <c r="K1501" s="55"/>
      <c r="L1501" s="58" t="s">
        <v>17</v>
      </c>
    </row>
    <row r="1502">
      <c r="A1502" s="16"/>
      <c r="B1502" s="16"/>
      <c r="C1502" s="16"/>
      <c r="D1502" s="16"/>
      <c r="E1502" s="58">
        <v>3.0</v>
      </c>
      <c r="F1502" s="71" t="s">
        <v>133</v>
      </c>
      <c r="G1502" s="52"/>
      <c r="H1502" s="57"/>
      <c r="I1502" s="72" t="s">
        <v>16</v>
      </c>
      <c r="J1502" s="58" t="s">
        <v>9</v>
      </c>
      <c r="K1502" s="55"/>
      <c r="L1502" s="58" t="s">
        <v>17</v>
      </c>
    </row>
    <row r="1503">
      <c r="A1503" s="16"/>
      <c r="B1503" s="16"/>
      <c r="C1503" s="16"/>
      <c r="D1503" s="16"/>
      <c r="E1503" s="58">
        <v>4.0</v>
      </c>
      <c r="F1503" s="71" t="s">
        <v>29</v>
      </c>
      <c r="G1503" s="37" t="str">
        <f>IFERROR(__xludf.DUMMYFUNCTION("IMPORTRANGE(""https://docs.google.com/spreadsheets/d/1msXmY3JMrtV0sapmub13JTOYehqip3e4NKt615XbIqY/?gid=403967565"",CONCATENATE(""Donantes!B"",K1503))"),"María")</f>
        <v>María</v>
      </c>
      <c r="H1503" s="57"/>
      <c r="I1503" s="72" t="s">
        <v>16</v>
      </c>
      <c r="J1503" s="58" t="s">
        <v>9</v>
      </c>
      <c r="K1503" s="73">
        <f>K1489+1</f>
        <v>38</v>
      </c>
      <c r="L1503" s="58" t="s">
        <v>17</v>
      </c>
    </row>
    <row r="1504">
      <c r="A1504" s="16"/>
      <c r="B1504" s="16"/>
      <c r="C1504" s="16"/>
      <c r="D1504" s="16"/>
      <c r="E1504" s="58">
        <v>5.0</v>
      </c>
      <c r="F1504" s="71" t="s">
        <v>30</v>
      </c>
      <c r="G1504" s="37" t="str">
        <f>IFERROR(__xludf.DUMMYFUNCTION("IMPORTRANGE(""https://docs.google.com/spreadsheets/d/1msXmY3JMrtV0sapmub13JTOYehqip3e4NKt615XbIqY/?gid=403967565"",CONCATENATE(""Donantes!C"",K1504))"),"Gómez")</f>
        <v>Gómez</v>
      </c>
      <c r="H1504" s="57"/>
      <c r="I1504" s="72" t="s">
        <v>16</v>
      </c>
      <c r="J1504" s="58" t="s">
        <v>9</v>
      </c>
      <c r="K1504" s="55">
        <f t="shared" ref="K1504:K1512" si="81">K1503</f>
        <v>38</v>
      </c>
      <c r="L1504" s="58" t="s">
        <v>17</v>
      </c>
    </row>
    <row r="1505">
      <c r="A1505" s="16"/>
      <c r="B1505" s="16"/>
      <c r="C1505" s="16"/>
      <c r="D1505" s="16"/>
      <c r="E1505" s="58">
        <v>6.0</v>
      </c>
      <c r="F1505" s="71" t="s">
        <v>120</v>
      </c>
      <c r="G1505" s="37" t="str">
        <f>IFERROR(__xludf.DUMMYFUNCTION("IMPORTRANGE(""https://docs.google.com/spreadsheets/d/1msXmY3JMrtV0sapmub13JTOYehqip3e4NKt615XbIqY/?gid=403967565"",CONCATENATE(""Donantes!D"",K1505))"),"maria.gomez@gmail.com")</f>
        <v>maria.gomez@gmail.com</v>
      </c>
      <c r="H1505" s="57"/>
      <c r="I1505" s="72" t="s">
        <v>16</v>
      </c>
      <c r="J1505" s="58" t="s">
        <v>9</v>
      </c>
      <c r="K1505" s="55">
        <f t="shared" si="81"/>
        <v>38</v>
      </c>
      <c r="L1505" s="58" t="s">
        <v>17</v>
      </c>
    </row>
    <row r="1506">
      <c r="A1506" s="16"/>
      <c r="B1506" s="16"/>
      <c r="C1506" s="16"/>
      <c r="D1506" s="16"/>
      <c r="E1506" s="58">
        <v>7.0</v>
      </c>
      <c r="F1506" s="71" t="s">
        <v>80</v>
      </c>
      <c r="G1506" s="37" t="str">
        <f>IFERROR(__xludf.DUMMYFUNCTION("IMPORTRANGE(""https://docs.google.com/spreadsheets/d/1msXmY3JMrtV0sapmub13JTOYehqip3e4NKt615XbIqY/?gid=403967565"",CONCATENATE(""Donantes!H"",K1506))"),"Calle Falsa")</f>
        <v>Calle Falsa</v>
      </c>
      <c r="H1506" s="57"/>
      <c r="I1506" s="72" t="s">
        <v>16</v>
      </c>
      <c r="J1506" s="58" t="s">
        <v>9</v>
      </c>
      <c r="K1506" s="55">
        <f t="shared" si="81"/>
        <v>38</v>
      </c>
      <c r="L1506" s="58" t="s">
        <v>17</v>
      </c>
    </row>
    <row r="1507">
      <c r="A1507" s="16"/>
      <c r="B1507" s="16"/>
      <c r="C1507" s="16"/>
      <c r="D1507" s="16"/>
      <c r="E1507" s="58">
        <v>8.0</v>
      </c>
      <c r="F1507" s="71" t="s">
        <v>82</v>
      </c>
      <c r="G1507" s="37">
        <f>IFERROR(__xludf.DUMMYFUNCTION("IMPORTRANGE(""https://docs.google.com/spreadsheets/d/1msXmY3JMrtV0sapmub13JTOYehqip3e4NKt615XbIqY/?gid=403967565"",CONCATENATE(""Donantes!I"",K1507))"),123.0)</f>
        <v>123</v>
      </c>
      <c r="H1507" s="57"/>
      <c r="I1507" s="72" t="s">
        <v>16</v>
      </c>
      <c r="J1507" s="58" t="s">
        <v>9</v>
      </c>
      <c r="K1507" s="55">
        <f t="shared" si="81"/>
        <v>38</v>
      </c>
      <c r="L1507" s="58" t="s">
        <v>17</v>
      </c>
    </row>
    <row r="1508">
      <c r="A1508" s="16"/>
      <c r="B1508" s="16"/>
      <c r="C1508" s="16"/>
      <c r="D1508" s="16"/>
      <c r="E1508" s="58">
        <v>9.0</v>
      </c>
      <c r="F1508" s="71" t="s">
        <v>134</v>
      </c>
      <c r="G1508" s="62">
        <f>IFERROR(__xludf.DUMMYFUNCTION("IMPORTRANGE(""https://docs.google.com/spreadsheets/d/1msXmY3JMrtV0sapmub13JTOYehqip3e4NKt615XbIqY/?gid=403967565"",CONCATENATE(""Donantes!J"",K1508))"),1234.0)</f>
        <v>1234</v>
      </c>
      <c r="H1508" s="59"/>
      <c r="I1508" s="74" t="s">
        <v>16</v>
      </c>
      <c r="J1508" s="75" t="s">
        <v>9</v>
      </c>
      <c r="K1508" s="76">
        <f t="shared" si="81"/>
        <v>38</v>
      </c>
      <c r="L1508" s="75" t="s">
        <v>17</v>
      </c>
    </row>
    <row r="1509">
      <c r="A1509" s="16"/>
      <c r="B1509" s="16"/>
      <c r="C1509" s="16"/>
      <c r="D1509" s="16"/>
      <c r="E1509" s="58">
        <v>10.0</v>
      </c>
      <c r="F1509" s="71" t="s">
        <v>115</v>
      </c>
      <c r="G1509" s="77" t="s">
        <v>116</v>
      </c>
      <c r="H1509" s="59"/>
      <c r="I1509" s="74" t="s">
        <v>16</v>
      </c>
      <c r="J1509" s="75" t="s">
        <v>9</v>
      </c>
      <c r="K1509" s="76">
        <f t="shared" si="81"/>
        <v>38</v>
      </c>
      <c r="L1509" s="75" t="s">
        <v>17</v>
      </c>
    </row>
    <row r="1510">
      <c r="A1510" s="16"/>
      <c r="B1510" s="16"/>
      <c r="C1510" s="16"/>
      <c r="D1510" s="16"/>
      <c r="E1510" s="58">
        <v>11.0</v>
      </c>
      <c r="F1510" s="71" t="s">
        <v>117</v>
      </c>
      <c r="G1510" s="58" t="s">
        <v>118</v>
      </c>
      <c r="H1510" s="78"/>
      <c r="I1510" s="74" t="s">
        <v>16</v>
      </c>
      <c r="J1510" s="75" t="s">
        <v>9</v>
      </c>
      <c r="K1510" s="76">
        <f t="shared" si="81"/>
        <v>38</v>
      </c>
      <c r="L1510" s="75" t="s">
        <v>17</v>
      </c>
    </row>
    <row r="1511">
      <c r="A1511" s="16"/>
      <c r="B1511" s="16"/>
      <c r="C1511" s="16"/>
      <c r="D1511" s="16"/>
      <c r="E1511" s="58">
        <v>12.0</v>
      </c>
      <c r="F1511" s="78" t="s">
        <v>135</v>
      </c>
      <c r="G1511" s="67" t="str">
        <f>IFERROR(__xludf.DUMMYFUNCTION("IMPORTRANGE(""https://docs.google.com/spreadsheets/d/1msXmY3JMrtV0sapmub13JTOYehqip3e4NKt615XbIqY/?gid=403967565"",CONCATENATE(""Donantes!E"",K1511))"),"011 1234 5678")</f>
        <v>011 1234 5678</v>
      </c>
      <c r="H1511" s="78"/>
      <c r="I1511" s="79" t="s">
        <v>16</v>
      </c>
      <c r="J1511" s="80" t="s">
        <v>9</v>
      </c>
      <c r="K1511" s="76">
        <f t="shared" si="81"/>
        <v>38</v>
      </c>
      <c r="L1511" s="80" t="s">
        <v>17</v>
      </c>
    </row>
    <row r="1512">
      <c r="A1512" s="16"/>
      <c r="B1512" s="16"/>
      <c r="C1512" s="16"/>
      <c r="D1512" s="16"/>
      <c r="E1512" s="58">
        <v>13.0</v>
      </c>
      <c r="F1512" s="59" t="s">
        <v>119</v>
      </c>
      <c r="G1512" s="67" t="str">
        <f>IFERROR(__xludf.DUMMYFUNCTION("IMPORTRANGE(""https://docs.google.com/spreadsheets/d/1msXmY3JMrtV0sapmub13JTOYehqip3e4NKt615XbIqY/?gid=403967565"",CONCATENATE(""Donantes!F"",K1512))"),"31/2/1960")</f>
        <v>31/2/1960</v>
      </c>
      <c r="H1512" s="59"/>
      <c r="I1512" s="79" t="s">
        <v>16</v>
      </c>
      <c r="J1512" s="80" t="s">
        <v>9</v>
      </c>
      <c r="K1512" s="76">
        <f t="shared" si="81"/>
        <v>38</v>
      </c>
      <c r="L1512" s="80" t="s">
        <v>17</v>
      </c>
    </row>
    <row r="1513">
      <c r="A1513" s="25"/>
      <c r="B1513" s="25"/>
      <c r="C1513" s="25"/>
      <c r="D1513" s="25"/>
      <c r="E1513" s="58">
        <v>14.0</v>
      </c>
      <c r="F1513" s="59" t="s">
        <v>136</v>
      </c>
      <c r="G1513" s="80"/>
      <c r="H1513" s="81" t="s">
        <v>137</v>
      </c>
      <c r="I1513" s="79" t="s">
        <v>16</v>
      </c>
      <c r="J1513" s="80" t="s">
        <v>9</v>
      </c>
      <c r="K1513" s="82"/>
      <c r="L1513" s="80" t="s">
        <v>17</v>
      </c>
    </row>
    <row r="1514">
      <c r="A1514" s="49">
        <v>109.0</v>
      </c>
      <c r="B1514" s="70" t="s">
        <v>128</v>
      </c>
      <c r="C1514" s="48" t="s">
        <v>129</v>
      </c>
      <c r="D1514" s="48" t="s">
        <v>130</v>
      </c>
      <c r="E1514" s="58">
        <v>1.0</v>
      </c>
      <c r="F1514" s="71" t="s">
        <v>131</v>
      </c>
      <c r="G1514" s="52"/>
      <c r="H1514" s="57"/>
      <c r="I1514" s="72" t="s">
        <v>16</v>
      </c>
      <c r="J1514" s="58" t="s">
        <v>9</v>
      </c>
      <c r="K1514" s="55"/>
      <c r="L1514" s="58" t="s">
        <v>17</v>
      </c>
    </row>
    <row r="1515">
      <c r="A1515" s="16"/>
      <c r="B1515" s="16"/>
      <c r="C1515" s="16"/>
      <c r="D1515" s="16"/>
      <c r="E1515" s="58">
        <v>2.0</v>
      </c>
      <c r="F1515" s="71" t="s">
        <v>132</v>
      </c>
      <c r="G1515" s="52"/>
      <c r="H1515" s="57"/>
      <c r="I1515" s="72" t="s">
        <v>16</v>
      </c>
      <c r="J1515" s="58" t="s">
        <v>9</v>
      </c>
      <c r="K1515" s="55"/>
      <c r="L1515" s="58" t="s">
        <v>17</v>
      </c>
    </row>
    <row r="1516">
      <c r="A1516" s="16"/>
      <c r="B1516" s="16"/>
      <c r="C1516" s="16"/>
      <c r="D1516" s="16"/>
      <c r="E1516" s="58">
        <v>3.0</v>
      </c>
      <c r="F1516" s="71" t="s">
        <v>133</v>
      </c>
      <c r="G1516" s="52"/>
      <c r="H1516" s="57"/>
      <c r="I1516" s="72" t="s">
        <v>16</v>
      </c>
      <c r="J1516" s="58" t="s">
        <v>9</v>
      </c>
      <c r="K1516" s="55"/>
      <c r="L1516" s="58" t="s">
        <v>17</v>
      </c>
    </row>
    <row r="1517">
      <c r="A1517" s="16"/>
      <c r="B1517" s="16"/>
      <c r="C1517" s="16"/>
      <c r="D1517" s="16"/>
      <c r="E1517" s="58">
        <v>4.0</v>
      </c>
      <c r="F1517" s="71" t="s">
        <v>29</v>
      </c>
      <c r="G1517" s="37" t="str">
        <f>IFERROR(__xludf.DUMMYFUNCTION("IMPORTRANGE(""https://docs.google.com/spreadsheets/d/1msXmY3JMrtV0sapmub13JTOYehqip3e4NKt615XbIqY/?gid=403967565"",CONCATENATE(""Donantes!B"",K1517))"),"María")</f>
        <v>María</v>
      </c>
      <c r="H1517" s="57"/>
      <c r="I1517" s="72" t="s">
        <v>16</v>
      </c>
      <c r="J1517" s="58" t="s">
        <v>9</v>
      </c>
      <c r="K1517" s="73">
        <f>K1503+1</f>
        <v>39</v>
      </c>
      <c r="L1517" s="58" t="s">
        <v>17</v>
      </c>
    </row>
    <row r="1518">
      <c r="A1518" s="16"/>
      <c r="B1518" s="16"/>
      <c r="C1518" s="16"/>
      <c r="D1518" s="16"/>
      <c r="E1518" s="58">
        <v>5.0</v>
      </c>
      <c r="F1518" s="71" t="s">
        <v>30</v>
      </c>
      <c r="G1518" s="37" t="str">
        <f>IFERROR(__xludf.DUMMYFUNCTION("IMPORTRANGE(""https://docs.google.com/spreadsheets/d/1msXmY3JMrtV0sapmub13JTOYehqip3e4NKt615XbIqY/?gid=403967565"",CONCATENATE(""Donantes!C"",K1518))"),"Gómez")</f>
        <v>Gómez</v>
      </c>
      <c r="H1518" s="57"/>
      <c r="I1518" s="72" t="s">
        <v>16</v>
      </c>
      <c r="J1518" s="58" t="s">
        <v>9</v>
      </c>
      <c r="K1518" s="55">
        <f t="shared" ref="K1518:K1526" si="82">K1517</f>
        <v>39</v>
      </c>
      <c r="L1518" s="58" t="s">
        <v>17</v>
      </c>
    </row>
    <row r="1519">
      <c r="A1519" s="16"/>
      <c r="B1519" s="16"/>
      <c r="C1519" s="16"/>
      <c r="D1519" s="16"/>
      <c r="E1519" s="58">
        <v>6.0</v>
      </c>
      <c r="F1519" s="71" t="s">
        <v>120</v>
      </c>
      <c r="G1519" s="37" t="str">
        <f>IFERROR(__xludf.DUMMYFUNCTION("IMPORTRANGE(""https://docs.google.com/spreadsheets/d/1msXmY3JMrtV0sapmub13JTOYehqip3e4NKt615XbIqY/?gid=403967565"",CONCATENATE(""Donantes!D"",K1519))"),"maria.gomez@gmail.com")</f>
        <v>maria.gomez@gmail.com</v>
      </c>
      <c r="H1519" s="57"/>
      <c r="I1519" s="72" t="s">
        <v>16</v>
      </c>
      <c r="J1519" s="58" t="s">
        <v>9</v>
      </c>
      <c r="K1519" s="55">
        <f t="shared" si="82"/>
        <v>39</v>
      </c>
      <c r="L1519" s="58" t="s">
        <v>17</v>
      </c>
    </row>
    <row r="1520">
      <c r="A1520" s="16"/>
      <c r="B1520" s="16"/>
      <c r="C1520" s="16"/>
      <c r="D1520" s="16"/>
      <c r="E1520" s="58">
        <v>7.0</v>
      </c>
      <c r="F1520" s="71" t="s">
        <v>80</v>
      </c>
      <c r="G1520" s="37" t="str">
        <f>IFERROR(__xludf.DUMMYFUNCTION("IMPORTRANGE(""https://docs.google.com/spreadsheets/d/1msXmY3JMrtV0sapmub13JTOYehqip3e4NKt615XbIqY/?gid=403967565"",CONCATENATE(""Donantes!H"",K1520))"),"Calle Falsa")</f>
        <v>Calle Falsa</v>
      </c>
      <c r="H1520" s="57"/>
      <c r="I1520" s="72" t="s">
        <v>16</v>
      </c>
      <c r="J1520" s="58" t="s">
        <v>9</v>
      </c>
      <c r="K1520" s="55">
        <f t="shared" si="82"/>
        <v>39</v>
      </c>
      <c r="L1520" s="58" t="s">
        <v>17</v>
      </c>
    </row>
    <row r="1521">
      <c r="A1521" s="16"/>
      <c r="B1521" s="16"/>
      <c r="C1521" s="16"/>
      <c r="D1521" s="16"/>
      <c r="E1521" s="58">
        <v>8.0</v>
      </c>
      <c r="F1521" s="71" t="s">
        <v>82</v>
      </c>
      <c r="G1521" s="37">
        <f>IFERROR(__xludf.DUMMYFUNCTION("IMPORTRANGE(""https://docs.google.com/spreadsheets/d/1msXmY3JMrtV0sapmub13JTOYehqip3e4NKt615XbIqY/?gid=403967565"",CONCATENATE(""Donantes!I"",K1521))"),123.0)</f>
        <v>123</v>
      </c>
      <c r="H1521" s="57"/>
      <c r="I1521" s="72" t="s">
        <v>16</v>
      </c>
      <c r="J1521" s="58" t="s">
        <v>9</v>
      </c>
      <c r="K1521" s="55">
        <f t="shared" si="82"/>
        <v>39</v>
      </c>
      <c r="L1521" s="58" t="s">
        <v>17</v>
      </c>
    </row>
    <row r="1522">
      <c r="A1522" s="16"/>
      <c r="B1522" s="16"/>
      <c r="C1522" s="16"/>
      <c r="D1522" s="16"/>
      <c r="E1522" s="58">
        <v>9.0</v>
      </c>
      <c r="F1522" s="71" t="s">
        <v>134</v>
      </c>
      <c r="G1522" s="62">
        <f>IFERROR(__xludf.DUMMYFUNCTION("IMPORTRANGE(""https://docs.google.com/spreadsheets/d/1msXmY3JMrtV0sapmub13JTOYehqip3e4NKt615XbIqY/?gid=403967565"",CONCATENATE(""Donantes!J"",K1522))"),1234.0)</f>
        <v>1234</v>
      </c>
      <c r="H1522" s="59"/>
      <c r="I1522" s="74" t="s">
        <v>16</v>
      </c>
      <c r="J1522" s="75" t="s">
        <v>9</v>
      </c>
      <c r="K1522" s="76">
        <f t="shared" si="82"/>
        <v>39</v>
      </c>
      <c r="L1522" s="75" t="s">
        <v>17</v>
      </c>
    </row>
    <row r="1523">
      <c r="A1523" s="16"/>
      <c r="B1523" s="16"/>
      <c r="C1523" s="16"/>
      <c r="D1523" s="16"/>
      <c r="E1523" s="58">
        <v>10.0</v>
      </c>
      <c r="F1523" s="71" t="s">
        <v>115</v>
      </c>
      <c r="G1523" s="77" t="s">
        <v>116</v>
      </c>
      <c r="H1523" s="59"/>
      <c r="I1523" s="74" t="s">
        <v>16</v>
      </c>
      <c r="J1523" s="75" t="s">
        <v>9</v>
      </c>
      <c r="K1523" s="76">
        <f t="shared" si="82"/>
        <v>39</v>
      </c>
      <c r="L1523" s="75" t="s">
        <v>17</v>
      </c>
    </row>
    <row r="1524">
      <c r="A1524" s="16"/>
      <c r="B1524" s="16"/>
      <c r="C1524" s="16"/>
      <c r="D1524" s="16"/>
      <c r="E1524" s="58">
        <v>11.0</v>
      </c>
      <c r="F1524" s="71" t="s">
        <v>117</v>
      </c>
      <c r="G1524" s="58" t="s">
        <v>118</v>
      </c>
      <c r="H1524" s="78"/>
      <c r="I1524" s="74" t="s">
        <v>16</v>
      </c>
      <c r="J1524" s="75" t="s">
        <v>9</v>
      </c>
      <c r="K1524" s="76">
        <f t="shared" si="82"/>
        <v>39</v>
      </c>
      <c r="L1524" s="75" t="s">
        <v>17</v>
      </c>
    </row>
    <row r="1525">
      <c r="A1525" s="16"/>
      <c r="B1525" s="16"/>
      <c r="C1525" s="16"/>
      <c r="D1525" s="16"/>
      <c r="E1525" s="58">
        <v>12.0</v>
      </c>
      <c r="F1525" s="78" t="s">
        <v>135</v>
      </c>
      <c r="G1525" s="67" t="str">
        <f>IFERROR(__xludf.DUMMYFUNCTION("IMPORTRANGE(""https://docs.google.com/spreadsheets/d/1msXmY3JMrtV0sapmub13JTOYehqip3e4NKt615XbIqY/?gid=403967565"",CONCATENATE(""Donantes!E"",K1525))"),"011 1234 5678")</f>
        <v>011 1234 5678</v>
      </c>
      <c r="H1525" s="78"/>
      <c r="I1525" s="79" t="s">
        <v>16</v>
      </c>
      <c r="J1525" s="80" t="s">
        <v>9</v>
      </c>
      <c r="K1525" s="76">
        <f t="shared" si="82"/>
        <v>39</v>
      </c>
      <c r="L1525" s="80" t="s">
        <v>17</v>
      </c>
    </row>
    <row r="1526">
      <c r="A1526" s="16"/>
      <c r="B1526" s="16"/>
      <c r="C1526" s="16"/>
      <c r="D1526" s="16"/>
      <c r="E1526" s="58">
        <v>13.0</v>
      </c>
      <c r="F1526" s="59" t="s">
        <v>119</v>
      </c>
      <c r="G1526" s="67">
        <f>IFERROR(__xludf.DUMMYFUNCTION("IMPORTRANGE(""https://docs.google.com/spreadsheets/d/1msXmY3JMrtV0sapmub13JTOYehqip3e4NKt615XbIqY/?gid=403967565"",CONCATENATE(""Donantes!F"",K1526))"),438396.0)</f>
        <v>438396</v>
      </c>
      <c r="H1526" s="59"/>
      <c r="I1526" s="79" t="s">
        <v>16</v>
      </c>
      <c r="J1526" s="80" t="s">
        <v>9</v>
      </c>
      <c r="K1526" s="76">
        <f t="shared" si="82"/>
        <v>39</v>
      </c>
      <c r="L1526" s="80" t="s">
        <v>17</v>
      </c>
    </row>
    <row r="1527">
      <c r="A1527" s="25"/>
      <c r="B1527" s="25"/>
      <c r="C1527" s="25"/>
      <c r="D1527" s="25"/>
      <c r="E1527" s="58">
        <v>14.0</v>
      </c>
      <c r="F1527" s="59" t="s">
        <v>136</v>
      </c>
      <c r="G1527" s="80"/>
      <c r="H1527" s="81" t="s">
        <v>137</v>
      </c>
      <c r="I1527" s="79" t="s">
        <v>16</v>
      </c>
      <c r="J1527" s="80" t="s">
        <v>9</v>
      </c>
      <c r="K1527" s="82"/>
      <c r="L1527" s="80" t="s">
        <v>17</v>
      </c>
    </row>
    <row r="1528">
      <c r="A1528" s="49">
        <v>110.0</v>
      </c>
      <c r="B1528" s="70" t="s">
        <v>128</v>
      </c>
      <c r="C1528" s="48" t="s">
        <v>129</v>
      </c>
      <c r="D1528" s="48" t="s">
        <v>130</v>
      </c>
      <c r="E1528" s="58">
        <v>1.0</v>
      </c>
      <c r="F1528" s="71" t="s">
        <v>131</v>
      </c>
      <c r="G1528" s="52"/>
      <c r="H1528" s="57"/>
      <c r="I1528" s="72" t="s">
        <v>16</v>
      </c>
      <c r="J1528" s="58" t="s">
        <v>9</v>
      </c>
      <c r="K1528" s="55"/>
      <c r="L1528" s="58" t="s">
        <v>17</v>
      </c>
    </row>
    <row r="1529">
      <c r="A1529" s="16"/>
      <c r="B1529" s="16"/>
      <c r="C1529" s="16"/>
      <c r="D1529" s="16"/>
      <c r="E1529" s="58">
        <v>2.0</v>
      </c>
      <c r="F1529" s="71" t="s">
        <v>132</v>
      </c>
      <c r="G1529" s="52"/>
      <c r="H1529" s="57"/>
      <c r="I1529" s="72" t="s">
        <v>16</v>
      </c>
      <c r="J1529" s="58" t="s">
        <v>9</v>
      </c>
      <c r="K1529" s="55"/>
      <c r="L1529" s="58" t="s">
        <v>17</v>
      </c>
    </row>
    <row r="1530">
      <c r="A1530" s="16"/>
      <c r="B1530" s="16"/>
      <c r="C1530" s="16"/>
      <c r="D1530" s="16"/>
      <c r="E1530" s="58">
        <v>3.0</v>
      </c>
      <c r="F1530" s="71" t="s">
        <v>133</v>
      </c>
      <c r="G1530" s="52"/>
      <c r="H1530" s="57"/>
      <c r="I1530" s="72" t="s">
        <v>16</v>
      </c>
      <c r="J1530" s="58" t="s">
        <v>9</v>
      </c>
      <c r="K1530" s="55"/>
      <c r="L1530" s="58" t="s">
        <v>17</v>
      </c>
    </row>
    <row r="1531">
      <c r="A1531" s="16"/>
      <c r="B1531" s="16"/>
      <c r="C1531" s="16"/>
      <c r="D1531" s="16"/>
      <c r="E1531" s="58">
        <v>4.0</v>
      </c>
      <c r="F1531" s="71" t="s">
        <v>29</v>
      </c>
      <c r="G1531" s="37" t="str">
        <f>IFERROR(__xludf.DUMMYFUNCTION("IMPORTRANGE(""https://docs.google.com/spreadsheets/d/1msXmY3JMrtV0sapmub13JTOYehqip3e4NKt615XbIqY/?gid=403967565"",CONCATENATE(""Donantes!B"",K1531))"),"María")</f>
        <v>María</v>
      </c>
      <c r="H1531" s="57"/>
      <c r="I1531" s="72" t="s">
        <v>16</v>
      </c>
      <c r="J1531" s="58" t="s">
        <v>9</v>
      </c>
      <c r="K1531" s="73">
        <f>K1517+1</f>
        <v>40</v>
      </c>
      <c r="L1531" s="58" t="s">
        <v>17</v>
      </c>
    </row>
    <row r="1532">
      <c r="A1532" s="16"/>
      <c r="B1532" s="16"/>
      <c r="C1532" s="16"/>
      <c r="D1532" s="16"/>
      <c r="E1532" s="58">
        <v>5.0</v>
      </c>
      <c r="F1532" s="71" t="s">
        <v>30</v>
      </c>
      <c r="G1532" s="37" t="str">
        <f>IFERROR(__xludf.DUMMYFUNCTION("IMPORTRANGE(""https://docs.google.com/spreadsheets/d/1msXmY3JMrtV0sapmub13JTOYehqip3e4NKt615XbIqY/?gid=403967565"",CONCATENATE(""Donantes!C"",K1532))"),"Gómez")</f>
        <v>Gómez</v>
      </c>
      <c r="H1532" s="57"/>
      <c r="I1532" s="72" t="s">
        <v>16</v>
      </c>
      <c r="J1532" s="58" t="s">
        <v>9</v>
      </c>
      <c r="K1532" s="55">
        <f t="shared" ref="K1532:K1540" si="83">K1531</f>
        <v>40</v>
      </c>
      <c r="L1532" s="58" t="s">
        <v>17</v>
      </c>
    </row>
    <row r="1533">
      <c r="A1533" s="16"/>
      <c r="B1533" s="16"/>
      <c r="C1533" s="16"/>
      <c r="D1533" s="16"/>
      <c r="E1533" s="58">
        <v>6.0</v>
      </c>
      <c r="F1533" s="71" t="s">
        <v>120</v>
      </c>
      <c r="G1533" s="37" t="str">
        <f>IFERROR(__xludf.DUMMYFUNCTION("IMPORTRANGE(""https://docs.google.com/spreadsheets/d/1msXmY3JMrtV0sapmub13JTOYehqip3e4NKt615XbIqY/?gid=403967565"",CONCATENATE(""Donantes!D"",K1533))"),"maria.gomez@gmail.com")</f>
        <v>maria.gomez@gmail.com</v>
      </c>
      <c r="H1533" s="57"/>
      <c r="I1533" s="72" t="s">
        <v>16</v>
      </c>
      <c r="J1533" s="58" t="s">
        <v>9</v>
      </c>
      <c r="K1533" s="55">
        <f t="shared" si="83"/>
        <v>40</v>
      </c>
      <c r="L1533" s="58" t="s">
        <v>17</v>
      </c>
    </row>
    <row r="1534">
      <c r="A1534" s="16"/>
      <c r="B1534" s="16"/>
      <c r="C1534" s="16"/>
      <c r="D1534" s="16"/>
      <c r="E1534" s="58">
        <v>7.0</v>
      </c>
      <c r="F1534" s="71" t="s">
        <v>80</v>
      </c>
      <c r="G1534" s="37" t="str">
        <f>IFERROR(__xludf.DUMMYFUNCTION("IMPORTRANGE(""https://docs.google.com/spreadsheets/d/1msXmY3JMrtV0sapmub13JTOYehqip3e4NKt615XbIqY/?gid=403967565"",CONCATENATE(""Donantes!H"",K1534))"),"Calle Falsa")</f>
        <v>Calle Falsa</v>
      </c>
      <c r="H1534" s="57"/>
      <c r="I1534" s="72" t="s">
        <v>16</v>
      </c>
      <c r="J1534" s="58" t="s">
        <v>9</v>
      </c>
      <c r="K1534" s="55">
        <f t="shared" si="83"/>
        <v>40</v>
      </c>
      <c r="L1534" s="58" t="s">
        <v>17</v>
      </c>
    </row>
    <row r="1535">
      <c r="A1535" s="16"/>
      <c r="B1535" s="16"/>
      <c r="C1535" s="16"/>
      <c r="D1535" s="16"/>
      <c r="E1535" s="58">
        <v>8.0</v>
      </c>
      <c r="F1535" s="71" t="s">
        <v>82</v>
      </c>
      <c r="G1535" s="37">
        <f>IFERROR(__xludf.DUMMYFUNCTION("IMPORTRANGE(""https://docs.google.com/spreadsheets/d/1msXmY3JMrtV0sapmub13JTOYehqip3e4NKt615XbIqY/?gid=403967565"",CONCATENATE(""Donantes!I"",K1535))"),123.0)</f>
        <v>123</v>
      </c>
      <c r="H1535" s="57"/>
      <c r="I1535" s="72" t="s">
        <v>16</v>
      </c>
      <c r="J1535" s="58" t="s">
        <v>9</v>
      </c>
      <c r="K1535" s="55">
        <f t="shared" si="83"/>
        <v>40</v>
      </c>
      <c r="L1535" s="58" t="s">
        <v>17</v>
      </c>
    </row>
    <row r="1536">
      <c r="A1536" s="16"/>
      <c r="B1536" s="16"/>
      <c r="C1536" s="16"/>
      <c r="D1536" s="16"/>
      <c r="E1536" s="58">
        <v>9.0</v>
      </c>
      <c r="F1536" s="71" t="s">
        <v>134</v>
      </c>
      <c r="G1536" s="62">
        <f>IFERROR(__xludf.DUMMYFUNCTION("IMPORTRANGE(""https://docs.google.com/spreadsheets/d/1msXmY3JMrtV0sapmub13JTOYehqip3e4NKt615XbIqY/?gid=403967565"",CONCATENATE(""Donantes!J"",K1536))"),1234.0)</f>
        <v>1234</v>
      </c>
      <c r="H1536" s="59"/>
      <c r="I1536" s="74" t="s">
        <v>16</v>
      </c>
      <c r="J1536" s="75" t="s">
        <v>9</v>
      </c>
      <c r="K1536" s="76">
        <f t="shared" si="83"/>
        <v>40</v>
      </c>
      <c r="L1536" s="75" t="s">
        <v>17</v>
      </c>
    </row>
    <row r="1537">
      <c r="A1537" s="16"/>
      <c r="B1537" s="16"/>
      <c r="C1537" s="16"/>
      <c r="D1537" s="16"/>
      <c r="E1537" s="58">
        <v>10.0</v>
      </c>
      <c r="F1537" s="71" t="s">
        <v>115</v>
      </c>
      <c r="G1537" s="77" t="s">
        <v>116</v>
      </c>
      <c r="H1537" s="59"/>
      <c r="I1537" s="74" t="s">
        <v>16</v>
      </c>
      <c r="J1537" s="75" t="s">
        <v>9</v>
      </c>
      <c r="K1537" s="76">
        <f t="shared" si="83"/>
        <v>40</v>
      </c>
      <c r="L1537" s="75" t="s">
        <v>17</v>
      </c>
    </row>
    <row r="1538">
      <c r="A1538" s="16"/>
      <c r="B1538" s="16"/>
      <c r="C1538" s="16"/>
      <c r="D1538" s="16"/>
      <c r="E1538" s="58">
        <v>11.0</v>
      </c>
      <c r="F1538" s="71" t="s">
        <v>117</v>
      </c>
      <c r="G1538" s="58" t="s">
        <v>118</v>
      </c>
      <c r="H1538" s="78"/>
      <c r="I1538" s="74" t="s">
        <v>16</v>
      </c>
      <c r="J1538" s="75" t="s">
        <v>9</v>
      </c>
      <c r="K1538" s="76">
        <f t="shared" si="83"/>
        <v>40</v>
      </c>
      <c r="L1538" s="75" t="s">
        <v>17</v>
      </c>
    </row>
    <row r="1539">
      <c r="A1539" s="16"/>
      <c r="B1539" s="16"/>
      <c r="C1539" s="16"/>
      <c r="D1539" s="16"/>
      <c r="E1539" s="58">
        <v>12.0</v>
      </c>
      <c r="F1539" s="78" t="s">
        <v>135</v>
      </c>
      <c r="G1539" s="67" t="str">
        <f>IFERROR(__xludf.DUMMYFUNCTION("IMPORTRANGE(""https://docs.google.com/spreadsheets/d/1msXmY3JMrtV0sapmub13JTOYehqip3e4NKt615XbIqY/?gid=403967565"",CONCATENATE(""Donantes!E"",K1539))"),"011 1234 5678")</f>
        <v>011 1234 5678</v>
      </c>
      <c r="H1539" s="78"/>
      <c r="I1539" s="79" t="s">
        <v>16</v>
      </c>
      <c r="J1539" s="80" t="s">
        <v>9</v>
      </c>
      <c r="K1539" s="76">
        <f t="shared" si="83"/>
        <v>40</v>
      </c>
      <c r="L1539" s="80" t="s">
        <v>17</v>
      </c>
    </row>
    <row r="1540">
      <c r="A1540" s="16"/>
      <c r="B1540" s="16"/>
      <c r="C1540" s="16"/>
      <c r="D1540" s="16"/>
      <c r="E1540" s="58">
        <v>13.0</v>
      </c>
      <c r="F1540" s="59" t="s">
        <v>119</v>
      </c>
      <c r="G1540" s="67" t="str">
        <f>IFERROR(__xludf.DUMMYFUNCTION("IMPORTRANGE(""https://docs.google.com/spreadsheets/d/1msXmY3JMrtV0sapmub13JTOYehqip3e4NKt615XbIqY/?gid=403967565"",CONCATENATE(""Donantes!F"",K1540))"),"14/13/1950")</f>
        <v>14/13/1950</v>
      </c>
      <c r="H1540" s="59"/>
      <c r="I1540" s="79" t="s">
        <v>16</v>
      </c>
      <c r="J1540" s="80" t="s">
        <v>9</v>
      </c>
      <c r="K1540" s="76">
        <f t="shared" si="83"/>
        <v>40</v>
      </c>
      <c r="L1540" s="80" t="s">
        <v>17</v>
      </c>
    </row>
    <row r="1541">
      <c r="A1541" s="25"/>
      <c r="B1541" s="25"/>
      <c r="C1541" s="25"/>
      <c r="D1541" s="25"/>
      <c r="E1541" s="58">
        <v>14.0</v>
      </c>
      <c r="F1541" s="59" t="s">
        <v>136</v>
      </c>
      <c r="G1541" s="80"/>
      <c r="H1541" s="81" t="s">
        <v>137</v>
      </c>
      <c r="I1541" s="79" t="s">
        <v>16</v>
      </c>
      <c r="J1541" s="80" t="s">
        <v>9</v>
      </c>
      <c r="K1541" s="82"/>
      <c r="L1541" s="80" t="s">
        <v>17</v>
      </c>
    </row>
    <row r="1542">
      <c r="A1542" s="49">
        <v>111.0</v>
      </c>
      <c r="B1542" s="84" t="s">
        <v>138</v>
      </c>
      <c r="C1542" s="33" t="s">
        <v>139</v>
      </c>
      <c r="D1542" s="33" t="s">
        <v>140</v>
      </c>
      <c r="E1542" s="10">
        <v>1.0</v>
      </c>
      <c r="F1542" s="11" t="s">
        <v>15</v>
      </c>
      <c r="G1542" s="12"/>
      <c r="H1542" s="13"/>
      <c r="I1542" s="14" t="s">
        <v>16</v>
      </c>
      <c r="J1542" s="10" t="s">
        <v>9</v>
      </c>
      <c r="K1542" s="85"/>
      <c r="L1542" s="10" t="s">
        <v>17</v>
      </c>
    </row>
    <row r="1543">
      <c r="A1543" s="16"/>
      <c r="B1543" s="16"/>
      <c r="C1543" s="16"/>
      <c r="D1543" s="16"/>
      <c r="E1543" s="10">
        <v>2.0</v>
      </c>
      <c r="F1543" s="11" t="s">
        <v>18</v>
      </c>
      <c r="G1543" s="45" t="s">
        <v>141</v>
      </c>
      <c r="H1543" s="18"/>
      <c r="I1543" s="14" t="s">
        <v>16</v>
      </c>
      <c r="J1543" s="10" t="s">
        <v>9</v>
      </c>
      <c r="K1543" s="85"/>
      <c r="L1543" s="10" t="s">
        <v>17</v>
      </c>
    </row>
    <row r="1544">
      <c r="A1544" s="16"/>
      <c r="B1544" s="16"/>
      <c r="C1544" s="16"/>
      <c r="D1544" s="16"/>
      <c r="E1544" s="10">
        <v>3.0</v>
      </c>
      <c r="F1544" s="20" t="s">
        <v>20</v>
      </c>
      <c r="G1544" s="10" t="s">
        <v>21</v>
      </c>
      <c r="H1544" s="18"/>
      <c r="I1544" s="14" t="s">
        <v>16</v>
      </c>
      <c r="J1544" s="10" t="s">
        <v>9</v>
      </c>
      <c r="K1544" s="85"/>
      <c r="L1544" s="10" t="s">
        <v>17</v>
      </c>
    </row>
    <row r="1545">
      <c r="A1545" s="16"/>
      <c r="B1545" s="16"/>
      <c r="C1545" s="16"/>
      <c r="D1545" s="16"/>
      <c r="E1545" s="10">
        <v>4.0</v>
      </c>
      <c r="F1545" s="20" t="s">
        <v>22</v>
      </c>
      <c r="G1545" s="21"/>
      <c r="H1545" s="22" t="s">
        <v>23</v>
      </c>
      <c r="I1545" s="14" t="s">
        <v>16</v>
      </c>
      <c r="J1545" s="10" t="s">
        <v>9</v>
      </c>
      <c r="K1545" s="85"/>
      <c r="L1545" s="10" t="s">
        <v>17</v>
      </c>
    </row>
    <row r="1546">
      <c r="A1546" s="16"/>
      <c r="B1546" s="16"/>
      <c r="C1546" s="16"/>
      <c r="D1546" s="16"/>
      <c r="E1546" s="10">
        <v>5.0</v>
      </c>
      <c r="F1546" s="40" t="s">
        <v>142</v>
      </c>
      <c r="G1546" s="21"/>
      <c r="H1546" s="22" t="s">
        <v>143</v>
      </c>
      <c r="I1546" s="14" t="s">
        <v>16</v>
      </c>
      <c r="J1546" s="10" t="s">
        <v>9</v>
      </c>
      <c r="K1546" s="85"/>
      <c r="L1546" s="10" t="s">
        <v>17</v>
      </c>
    </row>
    <row r="1547">
      <c r="A1547" s="16"/>
      <c r="B1547" s="16"/>
      <c r="C1547" s="16"/>
      <c r="D1547" s="16"/>
      <c r="E1547" s="37">
        <v>6.0</v>
      </c>
      <c r="F1547" s="40" t="s">
        <v>144</v>
      </c>
      <c r="G1547" s="41"/>
      <c r="H1547" s="42" t="s">
        <v>145</v>
      </c>
      <c r="I1547" s="14" t="s">
        <v>16</v>
      </c>
      <c r="J1547" s="10" t="s">
        <v>9</v>
      </c>
      <c r="K1547" s="85"/>
      <c r="L1547" s="10" t="s">
        <v>17</v>
      </c>
    </row>
    <row r="1548">
      <c r="A1548" s="16"/>
      <c r="B1548" s="16"/>
      <c r="C1548" s="16"/>
      <c r="D1548" s="16"/>
      <c r="E1548" s="37">
        <v>7.0</v>
      </c>
      <c r="F1548" s="40" t="s">
        <v>146</v>
      </c>
      <c r="G1548" s="41"/>
      <c r="H1548" s="42" t="s">
        <v>147</v>
      </c>
      <c r="I1548" s="14" t="s">
        <v>16</v>
      </c>
      <c r="J1548" s="10" t="s">
        <v>9</v>
      </c>
      <c r="K1548" s="85"/>
      <c r="L1548" s="10" t="s">
        <v>17</v>
      </c>
    </row>
    <row r="1549">
      <c r="A1549" s="25"/>
      <c r="B1549" s="25"/>
      <c r="C1549" s="25"/>
      <c r="D1549" s="25"/>
      <c r="E1549" s="37">
        <v>8.0</v>
      </c>
      <c r="F1549" s="40" t="s">
        <v>148</v>
      </c>
      <c r="G1549" s="41"/>
      <c r="H1549" s="42" t="s">
        <v>149</v>
      </c>
      <c r="I1549" s="14" t="s">
        <v>16</v>
      </c>
      <c r="J1549" s="10" t="s">
        <v>9</v>
      </c>
      <c r="K1549" s="85"/>
      <c r="L1549" s="10" t="s">
        <v>17</v>
      </c>
    </row>
    <row r="1550">
      <c r="A1550" s="49">
        <v>112.0</v>
      </c>
      <c r="B1550" s="84" t="s">
        <v>138</v>
      </c>
      <c r="C1550" s="33" t="s">
        <v>139</v>
      </c>
      <c r="D1550" s="33" t="s">
        <v>140</v>
      </c>
      <c r="E1550" s="10">
        <v>1.0</v>
      </c>
      <c r="F1550" s="11" t="s">
        <v>15</v>
      </c>
      <c r="G1550" s="12"/>
      <c r="H1550" s="13"/>
      <c r="I1550" s="14" t="s">
        <v>16</v>
      </c>
      <c r="J1550" s="10" t="s">
        <v>9</v>
      </c>
      <c r="K1550" s="85"/>
      <c r="L1550" s="10" t="s">
        <v>17</v>
      </c>
    </row>
    <row r="1551">
      <c r="A1551" s="16"/>
      <c r="B1551" s="16"/>
      <c r="C1551" s="16"/>
      <c r="D1551" s="16"/>
      <c r="E1551" s="10">
        <v>2.0</v>
      </c>
      <c r="F1551" s="11" t="s">
        <v>18</v>
      </c>
      <c r="G1551" s="45" t="s">
        <v>141</v>
      </c>
      <c r="H1551" s="18"/>
      <c r="I1551" s="14" t="s">
        <v>16</v>
      </c>
      <c r="J1551" s="10" t="s">
        <v>9</v>
      </c>
      <c r="K1551" s="85"/>
      <c r="L1551" s="10" t="s">
        <v>17</v>
      </c>
    </row>
    <row r="1552">
      <c r="A1552" s="16"/>
      <c r="B1552" s="16"/>
      <c r="C1552" s="16"/>
      <c r="D1552" s="16"/>
      <c r="E1552" s="10">
        <v>3.0</v>
      </c>
      <c r="F1552" s="20" t="s">
        <v>20</v>
      </c>
      <c r="G1552" s="10" t="s">
        <v>21</v>
      </c>
      <c r="H1552" s="18"/>
      <c r="I1552" s="14" t="s">
        <v>16</v>
      </c>
      <c r="J1552" s="10" t="s">
        <v>9</v>
      </c>
      <c r="K1552" s="85"/>
      <c r="L1552" s="10" t="s">
        <v>17</v>
      </c>
    </row>
    <row r="1553">
      <c r="A1553" s="16"/>
      <c r="B1553" s="16"/>
      <c r="C1553" s="16"/>
      <c r="D1553" s="16"/>
      <c r="E1553" s="10">
        <v>4.0</v>
      </c>
      <c r="F1553" s="20" t="s">
        <v>22</v>
      </c>
      <c r="G1553" s="21"/>
      <c r="H1553" s="22" t="s">
        <v>23</v>
      </c>
      <c r="I1553" s="14" t="s">
        <v>16</v>
      </c>
      <c r="J1553" s="10" t="s">
        <v>9</v>
      </c>
      <c r="K1553" s="85"/>
      <c r="L1553" s="10" t="s">
        <v>17</v>
      </c>
    </row>
    <row r="1554">
      <c r="A1554" s="16"/>
      <c r="B1554" s="16"/>
      <c r="C1554" s="16"/>
      <c r="D1554" s="16"/>
      <c r="E1554" s="10">
        <v>5.0</v>
      </c>
      <c r="F1554" s="40" t="s">
        <v>142</v>
      </c>
      <c r="G1554" s="21"/>
      <c r="H1554" s="22" t="s">
        <v>143</v>
      </c>
      <c r="I1554" s="14" t="s">
        <v>16</v>
      </c>
      <c r="J1554" s="10" t="s">
        <v>9</v>
      </c>
      <c r="K1554" s="85"/>
      <c r="L1554" s="10" t="s">
        <v>17</v>
      </c>
    </row>
    <row r="1555">
      <c r="A1555" s="16"/>
      <c r="B1555" s="16"/>
      <c r="C1555" s="16"/>
      <c r="D1555" s="16"/>
      <c r="E1555" s="37">
        <v>6.0</v>
      </c>
      <c r="F1555" s="40" t="s">
        <v>144</v>
      </c>
      <c r="G1555" s="41"/>
      <c r="H1555" s="42" t="s">
        <v>145</v>
      </c>
      <c r="I1555" s="14" t="s">
        <v>16</v>
      </c>
      <c r="J1555" s="10" t="s">
        <v>9</v>
      </c>
      <c r="K1555" s="85"/>
      <c r="L1555" s="10" t="s">
        <v>17</v>
      </c>
    </row>
    <row r="1556">
      <c r="A1556" s="16"/>
      <c r="B1556" s="16"/>
      <c r="C1556" s="16"/>
      <c r="D1556" s="16"/>
      <c r="E1556" s="37">
        <v>7.0</v>
      </c>
      <c r="F1556" s="40" t="s">
        <v>146</v>
      </c>
      <c r="G1556" s="41"/>
      <c r="H1556" s="42" t="s">
        <v>147</v>
      </c>
      <c r="I1556" s="14" t="s">
        <v>16</v>
      </c>
      <c r="J1556" s="10" t="s">
        <v>9</v>
      </c>
      <c r="K1556" s="85"/>
      <c r="L1556" s="10" t="s">
        <v>17</v>
      </c>
    </row>
    <row r="1557">
      <c r="A1557" s="16"/>
      <c r="B1557" s="16"/>
      <c r="C1557" s="16"/>
      <c r="D1557" s="16"/>
      <c r="E1557" s="37">
        <v>8.0</v>
      </c>
      <c r="F1557" s="40" t="s">
        <v>150</v>
      </c>
      <c r="G1557" s="41"/>
      <c r="H1557" s="42" t="s">
        <v>151</v>
      </c>
      <c r="I1557" s="14" t="s">
        <v>16</v>
      </c>
      <c r="J1557" s="10" t="s">
        <v>9</v>
      </c>
      <c r="K1557" s="85"/>
      <c r="L1557" s="10" t="s">
        <v>17</v>
      </c>
    </row>
    <row r="1558">
      <c r="A1558" s="25"/>
      <c r="B1558" s="25"/>
      <c r="C1558" s="25"/>
      <c r="D1558" s="25"/>
      <c r="E1558" s="37">
        <v>9.0</v>
      </c>
      <c r="F1558" s="40" t="s">
        <v>152</v>
      </c>
      <c r="G1558" s="41"/>
      <c r="H1558" s="42" t="s">
        <v>153</v>
      </c>
      <c r="I1558" s="14" t="s">
        <v>16</v>
      </c>
      <c r="J1558" s="10" t="s">
        <v>9</v>
      </c>
      <c r="K1558" s="85"/>
      <c r="L1558" s="10" t="s">
        <v>17</v>
      </c>
    </row>
    <row r="1559">
      <c r="A1559" s="49">
        <v>113.0</v>
      </c>
      <c r="B1559" s="44" t="s">
        <v>154</v>
      </c>
      <c r="C1559" s="33" t="s">
        <v>155</v>
      </c>
      <c r="D1559" s="33" t="s">
        <v>156</v>
      </c>
      <c r="E1559" s="10">
        <v>1.0</v>
      </c>
      <c r="F1559" s="11" t="s">
        <v>15</v>
      </c>
      <c r="G1559" s="12"/>
      <c r="H1559" s="13"/>
      <c r="I1559" s="14" t="s">
        <v>16</v>
      </c>
      <c r="J1559" s="10" t="s">
        <v>9</v>
      </c>
      <c r="K1559" s="85"/>
      <c r="L1559" s="10" t="s">
        <v>17</v>
      </c>
    </row>
    <row r="1560">
      <c r="A1560" s="16"/>
      <c r="B1560" s="16"/>
      <c r="C1560" s="16"/>
      <c r="D1560" s="16"/>
      <c r="E1560" s="10">
        <v>2.0</v>
      </c>
      <c r="F1560" s="11" t="s">
        <v>18</v>
      </c>
      <c r="G1560" s="45" t="s">
        <v>157</v>
      </c>
      <c r="H1560" s="18"/>
      <c r="I1560" s="14" t="s">
        <v>16</v>
      </c>
      <c r="J1560" s="10" t="s">
        <v>9</v>
      </c>
      <c r="K1560" s="85"/>
      <c r="L1560" s="10" t="s">
        <v>17</v>
      </c>
    </row>
    <row r="1561">
      <c r="A1561" s="16"/>
      <c r="B1561" s="16"/>
      <c r="C1561" s="16"/>
      <c r="D1561" s="16"/>
      <c r="E1561" s="10">
        <v>3.0</v>
      </c>
      <c r="F1561" s="20" t="s">
        <v>20</v>
      </c>
      <c r="G1561" s="10" t="s">
        <v>21</v>
      </c>
      <c r="H1561" s="18"/>
      <c r="I1561" s="14" t="s">
        <v>16</v>
      </c>
      <c r="J1561" s="10" t="s">
        <v>9</v>
      </c>
      <c r="K1561" s="85"/>
      <c r="L1561" s="10" t="s">
        <v>17</v>
      </c>
    </row>
    <row r="1562">
      <c r="A1562" s="16"/>
      <c r="B1562" s="16"/>
      <c r="C1562" s="16"/>
      <c r="D1562" s="16"/>
      <c r="E1562" s="10">
        <v>4.0</v>
      </c>
      <c r="F1562" s="20" t="s">
        <v>22</v>
      </c>
      <c r="G1562" s="21"/>
      <c r="H1562" s="22" t="s">
        <v>158</v>
      </c>
      <c r="I1562" s="14" t="s">
        <v>16</v>
      </c>
      <c r="J1562" s="10" t="s">
        <v>9</v>
      </c>
      <c r="K1562" s="85"/>
      <c r="L1562" s="10" t="s">
        <v>17</v>
      </c>
    </row>
    <row r="1563">
      <c r="A1563" s="16"/>
      <c r="B1563" s="16"/>
      <c r="C1563" s="16"/>
      <c r="D1563" s="16"/>
      <c r="E1563" s="37">
        <v>5.0</v>
      </c>
      <c r="F1563" s="40" t="s">
        <v>159</v>
      </c>
      <c r="G1563" s="41"/>
      <c r="H1563" s="42" t="s">
        <v>160</v>
      </c>
      <c r="I1563" s="14" t="s">
        <v>16</v>
      </c>
      <c r="J1563" s="10" t="s">
        <v>9</v>
      </c>
      <c r="K1563" s="85"/>
      <c r="L1563" s="10" t="s">
        <v>17</v>
      </c>
    </row>
    <row r="1564">
      <c r="A1564" s="16"/>
      <c r="B1564" s="16"/>
      <c r="C1564" s="16"/>
      <c r="D1564" s="16"/>
      <c r="E1564" s="37">
        <v>6.0</v>
      </c>
      <c r="F1564" s="38" t="s">
        <v>161</v>
      </c>
      <c r="G1564" s="41"/>
      <c r="H1564" s="42" t="s">
        <v>162</v>
      </c>
      <c r="I1564" s="14" t="s">
        <v>16</v>
      </c>
      <c r="J1564" s="10" t="s">
        <v>9</v>
      </c>
      <c r="K1564" s="85"/>
      <c r="L1564" s="10" t="s">
        <v>17</v>
      </c>
    </row>
    <row r="1565">
      <c r="A1565" s="16"/>
      <c r="B1565" s="16"/>
      <c r="C1565" s="16"/>
      <c r="D1565" s="16"/>
      <c r="E1565" s="37">
        <v>7.0</v>
      </c>
      <c r="F1565" s="40" t="s">
        <v>163</v>
      </c>
      <c r="G1565" s="41"/>
      <c r="H1565" s="42" t="s">
        <v>164</v>
      </c>
      <c r="I1565" s="14" t="s">
        <v>16</v>
      </c>
      <c r="J1565" s="10" t="s">
        <v>9</v>
      </c>
      <c r="K1565" s="85"/>
      <c r="L1565" s="10" t="s">
        <v>17</v>
      </c>
    </row>
    <row r="1566">
      <c r="A1566" s="16"/>
      <c r="B1566" s="16"/>
      <c r="C1566" s="16"/>
      <c r="D1566" s="16"/>
      <c r="E1566" s="37">
        <v>8.0</v>
      </c>
      <c r="F1566" s="38" t="s">
        <v>165</v>
      </c>
      <c r="G1566" s="37" t="s">
        <v>166</v>
      </c>
      <c r="H1566" s="39"/>
      <c r="I1566" s="14" t="s">
        <v>16</v>
      </c>
      <c r="J1566" s="10" t="s">
        <v>9</v>
      </c>
      <c r="K1566" s="85"/>
      <c r="L1566" s="10" t="s">
        <v>17</v>
      </c>
    </row>
    <row r="1567">
      <c r="A1567" s="25"/>
      <c r="B1567" s="25"/>
      <c r="C1567" s="25"/>
      <c r="D1567" s="25"/>
      <c r="E1567" s="37">
        <v>9.0</v>
      </c>
      <c r="F1567" s="40" t="s">
        <v>64</v>
      </c>
      <c r="G1567" s="41"/>
      <c r="H1567" s="42" t="s">
        <v>167</v>
      </c>
      <c r="I1567" s="14" t="s">
        <v>16</v>
      </c>
      <c r="J1567" s="10" t="s">
        <v>9</v>
      </c>
      <c r="K1567" s="85"/>
      <c r="L1567" s="10" t="s">
        <v>17</v>
      </c>
    </row>
    <row r="1568">
      <c r="A1568" s="49">
        <v>114.0</v>
      </c>
      <c r="B1568" s="84" t="s">
        <v>168</v>
      </c>
      <c r="C1568" s="33" t="s">
        <v>169</v>
      </c>
      <c r="D1568" s="33" t="s">
        <v>170</v>
      </c>
      <c r="E1568" s="10">
        <v>1.0</v>
      </c>
      <c r="F1568" s="11" t="s">
        <v>15</v>
      </c>
      <c r="G1568" s="12"/>
      <c r="H1568" s="13"/>
      <c r="I1568" s="14" t="s">
        <v>16</v>
      </c>
      <c r="J1568" s="10" t="s">
        <v>9</v>
      </c>
      <c r="K1568" s="85"/>
      <c r="L1568" s="10" t="s">
        <v>17</v>
      </c>
    </row>
    <row r="1569">
      <c r="A1569" s="16"/>
      <c r="B1569" s="16"/>
      <c r="C1569" s="16"/>
      <c r="D1569" s="16"/>
      <c r="E1569" s="10">
        <v>2.0</v>
      </c>
      <c r="F1569" s="11" t="s">
        <v>18</v>
      </c>
      <c r="G1569" s="45" t="s">
        <v>171</v>
      </c>
      <c r="H1569" s="18"/>
      <c r="I1569" s="14" t="s">
        <v>16</v>
      </c>
      <c r="J1569" s="10" t="s">
        <v>9</v>
      </c>
      <c r="K1569" s="85"/>
      <c r="L1569" s="10" t="s">
        <v>17</v>
      </c>
    </row>
    <row r="1570">
      <c r="A1570" s="16"/>
      <c r="B1570" s="16"/>
      <c r="C1570" s="16"/>
      <c r="D1570" s="16"/>
      <c r="E1570" s="10">
        <v>3.0</v>
      </c>
      <c r="F1570" s="20" t="s">
        <v>20</v>
      </c>
      <c r="G1570" s="10" t="s">
        <v>21</v>
      </c>
      <c r="H1570" s="18"/>
      <c r="I1570" s="14" t="s">
        <v>16</v>
      </c>
      <c r="J1570" s="10" t="s">
        <v>9</v>
      </c>
      <c r="K1570" s="85"/>
      <c r="L1570" s="10" t="s">
        <v>17</v>
      </c>
    </row>
    <row r="1571">
      <c r="A1571" s="16"/>
      <c r="B1571" s="16"/>
      <c r="C1571" s="16"/>
      <c r="D1571" s="16"/>
      <c r="E1571" s="10">
        <v>4.0</v>
      </c>
      <c r="F1571" s="20" t="s">
        <v>22</v>
      </c>
      <c r="G1571" s="21"/>
      <c r="H1571" s="22" t="s">
        <v>172</v>
      </c>
      <c r="I1571" s="14" t="s">
        <v>16</v>
      </c>
      <c r="J1571" s="10" t="s">
        <v>9</v>
      </c>
      <c r="K1571" s="85"/>
      <c r="L1571" s="10" t="s">
        <v>17</v>
      </c>
    </row>
    <row r="1572">
      <c r="A1572" s="25"/>
      <c r="B1572" s="25"/>
      <c r="C1572" s="25"/>
      <c r="D1572" s="25"/>
      <c r="E1572" s="37">
        <v>5.0</v>
      </c>
      <c r="F1572" s="40" t="s">
        <v>173</v>
      </c>
      <c r="G1572" s="41"/>
      <c r="H1572" s="42" t="s">
        <v>174</v>
      </c>
      <c r="I1572" s="14" t="s">
        <v>16</v>
      </c>
      <c r="J1572" s="10" t="s">
        <v>9</v>
      </c>
      <c r="K1572" s="85"/>
      <c r="L1572" s="10" t="s">
        <v>17</v>
      </c>
    </row>
    <row r="1573">
      <c r="A1573" s="49">
        <v>115.0</v>
      </c>
      <c r="B1573" s="84" t="s">
        <v>175</v>
      </c>
      <c r="C1573" s="33" t="s">
        <v>176</v>
      </c>
      <c r="D1573" s="33" t="s">
        <v>177</v>
      </c>
      <c r="E1573" s="10">
        <v>1.0</v>
      </c>
      <c r="F1573" s="11" t="s">
        <v>15</v>
      </c>
      <c r="G1573" s="12"/>
      <c r="H1573" s="13"/>
      <c r="I1573" s="14" t="s">
        <v>16</v>
      </c>
      <c r="J1573" s="10" t="s">
        <v>9</v>
      </c>
      <c r="K1573" s="85"/>
      <c r="L1573" s="10" t="s">
        <v>17</v>
      </c>
    </row>
    <row r="1574">
      <c r="A1574" s="16"/>
      <c r="B1574" s="16"/>
      <c r="C1574" s="16"/>
      <c r="D1574" s="16"/>
      <c r="E1574" s="10">
        <v>2.0</v>
      </c>
      <c r="F1574" s="11" t="s">
        <v>18</v>
      </c>
      <c r="G1574" s="45" t="s">
        <v>171</v>
      </c>
      <c r="H1574" s="18"/>
      <c r="I1574" s="14" t="s">
        <v>16</v>
      </c>
      <c r="J1574" s="10" t="s">
        <v>9</v>
      </c>
      <c r="K1574" s="85"/>
      <c r="L1574" s="10" t="s">
        <v>17</v>
      </c>
    </row>
    <row r="1575">
      <c r="A1575" s="16"/>
      <c r="B1575" s="16"/>
      <c r="C1575" s="16"/>
      <c r="D1575" s="16"/>
      <c r="E1575" s="10">
        <v>3.0</v>
      </c>
      <c r="F1575" s="20" t="s">
        <v>20</v>
      </c>
      <c r="G1575" s="10" t="s">
        <v>21</v>
      </c>
      <c r="H1575" s="18"/>
      <c r="I1575" s="14" t="s">
        <v>16</v>
      </c>
      <c r="J1575" s="10" t="s">
        <v>9</v>
      </c>
      <c r="K1575" s="85"/>
      <c r="L1575" s="10" t="s">
        <v>17</v>
      </c>
    </row>
    <row r="1576">
      <c r="A1576" s="16"/>
      <c r="B1576" s="16"/>
      <c r="C1576" s="16"/>
      <c r="D1576" s="16"/>
      <c r="E1576" s="10">
        <v>4.0</v>
      </c>
      <c r="F1576" s="20" t="s">
        <v>22</v>
      </c>
      <c r="G1576" s="21"/>
      <c r="H1576" s="22" t="s">
        <v>172</v>
      </c>
      <c r="I1576" s="14" t="s">
        <v>16</v>
      </c>
      <c r="J1576" s="10" t="s">
        <v>9</v>
      </c>
      <c r="K1576" s="85"/>
      <c r="L1576" s="10" t="s">
        <v>17</v>
      </c>
    </row>
    <row r="1577">
      <c r="A1577" s="16"/>
      <c r="B1577" s="16"/>
      <c r="C1577" s="16"/>
      <c r="D1577" s="16"/>
      <c r="E1577" s="37">
        <v>5.0</v>
      </c>
      <c r="F1577" s="40" t="s">
        <v>178</v>
      </c>
      <c r="G1577" s="41"/>
      <c r="H1577" s="42" t="s">
        <v>179</v>
      </c>
      <c r="I1577" s="14" t="s">
        <v>16</v>
      </c>
      <c r="J1577" s="10" t="s">
        <v>9</v>
      </c>
      <c r="K1577" s="85"/>
      <c r="L1577" s="10" t="s">
        <v>17</v>
      </c>
    </row>
    <row r="1578">
      <c r="A1578" s="16"/>
      <c r="B1578" s="16"/>
      <c r="C1578" s="16"/>
      <c r="D1578" s="16"/>
      <c r="E1578" s="37">
        <v>6.0</v>
      </c>
      <c r="F1578" s="40" t="s">
        <v>180</v>
      </c>
      <c r="G1578" s="41"/>
      <c r="H1578" s="42" t="s">
        <v>181</v>
      </c>
      <c r="I1578" s="14" t="s">
        <v>16</v>
      </c>
      <c r="J1578" s="10" t="s">
        <v>9</v>
      </c>
      <c r="K1578" s="85"/>
      <c r="L1578" s="10" t="s">
        <v>17</v>
      </c>
    </row>
    <row r="1579">
      <c r="A1579" s="16"/>
      <c r="B1579" s="16"/>
      <c r="C1579" s="16"/>
      <c r="D1579" s="16"/>
      <c r="E1579" s="37">
        <v>7.0</v>
      </c>
      <c r="F1579" s="40" t="s">
        <v>182</v>
      </c>
      <c r="G1579" s="37" t="s">
        <v>183</v>
      </c>
      <c r="H1579" s="39"/>
      <c r="I1579" s="14" t="s">
        <v>16</v>
      </c>
      <c r="J1579" s="10" t="s">
        <v>9</v>
      </c>
      <c r="K1579" s="85"/>
      <c r="L1579" s="10" t="s">
        <v>17</v>
      </c>
    </row>
    <row r="1580">
      <c r="A1580" s="16"/>
      <c r="B1580" s="16"/>
      <c r="C1580" s="16"/>
      <c r="D1580" s="16"/>
      <c r="E1580" s="37">
        <v>8.0</v>
      </c>
      <c r="F1580" s="40" t="s">
        <v>184</v>
      </c>
      <c r="G1580" s="37" t="s">
        <v>185</v>
      </c>
      <c r="H1580" s="39"/>
      <c r="I1580" s="14" t="s">
        <v>16</v>
      </c>
      <c r="J1580" s="10" t="s">
        <v>9</v>
      </c>
      <c r="K1580" s="85"/>
      <c r="L1580" s="10" t="s">
        <v>17</v>
      </c>
    </row>
    <row r="1581">
      <c r="A1581" s="25"/>
      <c r="B1581" s="25"/>
      <c r="C1581" s="25"/>
      <c r="D1581" s="25"/>
      <c r="E1581" s="37">
        <v>9.0</v>
      </c>
      <c r="F1581" s="40" t="s">
        <v>186</v>
      </c>
      <c r="G1581" s="41"/>
      <c r="H1581" s="42" t="s">
        <v>187</v>
      </c>
      <c r="I1581" s="14" t="s">
        <v>16</v>
      </c>
      <c r="J1581" s="10" t="s">
        <v>9</v>
      </c>
      <c r="K1581" s="85"/>
      <c r="L1581" s="10" t="s">
        <v>17</v>
      </c>
    </row>
    <row r="1582">
      <c r="A1582" s="49">
        <v>116.0</v>
      </c>
      <c r="B1582" s="84" t="s">
        <v>175</v>
      </c>
      <c r="C1582" s="33" t="s">
        <v>188</v>
      </c>
      <c r="D1582" s="33" t="s">
        <v>189</v>
      </c>
      <c r="E1582" s="10">
        <v>1.0</v>
      </c>
      <c r="F1582" s="11" t="s">
        <v>15</v>
      </c>
      <c r="G1582" s="12"/>
      <c r="H1582" s="13"/>
      <c r="I1582" s="14" t="s">
        <v>16</v>
      </c>
      <c r="J1582" s="10" t="s">
        <v>9</v>
      </c>
      <c r="K1582" s="85"/>
      <c r="L1582" s="10" t="s">
        <v>17</v>
      </c>
    </row>
    <row r="1583">
      <c r="A1583" s="16"/>
      <c r="B1583" s="16"/>
      <c r="C1583" s="16"/>
      <c r="D1583" s="16"/>
      <c r="E1583" s="10">
        <v>2.0</v>
      </c>
      <c r="F1583" s="11" t="s">
        <v>18</v>
      </c>
      <c r="G1583" s="45" t="s">
        <v>171</v>
      </c>
      <c r="H1583" s="18"/>
      <c r="I1583" s="14" t="s">
        <v>16</v>
      </c>
      <c r="J1583" s="10" t="s">
        <v>9</v>
      </c>
      <c r="K1583" s="85"/>
      <c r="L1583" s="10" t="s">
        <v>17</v>
      </c>
    </row>
    <row r="1584">
      <c r="A1584" s="16"/>
      <c r="B1584" s="16"/>
      <c r="C1584" s="16"/>
      <c r="D1584" s="16"/>
      <c r="E1584" s="10">
        <v>3.0</v>
      </c>
      <c r="F1584" s="20" t="s">
        <v>20</v>
      </c>
      <c r="G1584" s="10" t="s">
        <v>21</v>
      </c>
      <c r="H1584" s="18"/>
      <c r="I1584" s="14" t="s">
        <v>16</v>
      </c>
      <c r="J1584" s="10" t="s">
        <v>9</v>
      </c>
      <c r="K1584" s="85"/>
      <c r="L1584" s="10" t="s">
        <v>17</v>
      </c>
    </row>
    <row r="1585">
      <c r="A1585" s="16"/>
      <c r="B1585" s="16"/>
      <c r="C1585" s="16"/>
      <c r="D1585" s="16"/>
      <c r="E1585" s="10">
        <v>4.0</v>
      </c>
      <c r="F1585" s="20" t="s">
        <v>22</v>
      </c>
      <c r="G1585" s="21"/>
      <c r="H1585" s="22" t="s">
        <v>172</v>
      </c>
      <c r="I1585" s="14" t="s">
        <v>16</v>
      </c>
      <c r="J1585" s="10" t="s">
        <v>9</v>
      </c>
      <c r="K1585" s="85"/>
      <c r="L1585" s="10" t="s">
        <v>17</v>
      </c>
    </row>
    <row r="1586">
      <c r="A1586" s="16"/>
      <c r="B1586" s="16"/>
      <c r="C1586" s="16"/>
      <c r="D1586" s="16"/>
      <c r="E1586" s="37">
        <v>5.0</v>
      </c>
      <c r="F1586" s="40" t="s">
        <v>178</v>
      </c>
      <c r="G1586" s="41"/>
      <c r="H1586" s="42" t="s">
        <v>190</v>
      </c>
      <c r="I1586" s="14" t="s">
        <v>16</v>
      </c>
      <c r="J1586" s="10" t="s">
        <v>9</v>
      </c>
      <c r="K1586" s="85"/>
      <c r="L1586" s="10" t="s">
        <v>17</v>
      </c>
    </row>
    <row r="1587">
      <c r="A1587" s="16"/>
      <c r="B1587" s="16"/>
      <c r="C1587" s="16"/>
      <c r="D1587" s="16"/>
      <c r="E1587" s="37">
        <v>6.0</v>
      </c>
      <c r="F1587" s="40" t="s">
        <v>180</v>
      </c>
      <c r="G1587" s="41"/>
      <c r="H1587" s="42" t="s">
        <v>181</v>
      </c>
      <c r="I1587" s="14" t="s">
        <v>16</v>
      </c>
      <c r="J1587" s="10" t="s">
        <v>9</v>
      </c>
      <c r="K1587" s="85"/>
      <c r="L1587" s="10" t="s">
        <v>17</v>
      </c>
    </row>
    <row r="1588">
      <c r="A1588" s="16"/>
      <c r="B1588" s="16"/>
      <c r="C1588" s="16"/>
      <c r="D1588" s="16"/>
      <c r="E1588" s="37">
        <v>7.0</v>
      </c>
      <c r="F1588" s="40" t="s">
        <v>182</v>
      </c>
      <c r="G1588" s="37" t="s">
        <v>191</v>
      </c>
      <c r="H1588" s="39"/>
      <c r="I1588" s="14" t="s">
        <v>16</v>
      </c>
      <c r="J1588" s="10" t="s">
        <v>9</v>
      </c>
      <c r="K1588" s="85"/>
      <c r="L1588" s="10" t="s">
        <v>17</v>
      </c>
    </row>
    <row r="1589">
      <c r="A1589" s="16"/>
      <c r="B1589" s="16"/>
      <c r="C1589" s="16"/>
      <c r="D1589" s="16"/>
      <c r="E1589" s="37">
        <v>8.0</v>
      </c>
      <c r="F1589" s="40" t="s">
        <v>184</v>
      </c>
      <c r="G1589" s="37" t="s">
        <v>192</v>
      </c>
      <c r="H1589" s="39"/>
      <c r="I1589" s="14" t="s">
        <v>16</v>
      </c>
      <c r="J1589" s="10" t="s">
        <v>9</v>
      </c>
      <c r="K1589" s="85"/>
      <c r="L1589" s="10" t="s">
        <v>17</v>
      </c>
    </row>
    <row r="1590">
      <c r="A1590" s="25"/>
      <c r="B1590" s="25"/>
      <c r="C1590" s="25"/>
      <c r="D1590" s="25"/>
      <c r="E1590" s="37">
        <v>9.0</v>
      </c>
      <c r="F1590" s="40" t="s">
        <v>186</v>
      </c>
      <c r="G1590" s="41"/>
      <c r="H1590" s="42" t="s">
        <v>193</v>
      </c>
      <c r="I1590" s="14" t="s">
        <v>16</v>
      </c>
      <c r="J1590" s="10" t="s">
        <v>9</v>
      </c>
      <c r="K1590" s="85"/>
      <c r="L1590" s="10" t="s">
        <v>17</v>
      </c>
    </row>
    <row r="1591">
      <c r="A1591" s="49">
        <v>117.0</v>
      </c>
      <c r="B1591" s="86" t="s">
        <v>194</v>
      </c>
      <c r="C1591" s="33" t="s">
        <v>195</v>
      </c>
      <c r="D1591" s="87" t="s">
        <v>196</v>
      </c>
      <c r="E1591" s="37">
        <v>1.0</v>
      </c>
      <c r="F1591" s="11" t="s">
        <v>15</v>
      </c>
      <c r="G1591" s="41"/>
      <c r="H1591" s="42"/>
      <c r="I1591" s="14" t="s">
        <v>16</v>
      </c>
      <c r="J1591" s="10" t="s">
        <v>9</v>
      </c>
      <c r="K1591" s="85"/>
      <c r="L1591" s="10" t="s">
        <v>17</v>
      </c>
    </row>
    <row r="1592">
      <c r="A1592" s="16"/>
      <c r="B1592" s="16"/>
      <c r="C1592" s="16"/>
      <c r="D1592" s="16"/>
      <c r="E1592" s="37">
        <v>2.0</v>
      </c>
      <c r="F1592" s="11" t="s">
        <v>18</v>
      </c>
      <c r="G1592" s="37" t="s">
        <v>197</v>
      </c>
      <c r="H1592" s="42"/>
      <c r="I1592" s="14" t="s">
        <v>16</v>
      </c>
      <c r="J1592" s="10" t="s">
        <v>9</v>
      </c>
      <c r="K1592" s="85"/>
      <c r="L1592" s="10" t="s">
        <v>17</v>
      </c>
    </row>
    <row r="1593">
      <c r="A1593" s="16"/>
      <c r="B1593" s="16"/>
      <c r="C1593" s="16"/>
      <c r="D1593" s="16"/>
      <c r="E1593" s="37">
        <v>3.0</v>
      </c>
      <c r="F1593" s="20" t="s">
        <v>20</v>
      </c>
      <c r="G1593" s="37" t="s">
        <v>21</v>
      </c>
      <c r="H1593" s="42"/>
      <c r="I1593" s="14" t="s">
        <v>16</v>
      </c>
      <c r="J1593" s="10" t="s">
        <v>9</v>
      </c>
      <c r="K1593" s="85"/>
      <c r="L1593" s="10" t="s">
        <v>17</v>
      </c>
    </row>
    <row r="1594">
      <c r="A1594" s="16"/>
      <c r="B1594" s="16"/>
      <c r="C1594" s="16"/>
      <c r="D1594" s="16"/>
      <c r="E1594" s="37">
        <v>4.0</v>
      </c>
      <c r="F1594" s="20" t="s">
        <v>22</v>
      </c>
      <c r="G1594" s="41"/>
      <c r="H1594" s="22" t="s">
        <v>198</v>
      </c>
      <c r="I1594" s="14" t="s">
        <v>16</v>
      </c>
      <c r="J1594" s="10" t="s">
        <v>9</v>
      </c>
      <c r="K1594" s="85"/>
      <c r="L1594" s="10" t="s">
        <v>17</v>
      </c>
    </row>
    <row r="1595">
      <c r="A1595" s="25"/>
      <c r="B1595" s="25"/>
      <c r="C1595" s="25"/>
      <c r="D1595" s="25"/>
      <c r="E1595" s="37">
        <v>5.0</v>
      </c>
      <c r="F1595" s="40" t="s">
        <v>199</v>
      </c>
      <c r="G1595" s="41"/>
      <c r="H1595" s="42" t="s">
        <v>200</v>
      </c>
      <c r="I1595" s="14" t="s">
        <v>16</v>
      </c>
      <c r="J1595" s="10" t="s">
        <v>9</v>
      </c>
      <c r="K1595" s="85"/>
      <c r="L1595" s="10" t="s">
        <v>17</v>
      </c>
    </row>
    <row r="1596">
      <c r="A1596" s="49">
        <v>118.0</v>
      </c>
      <c r="B1596" s="88" t="s">
        <v>201</v>
      </c>
      <c r="C1596" s="33" t="s">
        <v>202</v>
      </c>
      <c r="D1596" s="87" t="s">
        <v>203</v>
      </c>
      <c r="E1596" s="37">
        <v>1.0</v>
      </c>
      <c r="F1596" s="11" t="s">
        <v>15</v>
      </c>
      <c r="G1596" s="41"/>
      <c r="H1596" s="42"/>
      <c r="I1596" s="14" t="s">
        <v>16</v>
      </c>
      <c r="J1596" s="10" t="s">
        <v>9</v>
      </c>
      <c r="K1596" s="85"/>
      <c r="L1596" s="10" t="s">
        <v>17</v>
      </c>
    </row>
    <row r="1597">
      <c r="A1597" s="16"/>
      <c r="B1597" s="16"/>
      <c r="C1597" s="16"/>
      <c r="D1597" s="16"/>
      <c r="E1597" s="37">
        <v>2.0</v>
      </c>
      <c r="F1597" s="11" t="s">
        <v>18</v>
      </c>
      <c r="G1597" s="37" t="s">
        <v>197</v>
      </c>
      <c r="H1597" s="42"/>
      <c r="I1597" s="14" t="s">
        <v>16</v>
      </c>
      <c r="J1597" s="10" t="s">
        <v>9</v>
      </c>
      <c r="K1597" s="85"/>
      <c r="L1597" s="10" t="s">
        <v>17</v>
      </c>
    </row>
    <row r="1598">
      <c r="A1598" s="16"/>
      <c r="B1598" s="16"/>
      <c r="C1598" s="16"/>
      <c r="D1598" s="16"/>
      <c r="E1598" s="37">
        <v>3.0</v>
      </c>
      <c r="F1598" s="20" t="s">
        <v>20</v>
      </c>
      <c r="G1598" s="37" t="s">
        <v>21</v>
      </c>
      <c r="H1598" s="42"/>
      <c r="I1598" s="14" t="s">
        <v>16</v>
      </c>
      <c r="J1598" s="10" t="s">
        <v>9</v>
      </c>
      <c r="K1598" s="85"/>
      <c r="L1598" s="10" t="s">
        <v>17</v>
      </c>
    </row>
    <row r="1599">
      <c r="A1599" s="16"/>
      <c r="B1599" s="16"/>
      <c r="C1599" s="16"/>
      <c r="D1599" s="16"/>
      <c r="E1599" s="37">
        <v>4.0</v>
      </c>
      <c r="F1599" s="20" t="s">
        <v>22</v>
      </c>
      <c r="G1599" s="41"/>
      <c r="H1599" s="22" t="s">
        <v>198</v>
      </c>
      <c r="I1599" s="14" t="s">
        <v>16</v>
      </c>
      <c r="J1599" s="10" t="s">
        <v>9</v>
      </c>
      <c r="K1599" s="85"/>
      <c r="L1599" s="10" t="s">
        <v>17</v>
      </c>
    </row>
    <row r="1600">
      <c r="A1600" s="16"/>
      <c r="B1600" s="16"/>
      <c r="C1600" s="16"/>
      <c r="D1600" s="16"/>
      <c r="E1600" s="37">
        <v>5.0</v>
      </c>
      <c r="F1600" s="20" t="s">
        <v>204</v>
      </c>
      <c r="G1600" s="37"/>
      <c r="H1600" s="42" t="s">
        <v>205</v>
      </c>
      <c r="I1600" s="14" t="s">
        <v>16</v>
      </c>
      <c r="J1600" s="10" t="s">
        <v>9</v>
      </c>
      <c r="K1600" s="85"/>
      <c r="L1600" s="10" t="s">
        <v>17</v>
      </c>
    </row>
    <row r="1601">
      <c r="A1601" s="16"/>
      <c r="B1601" s="16"/>
      <c r="C1601" s="16"/>
      <c r="D1601" s="16"/>
      <c r="E1601" s="37">
        <v>6.0</v>
      </c>
      <c r="F1601" s="20" t="s">
        <v>206</v>
      </c>
      <c r="G1601" s="41"/>
      <c r="H1601" s="42"/>
      <c r="I1601" s="14" t="s">
        <v>16</v>
      </c>
      <c r="J1601" s="10" t="s">
        <v>9</v>
      </c>
      <c r="K1601" s="40"/>
      <c r="L1601" s="10" t="s">
        <v>17</v>
      </c>
    </row>
    <row r="1602">
      <c r="A1602" s="16"/>
      <c r="B1602" s="16"/>
      <c r="C1602" s="16"/>
      <c r="D1602" s="16"/>
      <c r="E1602" s="37">
        <v>7.0</v>
      </c>
      <c r="F1602" s="40" t="s">
        <v>207</v>
      </c>
      <c r="G1602" s="42" t="s">
        <v>208</v>
      </c>
      <c r="H1602" s="42"/>
      <c r="I1602" s="14" t="s">
        <v>16</v>
      </c>
      <c r="J1602" s="10" t="s">
        <v>9</v>
      </c>
      <c r="K1602" s="40"/>
      <c r="L1602" s="10" t="s">
        <v>17</v>
      </c>
    </row>
    <row r="1603">
      <c r="A1603" s="16"/>
      <c r="B1603" s="16"/>
      <c r="C1603" s="16"/>
      <c r="D1603" s="16"/>
      <c r="E1603" s="37">
        <v>8.0</v>
      </c>
      <c r="F1603" s="40" t="s">
        <v>209</v>
      </c>
      <c r="G1603" s="37" t="s">
        <v>210</v>
      </c>
      <c r="H1603" s="85"/>
      <c r="I1603" s="14" t="s">
        <v>16</v>
      </c>
      <c r="J1603" s="10" t="s">
        <v>9</v>
      </c>
      <c r="K1603" s="85"/>
      <c r="L1603" s="10" t="s">
        <v>17</v>
      </c>
    </row>
    <row r="1604">
      <c r="A1604" s="16"/>
      <c r="B1604" s="16"/>
      <c r="C1604" s="16"/>
      <c r="D1604" s="16"/>
      <c r="E1604" s="37">
        <v>9.0</v>
      </c>
      <c r="F1604" s="38" t="s">
        <v>211</v>
      </c>
      <c r="G1604" s="37" t="s">
        <v>212</v>
      </c>
      <c r="H1604" s="85"/>
      <c r="I1604" s="14" t="s">
        <v>16</v>
      </c>
      <c r="J1604" s="10" t="s">
        <v>9</v>
      </c>
      <c r="K1604" s="85"/>
      <c r="L1604" s="10" t="s">
        <v>17</v>
      </c>
    </row>
    <row r="1605">
      <c r="A1605" s="25"/>
      <c r="B1605" s="25"/>
      <c r="C1605" s="25"/>
      <c r="D1605" s="25"/>
      <c r="E1605" s="37">
        <v>10.0</v>
      </c>
      <c r="F1605" s="40" t="s">
        <v>213</v>
      </c>
      <c r="G1605" s="41"/>
      <c r="H1605" s="42" t="s">
        <v>214</v>
      </c>
      <c r="I1605" s="14" t="s">
        <v>16</v>
      </c>
      <c r="J1605" s="10" t="s">
        <v>9</v>
      </c>
      <c r="K1605" s="85"/>
      <c r="L1605" s="10" t="s">
        <v>17</v>
      </c>
    </row>
    <row r="1606">
      <c r="A1606" s="49">
        <v>119.0</v>
      </c>
      <c r="B1606" s="88" t="s">
        <v>215</v>
      </c>
      <c r="C1606" s="33" t="s">
        <v>215</v>
      </c>
      <c r="D1606" s="33" t="s">
        <v>216</v>
      </c>
      <c r="E1606" s="37">
        <v>1.0</v>
      </c>
      <c r="F1606" s="11" t="s">
        <v>15</v>
      </c>
      <c r="G1606" s="41"/>
      <c r="H1606" s="42"/>
      <c r="I1606" s="14" t="s">
        <v>16</v>
      </c>
      <c r="J1606" s="10" t="s">
        <v>9</v>
      </c>
      <c r="K1606" s="85"/>
      <c r="L1606" s="10" t="s">
        <v>17</v>
      </c>
    </row>
    <row r="1607">
      <c r="A1607" s="16"/>
      <c r="B1607" s="16"/>
      <c r="C1607" s="16"/>
      <c r="D1607" s="16"/>
      <c r="E1607" s="37">
        <v>2.0</v>
      </c>
      <c r="F1607" s="40" t="s">
        <v>217</v>
      </c>
      <c r="G1607" s="41"/>
      <c r="H1607" s="42" t="s">
        <v>218</v>
      </c>
      <c r="I1607" s="14" t="s">
        <v>16</v>
      </c>
      <c r="J1607" s="10" t="s">
        <v>9</v>
      </c>
      <c r="K1607" s="85"/>
      <c r="L1607" s="10" t="s">
        <v>17</v>
      </c>
    </row>
    <row r="1608">
      <c r="A1608" s="16"/>
      <c r="B1608" s="16"/>
      <c r="C1608" s="16"/>
      <c r="D1608" s="16"/>
      <c r="E1608" s="37">
        <v>3.0</v>
      </c>
      <c r="F1608" s="40" t="s">
        <v>120</v>
      </c>
      <c r="G1608" s="41"/>
      <c r="H1608" s="42"/>
      <c r="I1608" s="14" t="s">
        <v>16</v>
      </c>
      <c r="J1608" s="10" t="s">
        <v>9</v>
      </c>
      <c r="K1608" s="85"/>
      <c r="L1608" s="10" t="s">
        <v>17</v>
      </c>
    </row>
    <row r="1609">
      <c r="A1609" s="16"/>
      <c r="B1609" s="16"/>
      <c r="C1609" s="16"/>
      <c r="D1609" s="16"/>
      <c r="E1609" s="37">
        <v>4.0</v>
      </c>
      <c r="F1609" s="40" t="s">
        <v>219</v>
      </c>
      <c r="G1609" s="41"/>
      <c r="H1609" s="42" t="s">
        <v>220</v>
      </c>
      <c r="I1609" s="14" t="s">
        <v>16</v>
      </c>
      <c r="J1609" s="10" t="s">
        <v>9</v>
      </c>
      <c r="K1609" s="85"/>
      <c r="L1609" s="10" t="s">
        <v>17</v>
      </c>
    </row>
    <row r="1610">
      <c r="A1610" s="16"/>
      <c r="B1610" s="16"/>
      <c r="C1610" s="16"/>
      <c r="D1610" s="16"/>
      <c r="E1610" s="37">
        <v>5.0</v>
      </c>
      <c r="F1610" s="38" t="s">
        <v>221</v>
      </c>
      <c r="G1610" s="45" t="s">
        <v>141</v>
      </c>
      <c r="H1610" s="42"/>
      <c r="I1610" s="14" t="s">
        <v>16</v>
      </c>
      <c r="J1610" s="10" t="s">
        <v>9</v>
      </c>
      <c r="K1610" s="85"/>
      <c r="L1610" s="10" t="s">
        <v>17</v>
      </c>
    </row>
    <row r="1611">
      <c r="A1611" s="16"/>
      <c r="B1611" s="16"/>
      <c r="C1611" s="16"/>
      <c r="D1611" s="16"/>
      <c r="E1611" s="37">
        <v>6.0</v>
      </c>
      <c r="F1611" s="38" t="s">
        <v>222</v>
      </c>
      <c r="G1611" s="41"/>
      <c r="H1611" s="42" t="s">
        <v>223</v>
      </c>
      <c r="I1611" s="14" t="s">
        <v>16</v>
      </c>
      <c r="J1611" s="10" t="s">
        <v>9</v>
      </c>
      <c r="K1611" s="85"/>
      <c r="L1611" s="10" t="s">
        <v>17</v>
      </c>
    </row>
    <row r="1612">
      <c r="A1612" s="16"/>
      <c r="B1612" s="16"/>
      <c r="C1612" s="16"/>
      <c r="D1612" s="16"/>
      <c r="E1612" s="37">
        <v>7.0</v>
      </c>
      <c r="F1612" s="40" t="s">
        <v>120</v>
      </c>
      <c r="G1612" s="45" t="s">
        <v>141</v>
      </c>
      <c r="H1612" s="39"/>
      <c r="I1612" s="29" t="s">
        <v>16</v>
      </c>
      <c r="J1612" s="10" t="s">
        <v>9</v>
      </c>
      <c r="K1612" s="85"/>
      <c r="L1612" s="10" t="s">
        <v>17</v>
      </c>
    </row>
    <row r="1613">
      <c r="A1613" s="16"/>
      <c r="B1613" s="16"/>
      <c r="C1613" s="16"/>
      <c r="D1613" s="16"/>
      <c r="E1613" s="37">
        <v>8.0</v>
      </c>
      <c r="F1613" s="40" t="s">
        <v>224</v>
      </c>
      <c r="G1613" s="37" t="s">
        <v>225</v>
      </c>
      <c r="H1613" s="39"/>
      <c r="I1613" s="29" t="s">
        <v>16</v>
      </c>
      <c r="J1613" s="10" t="s">
        <v>9</v>
      </c>
      <c r="K1613" s="85"/>
      <c r="L1613" s="10" t="s">
        <v>17</v>
      </c>
    </row>
    <row r="1614">
      <c r="A1614" s="16"/>
      <c r="B1614" s="16"/>
      <c r="C1614" s="16"/>
      <c r="D1614" s="16"/>
      <c r="E1614" s="37">
        <v>9.0</v>
      </c>
      <c r="F1614" s="40" t="s">
        <v>226</v>
      </c>
      <c r="G1614" s="37" t="s">
        <v>225</v>
      </c>
      <c r="H1614" s="39"/>
      <c r="I1614" s="29" t="s">
        <v>16</v>
      </c>
      <c r="J1614" s="10" t="s">
        <v>9</v>
      </c>
      <c r="K1614" s="85"/>
      <c r="L1614" s="10" t="s">
        <v>17</v>
      </c>
    </row>
    <row r="1615">
      <c r="A1615" s="25"/>
      <c r="B1615" s="25"/>
      <c r="C1615" s="25"/>
      <c r="D1615" s="25"/>
      <c r="E1615" s="37">
        <v>10.0</v>
      </c>
      <c r="F1615" s="40" t="s">
        <v>227</v>
      </c>
      <c r="G1615" s="41"/>
      <c r="H1615" s="42" t="s">
        <v>228</v>
      </c>
      <c r="I1615" s="29" t="s">
        <v>16</v>
      </c>
      <c r="J1615" s="10" t="s">
        <v>9</v>
      </c>
      <c r="K1615" s="85"/>
      <c r="L1615" s="10" t="s">
        <v>17</v>
      </c>
    </row>
  </sheetData>
  <mergeCells count="476">
    <mergeCell ref="A106:A118"/>
    <mergeCell ref="B106:B118"/>
    <mergeCell ref="C106:C118"/>
    <mergeCell ref="D106:D118"/>
    <mergeCell ref="B119:B131"/>
    <mergeCell ref="C119:C131"/>
    <mergeCell ref="D119:D131"/>
    <mergeCell ref="A119:A131"/>
    <mergeCell ref="A132:A144"/>
    <mergeCell ref="B132:B144"/>
    <mergeCell ref="C132:C144"/>
    <mergeCell ref="D132:D144"/>
    <mergeCell ref="A145:A157"/>
    <mergeCell ref="B145:B157"/>
    <mergeCell ref="B171:B183"/>
    <mergeCell ref="C171:C183"/>
    <mergeCell ref="C145:C157"/>
    <mergeCell ref="D145:D157"/>
    <mergeCell ref="A158:A170"/>
    <mergeCell ref="B158:B170"/>
    <mergeCell ref="C158:C170"/>
    <mergeCell ref="D158:D170"/>
    <mergeCell ref="D171:D183"/>
    <mergeCell ref="C197:C209"/>
    <mergeCell ref="D197:D209"/>
    <mergeCell ref="A171:A183"/>
    <mergeCell ref="A184:A196"/>
    <mergeCell ref="B184:B196"/>
    <mergeCell ref="C184:C196"/>
    <mergeCell ref="D184:D196"/>
    <mergeCell ref="A197:A209"/>
    <mergeCell ref="B197:B209"/>
    <mergeCell ref="B271:B277"/>
    <mergeCell ref="C271:C277"/>
    <mergeCell ref="C249:C261"/>
    <mergeCell ref="D249:D261"/>
    <mergeCell ref="A262:A270"/>
    <mergeCell ref="B262:B270"/>
    <mergeCell ref="C262:C270"/>
    <mergeCell ref="D262:D270"/>
    <mergeCell ref="D271:D277"/>
    <mergeCell ref="C285:C291"/>
    <mergeCell ref="D285:D291"/>
    <mergeCell ref="A271:A277"/>
    <mergeCell ref="A278:A284"/>
    <mergeCell ref="B278:B284"/>
    <mergeCell ref="C278:C284"/>
    <mergeCell ref="D278:D284"/>
    <mergeCell ref="A285:A291"/>
    <mergeCell ref="B285:B291"/>
    <mergeCell ref="A292:A298"/>
    <mergeCell ref="B292:B298"/>
    <mergeCell ref="C292:C298"/>
    <mergeCell ref="D292:D298"/>
    <mergeCell ref="B299:B305"/>
    <mergeCell ref="C299:C305"/>
    <mergeCell ref="D299:D305"/>
    <mergeCell ref="A299:A305"/>
    <mergeCell ref="A306:A317"/>
    <mergeCell ref="B306:B317"/>
    <mergeCell ref="C306:C317"/>
    <mergeCell ref="D306:D317"/>
    <mergeCell ref="A318:A329"/>
    <mergeCell ref="B318:B329"/>
    <mergeCell ref="B342:B353"/>
    <mergeCell ref="C342:C353"/>
    <mergeCell ref="C318:C329"/>
    <mergeCell ref="D318:D329"/>
    <mergeCell ref="A330:A341"/>
    <mergeCell ref="B330:B341"/>
    <mergeCell ref="C330:C341"/>
    <mergeCell ref="D330:D341"/>
    <mergeCell ref="D342:D353"/>
    <mergeCell ref="C366:C377"/>
    <mergeCell ref="D366:D377"/>
    <mergeCell ref="A342:A353"/>
    <mergeCell ref="A354:A365"/>
    <mergeCell ref="B354:B365"/>
    <mergeCell ref="C354:C365"/>
    <mergeCell ref="D354:D365"/>
    <mergeCell ref="A366:A377"/>
    <mergeCell ref="B366:B377"/>
    <mergeCell ref="A378:A389"/>
    <mergeCell ref="B378:B389"/>
    <mergeCell ref="C378:C389"/>
    <mergeCell ref="D378:D389"/>
    <mergeCell ref="B390:B401"/>
    <mergeCell ref="C390:C401"/>
    <mergeCell ref="D390:D401"/>
    <mergeCell ref="A390:A401"/>
    <mergeCell ref="A402:A413"/>
    <mergeCell ref="B402:B413"/>
    <mergeCell ref="C402:C413"/>
    <mergeCell ref="D402:D413"/>
    <mergeCell ref="A414:A425"/>
    <mergeCell ref="B414:B425"/>
    <mergeCell ref="B438:B449"/>
    <mergeCell ref="C438:C449"/>
    <mergeCell ref="C414:C425"/>
    <mergeCell ref="D414:D425"/>
    <mergeCell ref="A426:A437"/>
    <mergeCell ref="B426:B437"/>
    <mergeCell ref="C426:C437"/>
    <mergeCell ref="D426:D437"/>
    <mergeCell ref="D438:D449"/>
    <mergeCell ref="C462:C473"/>
    <mergeCell ref="D462:D473"/>
    <mergeCell ref="A438:A449"/>
    <mergeCell ref="A450:A461"/>
    <mergeCell ref="B450:B461"/>
    <mergeCell ref="C450:C461"/>
    <mergeCell ref="D450:D461"/>
    <mergeCell ref="A462:A473"/>
    <mergeCell ref="B462:B473"/>
    <mergeCell ref="A474:A485"/>
    <mergeCell ref="B474:B485"/>
    <mergeCell ref="C474:C485"/>
    <mergeCell ref="D474:D485"/>
    <mergeCell ref="B486:B497"/>
    <mergeCell ref="C486:C497"/>
    <mergeCell ref="D486:D497"/>
    <mergeCell ref="A486:A497"/>
    <mergeCell ref="A498:A509"/>
    <mergeCell ref="B498:B509"/>
    <mergeCell ref="C498:C509"/>
    <mergeCell ref="D498:D509"/>
    <mergeCell ref="A510:A521"/>
    <mergeCell ref="B510:B521"/>
    <mergeCell ref="B534:B545"/>
    <mergeCell ref="C534:C545"/>
    <mergeCell ref="C510:C521"/>
    <mergeCell ref="D510:D521"/>
    <mergeCell ref="A522:A533"/>
    <mergeCell ref="B522:B533"/>
    <mergeCell ref="C522:C533"/>
    <mergeCell ref="D522:D533"/>
    <mergeCell ref="D534:D545"/>
    <mergeCell ref="C558:C569"/>
    <mergeCell ref="D558:D569"/>
    <mergeCell ref="A534:A545"/>
    <mergeCell ref="A546:A557"/>
    <mergeCell ref="B546:B557"/>
    <mergeCell ref="C546:C557"/>
    <mergeCell ref="D546:D557"/>
    <mergeCell ref="A558:A569"/>
    <mergeCell ref="B558:B569"/>
    <mergeCell ref="A210:A222"/>
    <mergeCell ref="B210:B222"/>
    <mergeCell ref="C210:C222"/>
    <mergeCell ref="D210:D222"/>
    <mergeCell ref="B223:B235"/>
    <mergeCell ref="C223:C235"/>
    <mergeCell ref="D223:D235"/>
    <mergeCell ref="A223:A235"/>
    <mergeCell ref="A236:A248"/>
    <mergeCell ref="B236:B248"/>
    <mergeCell ref="C236:C248"/>
    <mergeCell ref="D236:D248"/>
    <mergeCell ref="A249:A261"/>
    <mergeCell ref="B249:B261"/>
    <mergeCell ref="A570:A581"/>
    <mergeCell ref="B570:B581"/>
    <mergeCell ref="C570:C581"/>
    <mergeCell ref="D570:D581"/>
    <mergeCell ref="B582:B593"/>
    <mergeCell ref="C582:C593"/>
    <mergeCell ref="D582:D593"/>
    <mergeCell ref="A582:A593"/>
    <mergeCell ref="A594:A611"/>
    <mergeCell ref="B594:B611"/>
    <mergeCell ref="C594:C611"/>
    <mergeCell ref="D594:D611"/>
    <mergeCell ref="A612:A629"/>
    <mergeCell ref="B612:B629"/>
    <mergeCell ref="B648:B665"/>
    <mergeCell ref="C648:C665"/>
    <mergeCell ref="C612:C629"/>
    <mergeCell ref="D612:D629"/>
    <mergeCell ref="A630:A647"/>
    <mergeCell ref="B630:B647"/>
    <mergeCell ref="C630:C647"/>
    <mergeCell ref="D630:D647"/>
    <mergeCell ref="D648:D665"/>
    <mergeCell ref="C684:C701"/>
    <mergeCell ref="D684:D701"/>
    <mergeCell ref="A648:A665"/>
    <mergeCell ref="A666:A683"/>
    <mergeCell ref="B666:B683"/>
    <mergeCell ref="C666:C683"/>
    <mergeCell ref="D666:D683"/>
    <mergeCell ref="A684:A701"/>
    <mergeCell ref="B684:B701"/>
    <mergeCell ref="A702:A719"/>
    <mergeCell ref="B702:B719"/>
    <mergeCell ref="C702:C719"/>
    <mergeCell ref="D702:D719"/>
    <mergeCell ref="B720:B737"/>
    <mergeCell ref="C720:C737"/>
    <mergeCell ref="D720:D737"/>
    <mergeCell ref="A720:A737"/>
    <mergeCell ref="A738:A755"/>
    <mergeCell ref="B738:B755"/>
    <mergeCell ref="C738:C755"/>
    <mergeCell ref="D738:D755"/>
    <mergeCell ref="A756:A773"/>
    <mergeCell ref="B756:B773"/>
    <mergeCell ref="B792:B809"/>
    <mergeCell ref="C792:C809"/>
    <mergeCell ref="C756:C773"/>
    <mergeCell ref="D756:D773"/>
    <mergeCell ref="A774:A791"/>
    <mergeCell ref="B774:B791"/>
    <mergeCell ref="C774:C791"/>
    <mergeCell ref="D774:D791"/>
    <mergeCell ref="D792:D809"/>
    <mergeCell ref="C828:C845"/>
    <mergeCell ref="D828:D845"/>
    <mergeCell ref="A792:A809"/>
    <mergeCell ref="A810:A827"/>
    <mergeCell ref="B810:B827"/>
    <mergeCell ref="C810:C827"/>
    <mergeCell ref="D810:D827"/>
    <mergeCell ref="A828:A845"/>
    <mergeCell ref="B828:B845"/>
    <mergeCell ref="A846:A863"/>
    <mergeCell ref="B846:B863"/>
    <mergeCell ref="C846:C863"/>
    <mergeCell ref="D846:D863"/>
    <mergeCell ref="B864:B881"/>
    <mergeCell ref="C864:C881"/>
    <mergeCell ref="D864:D881"/>
    <mergeCell ref="A864:A881"/>
    <mergeCell ref="A882:A899"/>
    <mergeCell ref="B882:B899"/>
    <mergeCell ref="C882:C899"/>
    <mergeCell ref="D882:D899"/>
    <mergeCell ref="A900:A917"/>
    <mergeCell ref="B900:B917"/>
    <mergeCell ref="B936:B953"/>
    <mergeCell ref="C936:C953"/>
    <mergeCell ref="C900:C917"/>
    <mergeCell ref="D900:D917"/>
    <mergeCell ref="A918:A935"/>
    <mergeCell ref="B918:B935"/>
    <mergeCell ref="C918:C935"/>
    <mergeCell ref="D918:D935"/>
    <mergeCell ref="D936:D953"/>
    <mergeCell ref="C972:C989"/>
    <mergeCell ref="D972:D989"/>
    <mergeCell ref="A936:A953"/>
    <mergeCell ref="A954:A971"/>
    <mergeCell ref="B954:B971"/>
    <mergeCell ref="C954:C971"/>
    <mergeCell ref="D954:D971"/>
    <mergeCell ref="A972:A989"/>
    <mergeCell ref="B972:B989"/>
    <mergeCell ref="B1080:B1093"/>
    <mergeCell ref="C1080:C1093"/>
    <mergeCell ref="C1044:C1061"/>
    <mergeCell ref="D1044:D1061"/>
    <mergeCell ref="A1062:A1079"/>
    <mergeCell ref="B1062:B1079"/>
    <mergeCell ref="C1062:C1079"/>
    <mergeCell ref="D1062:D1079"/>
    <mergeCell ref="D1080:D1093"/>
    <mergeCell ref="C1108:C1121"/>
    <mergeCell ref="D1108:D1121"/>
    <mergeCell ref="A1080:A1093"/>
    <mergeCell ref="A1094:A1107"/>
    <mergeCell ref="B1094:B1107"/>
    <mergeCell ref="C1094:C1107"/>
    <mergeCell ref="D1094:D1107"/>
    <mergeCell ref="A1108:A1121"/>
    <mergeCell ref="B1108:B1121"/>
    <mergeCell ref="A1122:A1135"/>
    <mergeCell ref="B1122:B1135"/>
    <mergeCell ref="C1122:C1135"/>
    <mergeCell ref="D1122:D1135"/>
    <mergeCell ref="B1136:B1149"/>
    <mergeCell ref="C1136:C1149"/>
    <mergeCell ref="D1136:D1149"/>
    <mergeCell ref="A1136:A1149"/>
    <mergeCell ref="A1150:A1163"/>
    <mergeCell ref="B1150:B1163"/>
    <mergeCell ref="C1150:C1163"/>
    <mergeCell ref="D1150:D1163"/>
    <mergeCell ref="A1164:A1177"/>
    <mergeCell ref="B1164:B1177"/>
    <mergeCell ref="B1192:B1205"/>
    <mergeCell ref="C1192:C1205"/>
    <mergeCell ref="C1164:C1177"/>
    <mergeCell ref="D1164:D1177"/>
    <mergeCell ref="A1178:A1191"/>
    <mergeCell ref="B1178:B1191"/>
    <mergeCell ref="C1178:C1191"/>
    <mergeCell ref="D1178:D1191"/>
    <mergeCell ref="D1192:D1205"/>
    <mergeCell ref="A990:A1007"/>
    <mergeCell ref="B990:B1007"/>
    <mergeCell ref="C990:C1007"/>
    <mergeCell ref="D990:D1007"/>
    <mergeCell ref="B1008:B1025"/>
    <mergeCell ref="C1008:C1025"/>
    <mergeCell ref="D1008:D1025"/>
    <mergeCell ref="A1008:A1025"/>
    <mergeCell ref="A1026:A1043"/>
    <mergeCell ref="B1026:B1043"/>
    <mergeCell ref="C1026:C1043"/>
    <mergeCell ref="D1026:D1043"/>
    <mergeCell ref="A1044:A1061"/>
    <mergeCell ref="B1044:B1061"/>
    <mergeCell ref="A1458:A1471"/>
    <mergeCell ref="B1458:B1471"/>
    <mergeCell ref="C1458:C1471"/>
    <mergeCell ref="D1458:D1471"/>
    <mergeCell ref="B1472:B1485"/>
    <mergeCell ref="C1472:C1485"/>
    <mergeCell ref="D1472:D1485"/>
    <mergeCell ref="A1472:A1485"/>
    <mergeCell ref="A1486:A1499"/>
    <mergeCell ref="B1486:B1499"/>
    <mergeCell ref="C1486:C1499"/>
    <mergeCell ref="D1486:D1499"/>
    <mergeCell ref="A1500:A1513"/>
    <mergeCell ref="B1500:B1513"/>
    <mergeCell ref="B1528:B1541"/>
    <mergeCell ref="C1528:C1541"/>
    <mergeCell ref="C1500:C1513"/>
    <mergeCell ref="D1500:D1513"/>
    <mergeCell ref="A1514:A1527"/>
    <mergeCell ref="B1514:B1527"/>
    <mergeCell ref="C1514:C1527"/>
    <mergeCell ref="D1514:D1527"/>
    <mergeCell ref="D1528:D1541"/>
    <mergeCell ref="C1550:C1558"/>
    <mergeCell ref="D1550:D1558"/>
    <mergeCell ref="A1528:A1541"/>
    <mergeCell ref="A1542:A1549"/>
    <mergeCell ref="B1542:B1549"/>
    <mergeCell ref="C1542:C1549"/>
    <mergeCell ref="D1542:D1549"/>
    <mergeCell ref="A1550:A1558"/>
    <mergeCell ref="B1550:B1558"/>
    <mergeCell ref="A1559:A1567"/>
    <mergeCell ref="B1559:B1567"/>
    <mergeCell ref="C1559:C1567"/>
    <mergeCell ref="D1559:D1567"/>
    <mergeCell ref="B1568:B1572"/>
    <mergeCell ref="C1568:C1572"/>
    <mergeCell ref="D1568:D1572"/>
    <mergeCell ref="A1568:A1572"/>
    <mergeCell ref="A1573:A1581"/>
    <mergeCell ref="B1573:B1581"/>
    <mergeCell ref="C1573:C1581"/>
    <mergeCell ref="D1573:D1581"/>
    <mergeCell ref="A1582:A1590"/>
    <mergeCell ref="B1582:B1590"/>
    <mergeCell ref="B1596:B1605"/>
    <mergeCell ref="C1596:C1605"/>
    <mergeCell ref="C1582:C1590"/>
    <mergeCell ref="D1582:D1590"/>
    <mergeCell ref="A1591:A1595"/>
    <mergeCell ref="B1591:B1595"/>
    <mergeCell ref="C1591:C1595"/>
    <mergeCell ref="D1591:D1595"/>
    <mergeCell ref="D1596:D1605"/>
    <mergeCell ref="A2:A14"/>
    <mergeCell ref="B2:B14"/>
    <mergeCell ref="C2:C14"/>
    <mergeCell ref="D2:D14"/>
    <mergeCell ref="B15:B27"/>
    <mergeCell ref="C15:C27"/>
    <mergeCell ref="D15:D27"/>
    <mergeCell ref="C41:C53"/>
    <mergeCell ref="D41:D53"/>
    <mergeCell ref="A15:A27"/>
    <mergeCell ref="A28:A40"/>
    <mergeCell ref="B28:B40"/>
    <mergeCell ref="C28:C40"/>
    <mergeCell ref="D28:D40"/>
    <mergeCell ref="A41:A53"/>
    <mergeCell ref="B41:B53"/>
    <mergeCell ref="A54:A66"/>
    <mergeCell ref="B54:B66"/>
    <mergeCell ref="C54:C66"/>
    <mergeCell ref="D54:D66"/>
    <mergeCell ref="B67:B79"/>
    <mergeCell ref="C67:C79"/>
    <mergeCell ref="D67:D79"/>
    <mergeCell ref="C93:C105"/>
    <mergeCell ref="D93:D105"/>
    <mergeCell ref="A67:A79"/>
    <mergeCell ref="A80:A92"/>
    <mergeCell ref="B80:B92"/>
    <mergeCell ref="C80:C92"/>
    <mergeCell ref="D80:D92"/>
    <mergeCell ref="A93:A105"/>
    <mergeCell ref="B93:B105"/>
    <mergeCell ref="A1596:A1605"/>
    <mergeCell ref="A1606:A1615"/>
    <mergeCell ref="B1606:B1615"/>
    <mergeCell ref="C1606:C1615"/>
    <mergeCell ref="D1606:D1615"/>
    <mergeCell ref="C1220:C1233"/>
    <mergeCell ref="D1220:D1233"/>
    <mergeCell ref="A1192:A1205"/>
    <mergeCell ref="A1206:A1219"/>
    <mergeCell ref="B1206:B1219"/>
    <mergeCell ref="C1206:C1219"/>
    <mergeCell ref="D1206:D1219"/>
    <mergeCell ref="A1220:A1233"/>
    <mergeCell ref="B1220:B1233"/>
    <mergeCell ref="A1234:A1247"/>
    <mergeCell ref="B1234:B1247"/>
    <mergeCell ref="C1234:C1247"/>
    <mergeCell ref="D1234:D1247"/>
    <mergeCell ref="B1248:B1261"/>
    <mergeCell ref="C1248:C1261"/>
    <mergeCell ref="D1248:D1261"/>
    <mergeCell ref="A1248:A1261"/>
    <mergeCell ref="A1262:A1275"/>
    <mergeCell ref="B1262:B1275"/>
    <mergeCell ref="C1262:C1275"/>
    <mergeCell ref="D1262:D1275"/>
    <mergeCell ref="A1276:A1289"/>
    <mergeCell ref="B1276:B1289"/>
    <mergeCell ref="B1304:B1317"/>
    <mergeCell ref="C1304:C1317"/>
    <mergeCell ref="C1276:C1289"/>
    <mergeCell ref="D1276:D1289"/>
    <mergeCell ref="A1290:A1303"/>
    <mergeCell ref="B1290:B1303"/>
    <mergeCell ref="C1290:C1303"/>
    <mergeCell ref="D1290:D1303"/>
    <mergeCell ref="D1304:D1317"/>
    <mergeCell ref="C1332:C1345"/>
    <mergeCell ref="D1332:D1345"/>
    <mergeCell ref="A1304:A1317"/>
    <mergeCell ref="A1318:A1331"/>
    <mergeCell ref="B1318:B1331"/>
    <mergeCell ref="C1318:C1331"/>
    <mergeCell ref="D1318:D1331"/>
    <mergeCell ref="A1332:A1345"/>
    <mergeCell ref="B1332:B1345"/>
    <mergeCell ref="A1346:A1359"/>
    <mergeCell ref="B1346:B1359"/>
    <mergeCell ref="C1346:C1359"/>
    <mergeCell ref="D1346:D1359"/>
    <mergeCell ref="B1360:B1373"/>
    <mergeCell ref="C1360:C1373"/>
    <mergeCell ref="D1360:D1373"/>
    <mergeCell ref="A1360:A1373"/>
    <mergeCell ref="A1374:A1387"/>
    <mergeCell ref="B1374:B1387"/>
    <mergeCell ref="C1374:C1387"/>
    <mergeCell ref="D1374:D1387"/>
    <mergeCell ref="A1388:A1401"/>
    <mergeCell ref="B1388:B1401"/>
    <mergeCell ref="B1416:B1429"/>
    <mergeCell ref="C1416:C1429"/>
    <mergeCell ref="C1388:C1401"/>
    <mergeCell ref="D1388:D1401"/>
    <mergeCell ref="A1402:A1415"/>
    <mergeCell ref="B1402:B1415"/>
    <mergeCell ref="C1402:C1415"/>
    <mergeCell ref="D1402:D1415"/>
    <mergeCell ref="D1416:D1429"/>
    <mergeCell ref="C1444:C1457"/>
    <mergeCell ref="D1444:D1457"/>
    <mergeCell ref="A1416:A1429"/>
    <mergeCell ref="A1430:A1443"/>
    <mergeCell ref="B1430:B1443"/>
    <mergeCell ref="C1430:C1443"/>
    <mergeCell ref="D1430:D1443"/>
    <mergeCell ref="A1444:A1457"/>
    <mergeCell ref="B1444:B1457"/>
  </mergeCells>
  <conditionalFormatting sqref="D2 D15 D262 D271 D278 D285 D292 D299 D306 D318 D330 D342 D354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G3"/>
    <hyperlink r:id="rId2" ref="G16"/>
    <hyperlink r:id="rId3" ref="G29"/>
    <hyperlink r:id="rId4" ref="G42"/>
    <hyperlink r:id="rId5" ref="G55"/>
    <hyperlink r:id="rId6" ref="G68"/>
    <hyperlink r:id="rId7" ref="G81"/>
    <hyperlink r:id="rId8" ref="G94"/>
    <hyperlink r:id="rId9" ref="G107"/>
    <hyperlink r:id="rId10" ref="G120"/>
    <hyperlink r:id="rId11" ref="G133"/>
    <hyperlink r:id="rId12" ref="G146"/>
    <hyperlink r:id="rId13" ref="G159"/>
    <hyperlink r:id="rId14" ref="G172"/>
    <hyperlink r:id="rId15" ref="G185"/>
    <hyperlink r:id="rId16" ref="G198"/>
    <hyperlink r:id="rId17" ref="G211"/>
    <hyperlink r:id="rId18" ref="G224"/>
    <hyperlink r:id="rId19" ref="G237"/>
    <hyperlink r:id="rId20" ref="G250"/>
    <hyperlink r:id="rId21" ref="G263"/>
    <hyperlink r:id="rId22" ref="G272"/>
    <hyperlink r:id="rId23" ref="G279"/>
    <hyperlink r:id="rId24" ref="G286"/>
    <hyperlink r:id="rId25" ref="G293"/>
    <hyperlink r:id="rId26" ref="G300"/>
    <hyperlink r:id="rId27" ref="G307"/>
    <hyperlink r:id="rId28" ref="G319"/>
    <hyperlink r:id="rId29" ref="G331"/>
    <hyperlink r:id="rId30" ref="G343"/>
    <hyperlink r:id="rId31" ref="G355"/>
    <hyperlink r:id="rId32" ref="G367"/>
    <hyperlink r:id="rId33" ref="G379"/>
    <hyperlink r:id="rId34" ref="G391"/>
    <hyperlink r:id="rId35" ref="G403"/>
    <hyperlink r:id="rId36" ref="G415"/>
    <hyperlink r:id="rId37" ref="G427"/>
    <hyperlink r:id="rId38" ref="G439"/>
    <hyperlink r:id="rId39" ref="G451"/>
    <hyperlink r:id="rId40" ref="G463"/>
    <hyperlink r:id="rId41" ref="G475"/>
    <hyperlink r:id="rId42" ref="G487"/>
    <hyperlink r:id="rId43" ref="G499"/>
    <hyperlink r:id="rId44" ref="G511"/>
    <hyperlink r:id="rId45" ref="G523"/>
    <hyperlink r:id="rId46" ref="G535"/>
    <hyperlink r:id="rId47" ref="G547"/>
    <hyperlink r:id="rId48" ref="G559"/>
    <hyperlink r:id="rId49" ref="G571"/>
    <hyperlink r:id="rId50" ref="G583"/>
    <hyperlink r:id="rId51" ref="G595"/>
    <hyperlink r:id="rId52" ref="G613"/>
    <hyperlink r:id="rId53" ref="G631"/>
    <hyperlink r:id="rId54" ref="G649"/>
    <hyperlink r:id="rId55" ref="G667"/>
    <hyperlink r:id="rId56" ref="G685"/>
    <hyperlink r:id="rId57" ref="G703"/>
    <hyperlink r:id="rId58" ref="G721"/>
    <hyperlink r:id="rId59" ref="G739"/>
    <hyperlink r:id="rId60" ref="G757"/>
    <hyperlink r:id="rId61" ref="G775"/>
    <hyperlink r:id="rId62" ref="G793"/>
    <hyperlink r:id="rId63" ref="G811"/>
    <hyperlink r:id="rId64" ref="G829"/>
    <hyperlink r:id="rId65" ref="G847"/>
    <hyperlink r:id="rId66" ref="G865"/>
    <hyperlink r:id="rId67" ref="G883"/>
    <hyperlink r:id="rId68" ref="G901"/>
    <hyperlink r:id="rId69" ref="G919"/>
    <hyperlink r:id="rId70" ref="G937"/>
    <hyperlink r:id="rId71" ref="G955"/>
    <hyperlink r:id="rId72" ref="G973"/>
    <hyperlink r:id="rId73" ref="G991"/>
    <hyperlink r:id="rId74" ref="G1009"/>
    <hyperlink r:id="rId75" ref="G1027"/>
    <hyperlink r:id="rId76" ref="G1045"/>
    <hyperlink r:id="rId77" ref="G1063"/>
    <hyperlink r:id="rId78" ref="G1543"/>
    <hyperlink r:id="rId79" ref="G1551"/>
    <hyperlink r:id="rId80" ref="G1560"/>
    <hyperlink r:id="rId81" ref="G1569"/>
    <hyperlink r:id="rId82" ref="G1574"/>
    <hyperlink r:id="rId83" ref="G1583"/>
    <hyperlink r:id="rId84" ref="G1610"/>
    <hyperlink r:id="rId85" ref="G1612"/>
  </hyperlinks>
  <printOptions gridLines="1" horizontalCentered="1" verticalCentered="1"/>
  <pageMargins bottom="0.75" footer="0.0" header="0.0" left="0.25" right="0.25" top="0.75"/>
  <pageSetup paperSize="9" orientation="landscape" pageOrder="overThenDown"/>
  <rowBreaks count="43" manualBreakCount="43">
    <brk man="1"/>
    <brk id="899" man="1"/>
    <brk id="196" man="1"/>
    <brk id="1541" man="1"/>
    <brk id="1605" man="1"/>
    <brk id="389" man="1"/>
    <brk id="1415" man="1"/>
    <brk id="647" man="1"/>
    <brk id="521" man="1"/>
    <brk id="1289" man="1"/>
    <brk id="1163" man="1"/>
    <brk id="971" man="1"/>
    <brk id="79" man="1"/>
    <brk id="719" man="1"/>
    <brk id="1043" man="1"/>
    <brk id="791" man="1"/>
    <brk id="473" man="1"/>
    <brk id="1499" man="1"/>
    <brk id="284" man="1"/>
    <brk id="157" man="1"/>
    <brk id="1373" man="1"/>
    <brk id="863" man="1"/>
    <brk id="1247" man="1"/>
    <brk id="1121" man="1"/>
    <brk id="353" man="1"/>
    <brk id="611" man="1"/>
    <brk id="1572" man="1"/>
    <brk id="935" man="1"/>
    <brk id="40" man="1"/>
    <brk id="425" man="1"/>
    <brk id="235" man="1"/>
    <brk id="683" man="1"/>
    <brk id="1007" man="1"/>
    <brk id="1457" man="1"/>
    <brk id="755" man="1"/>
    <brk id="1331" man="1"/>
    <brk id="1205" man="1"/>
    <brk id="118" man="1"/>
    <brk id="1079" man="1"/>
    <brk id="248" man="1"/>
    <brk id="569" man="1"/>
    <brk id="827" man="1"/>
    <brk id="317" man="1"/>
  </rowBreaks>
  <colBreaks count="2" manualBreakCount="2">
    <brk man="1"/>
    <brk id="12" man="1"/>
  </colBreaks>
  <drawing r:id="rId8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32.38"/>
    <col customWidth="1" min="3" max="3" width="13.38"/>
    <col customWidth="1" min="4" max="4" width="26.25"/>
    <col customWidth="1" min="5" max="5" width="8.25"/>
    <col customWidth="1" min="6" max="6" width="42.0"/>
    <col customWidth="1" min="7" max="7" width="34.75"/>
    <col customWidth="1" min="8" max="8" width="26.88"/>
    <col customWidth="1" min="9" max="9" width="12.0"/>
    <col customWidth="1" min="10" max="10" width="8.63"/>
    <col customWidth="1" min="11" max="11" width="7.13"/>
    <col customWidth="1" min="12" max="12" width="6.5"/>
    <col customWidth="1" min="13" max="13" width="21.13"/>
    <col customWidth="1" min="14" max="14" width="8.5"/>
    <col customWidth="1" min="15" max="15" width="6.25"/>
    <col customWidth="1" min="16" max="16" width="10.25"/>
  </cols>
  <sheetData>
    <row r="1">
      <c r="A1" s="89" t="s">
        <v>0</v>
      </c>
      <c r="B1" s="90" t="s">
        <v>1</v>
      </c>
      <c r="C1" s="90" t="s">
        <v>2</v>
      </c>
      <c r="D1" s="90" t="s">
        <v>3</v>
      </c>
      <c r="E1" s="91" t="s">
        <v>4</v>
      </c>
      <c r="F1" s="91" t="s">
        <v>5</v>
      </c>
      <c r="G1" s="91" t="s">
        <v>6</v>
      </c>
      <c r="H1" s="92" t="s">
        <v>7</v>
      </c>
      <c r="I1" s="91" t="s">
        <v>8</v>
      </c>
      <c r="J1" s="93" t="s">
        <v>9</v>
      </c>
      <c r="K1" s="91" t="s">
        <v>10</v>
      </c>
      <c r="L1" s="91" t="s">
        <v>11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</row>
    <row r="2">
      <c r="A2" s="95">
        <v>13.0</v>
      </c>
      <c r="B2" s="84" t="s">
        <v>229</v>
      </c>
      <c r="C2" s="33" t="s">
        <v>230</v>
      </c>
      <c r="D2" s="33" t="s">
        <v>231</v>
      </c>
      <c r="E2" s="10">
        <v>1.0</v>
      </c>
      <c r="F2" s="11" t="s">
        <v>15</v>
      </c>
      <c r="G2" s="96"/>
      <c r="H2" s="13"/>
      <c r="I2" s="14" t="s">
        <v>16</v>
      </c>
      <c r="J2" s="10" t="s">
        <v>9</v>
      </c>
      <c r="K2" s="85"/>
      <c r="L2" s="10" t="s">
        <v>17</v>
      </c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</row>
    <row r="3">
      <c r="A3" s="16"/>
      <c r="B3" s="16"/>
      <c r="C3" s="16"/>
      <c r="D3" s="16"/>
      <c r="E3" s="10">
        <v>2.0</v>
      </c>
      <c r="F3" s="11" t="s">
        <v>18</v>
      </c>
      <c r="G3" s="98" t="s">
        <v>73</v>
      </c>
      <c r="H3" s="18"/>
      <c r="I3" s="14" t="s">
        <v>16</v>
      </c>
      <c r="J3" s="10" t="s">
        <v>9</v>
      </c>
      <c r="K3" s="85"/>
      <c r="L3" s="10" t="s">
        <v>17</v>
      </c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</row>
    <row r="4">
      <c r="A4" s="16"/>
      <c r="B4" s="16"/>
      <c r="C4" s="16"/>
      <c r="D4" s="16"/>
      <c r="E4" s="10">
        <v>3.0</v>
      </c>
      <c r="F4" s="20" t="s">
        <v>20</v>
      </c>
      <c r="G4" s="20" t="s">
        <v>21</v>
      </c>
      <c r="H4" s="18"/>
      <c r="I4" s="14" t="s">
        <v>16</v>
      </c>
      <c r="J4" s="10" t="s">
        <v>9</v>
      </c>
      <c r="K4" s="85"/>
      <c r="L4" s="10" t="s">
        <v>17</v>
      </c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</row>
    <row r="5">
      <c r="A5" s="16"/>
      <c r="B5" s="16"/>
      <c r="C5" s="16"/>
      <c r="D5" s="16"/>
      <c r="E5" s="10">
        <v>4.0</v>
      </c>
      <c r="F5" s="20" t="s">
        <v>22</v>
      </c>
      <c r="G5" s="99"/>
      <c r="H5" s="22" t="s">
        <v>232</v>
      </c>
      <c r="I5" s="14" t="s">
        <v>16</v>
      </c>
      <c r="J5" s="10" t="s">
        <v>9</v>
      </c>
      <c r="K5" s="85"/>
      <c r="L5" s="10" t="s">
        <v>17</v>
      </c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</row>
    <row r="6">
      <c r="A6" s="16"/>
      <c r="B6" s="16"/>
      <c r="C6" s="16"/>
      <c r="D6" s="16"/>
      <c r="E6" s="37">
        <v>5.0</v>
      </c>
      <c r="F6" s="40" t="s">
        <v>142</v>
      </c>
      <c r="G6" s="85"/>
      <c r="H6" s="39"/>
      <c r="I6" s="14" t="s">
        <v>16</v>
      </c>
      <c r="J6" s="10" t="s">
        <v>9</v>
      </c>
      <c r="K6" s="85"/>
      <c r="L6" s="10" t="s">
        <v>17</v>
      </c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</row>
    <row r="7">
      <c r="A7" s="16"/>
      <c r="B7" s="16"/>
      <c r="C7" s="16"/>
      <c r="D7" s="16"/>
      <c r="E7" s="37">
        <v>6.0</v>
      </c>
      <c r="F7" s="38" t="s">
        <v>233</v>
      </c>
      <c r="G7" s="40" t="s">
        <v>183</v>
      </c>
      <c r="H7" s="39"/>
      <c r="I7" s="14" t="s">
        <v>16</v>
      </c>
      <c r="J7" s="10" t="s">
        <v>9</v>
      </c>
      <c r="K7" s="85"/>
      <c r="L7" s="10" t="s">
        <v>17</v>
      </c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</row>
    <row r="8">
      <c r="A8" s="16"/>
      <c r="B8" s="16"/>
      <c r="C8" s="16"/>
      <c r="D8" s="16"/>
      <c r="E8" s="37">
        <v>7.0</v>
      </c>
      <c r="F8" s="40" t="s">
        <v>234</v>
      </c>
      <c r="G8" s="85"/>
      <c r="H8" s="100" t="s">
        <v>235</v>
      </c>
      <c r="I8" s="14" t="s">
        <v>16</v>
      </c>
      <c r="J8" s="10" t="s">
        <v>9</v>
      </c>
      <c r="K8" s="85"/>
      <c r="L8" s="10" t="s">
        <v>17</v>
      </c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</row>
    <row r="9">
      <c r="A9" s="16"/>
      <c r="B9" s="16"/>
      <c r="C9" s="16"/>
      <c r="D9" s="16"/>
      <c r="E9" s="10">
        <v>8.0</v>
      </c>
      <c r="F9" s="40" t="s">
        <v>236</v>
      </c>
      <c r="G9" s="85"/>
      <c r="H9" s="42" t="s">
        <v>237</v>
      </c>
      <c r="I9" s="14" t="s">
        <v>16</v>
      </c>
      <c r="J9" s="10" t="s">
        <v>9</v>
      </c>
      <c r="K9" s="85"/>
      <c r="L9" s="10" t="s">
        <v>17</v>
      </c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</row>
    <row r="10">
      <c r="A10" s="16"/>
      <c r="B10" s="16"/>
      <c r="C10" s="16"/>
      <c r="D10" s="16"/>
      <c r="E10" s="37">
        <v>9.0</v>
      </c>
      <c r="F10" s="40" t="s">
        <v>238</v>
      </c>
      <c r="G10" s="85"/>
      <c r="H10" s="42" t="s">
        <v>239</v>
      </c>
      <c r="I10" s="14" t="s">
        <v>16</v>
      </c>
      <c r="J10" s="10" t="s">
        <v>9</v>
      </c>
      <c r="K10" s="85"/>
      <c r="L10" s="10" t="s">
        <v>17</v>
      </c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</row>
    <row r="11">
      <c r="A11" s="16"/>
      <c r="B11" s="16"/>
      <c r="C11" s="16"/>
      <c r="D11" s="16"/>
      <c r="E11" s="37">
        <v>10.0</v>
      </c>
      <c r="F11" s="40" t="s">
        <v>29</v>
      </c>
      <c r="G11" s="40" t="s">
        <v>240</v>
      </c>
      <c r="H11" s="39"/>
      <c r="I11" s="14" t="s">
        <v>16</v>
      </c>
      <c r="J11" s="10" t="s">
        <v>9</v>
      </c>
      <c r="K11" s="85"/>
      <c r="L11" s="10" t="s">
        <v>17</v>
      </c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</row>
    <row r="12">
      <c r="A12" s="16"/>
      <c r="B12" s="16"/>
      <c r="C12" s="16"/>
      <c r="D12" s="16"/>
      <c r="E12" s="37">
        <v>11.0</v>
      </c>
      <c r="F12" s="40" t="s">
        <v>30</v>
      </c>
      <c r="G12" s="40" t="s">
        <v>241</v>
      </c>
      <c r="H12" s="39"/>
      <c r="I12" s="14" t="s">
        <v>16</v>
      </c>
      <c r="J12" s="10" t="s">
        <v>9</v>
      </c>
      <c r="K12" s="85"/>
      <c r="L12" s="10" t="s">
        <v>17</v>
      </c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</row>
    <row r="13">
      <c r="A13" s="16"/>
      <c r="B13" s="16"/>
      <c r="C13" s="16"/>
      <c r="D13" s="16"/>
      <c r="E13" s="10">
        <v>12.0</v>
      </c>
      <c r="F13" s="40" t="s">
        <v>78</v>
      </c>
      <c r="G13" s="40" t="s">
        <v>242</v>
      </c>
      <c r="H13" s="39"/>
      <c r="I13" s="14" t="s">
        <v>16</v>
      </c>
      <c r="J13" s="10" t="s">
        <v>9</v>
      </c>
      <c r="K13" s="85"/>
      <c r="L13" s="10" t="s">
        <v>17</v>
      </c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</row>
    <row r="14">
      <c r="A14" s="16"/>
      <c r="B14" s="16"/>
      <c r="C14" s="16"/>
      <c r="D14" s="16"/>
      <c r="E14" s="37">
        <v>13.0</v>
      </c>
      <c r="F14" s="40" t="s">
        <v>80</v>
      </c>
      <c r="G14" s="40" t="s">
        <v>243</v>
      </c>
      <c r="H14" s="39"/>
      <c r="I14" s="14" t="s">
        <v>16</v>
      </c>
      <c r="J14" s="10" t="s">
        <v>9</v>
      </c>
      <c r="K14" s="85"/>
      <c r="L14" s="10" t="s">
        <v>17</v>
      </c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</row>
    <row r="15">
      <c r="A15" s="16"/>
      <c r="B15" s="16"/>
      <c r="C15" s="16"/>
      <c r="D15" s="16"/>
      <c r="E15" s="37">
        <v>14.0</v>
      </c>
      <c r="F15" s="40" t="s">
        <v>82</v>
      </c>
      <c r="G15" s="40" t="s">
        <v>244</v>
      </c>
      <c r="H15" s="39"/>
      <c r="I15" s="14" t="s">
        <v>16</v>
      </c>
      <c r="J15" s="10" t="s">
        <v>9</v>
      </c>
      <c r="K15" s="85"/>
      <c r="L15" s="10" t="s">
        <v>17</v>
      </c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</row>
    <row r="16">
      <c r="A16" s="16"/>
      <c r="B16" s="16"/>
      <c r="C16" s="16"/>
      <c r="D16" s="16"/>
      <c r="E16" s="37">
        <v>15.0</v>
      </c>
      <c r="F16" s="40" t="s">
        <v>120</v>
      </c>
      <c r="G16" s="40" t="s">
        <v>245</v>
      </c>
      <c r="H16" s="39"/>
      <c r="I16" s="14" t="s">
        <v>16</v>
      </c>
      <c r="J16" s="10" t="s">
        <v>9</v>
      </c>
      <c r="K16" s="85"/>
      <c r="L16" s="10" t="s">
        <v>17</v>
      </c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</row>
    <row r="17">
      <c r="A17" s="16"/>
      <c r="B17" s="16"/>
      <c r="C17" s="16"/>
      <c r="D17" s="16"/>
      <c r="E17" s="10">
        <v>16.0</v>
      </c>
      <c r="F17" s="40" t="s">
        <v>115</v>
      </c>
      <c r="G17" s="40" t="s">
        <v>246</v>
      </c>
      <c r="H17" s="39"/>
      <c r="I17" s="14" t="s">
        <v>16</v>
      </c>
      <c r="J17" s="10" t="s">
        <v>9</v>
      </c>
      <c r="K17" s="85"/>
      <c r="L17" s="10" t="s">
        <v>17</v>
      </c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</row>
    <row r="18">
      <c r="A18" s="16"/>
      <c r="B18" s="16"/>
      <c r="C18" s="16"/>
      <c r="D18" s="16"/>
      <c r="E18" s="37">
        <v>17.0</v>
      </c>
      <c r="F18" s="40" t="s">
        <v>114</v>
      </c>
      <c r="G18" s="40" t="s">
        <v>247</v>
      </c>
      <c r="H18" s="39"/>
      <c r="I18" s="14" t="s">
        <v>16</v>
      </c>
      <c r="J18" s="10" t="s">
        <v>9</v>
      </c>
      <c r="K18" s="85"/>
      <c r="L18" s="10" t="s">
        <v>17</v>
      </c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</row>
    <row r="19">
      <c r="A19" s="16"/>
      <c r="B19" s="16"/>
      <c r="C19" s="16"/>
      <c r="D19" s="16"/>
      <c r="E19" s="37">
        <v>18.0</v>
      </c>
      <c r="F19" s="40" t="s">
        <v>84</v>
      </c>
      <c r="G19" s="40" t="s">
        <v>248</v>
      </c>
      <c r="H19" s="39"/>
      <c r="I19" s="14" t="s">
        <v>16</v>
      </c>
      <c r="J19" s="10" t="s">
        <v>9</v>
      </c>
      <c r="K19" s="85"/>
      <c r="L19" s="10" t="s">
        <v>17</v>
      </c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</row>
    <row r="20">
      <c r="A20" s="16"/>
      <c r="B20" s="16"/>
      <c r="C20" s="16"/>
      <c r="D20" s="16"/>
      <c r="E20" s="37">
        <v>19.0</v>
      </c>
      <c r="F20" s="40" t="s">
        <v>119</v>
      </c>
      <c r="G20" s="40" t="s">
        <v>249</v>
      </c>
      <c r="H20" s="39"/>
      <c r="I20" s="14" t="s">
        <v>16</v>
      </c>
      <c r="J20" s="10" t="s">
        <v>9</v>
      </c>
      <c r="K20" s="85"/>
      <c r="L20" s="10" t="s">
        <v>17</v>
      </c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</row>
    <row r="21">
      <c r="A21" s="25"/>
      <c r="B21" s="25"/>
      <c r="C21" s="25"/>
      <c r="D21" s="25"/>
      <c r="E21" s="10">
        <v>20.0</v>
      </c>
      <c r="F21" s="40" t="s">
        <v>250</v>
      </c>
      <c r="G21" s="85"/>
      <c r="H21" s="42" t="s">
        <v>251</v>
      </c>
      <c r="I21" s="14" t="s">
        <v>16</v>
      </c>
      <c r="J21" s="10" t="s">
        <v>9</v>
      </c>
      <c r="K21" s="85"/>
      <c r="L21" s="10" t="s">
        <v>17</v>
      </c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</row>
    <row r="22">
      <c r="A22" s="95">
        <v>14.0</v>
      </c>
      <c r="B22" s="84" t="s">
        <v>252</v>
      </c>
      <c r="C22" s="33" t="s">
        <v>253</v>
      </c>
      <c r="D22" s="33" t="s">
        <v>254</v>
      </c>
      <c r="E22" s="10">
        <v>1.0</v>
      </c>
      <c r="F22" s="11" t="s">
        <v>15</v>
      </c>
      <c r="G22" s="96"/>
      <c r="H22" s="13"/>
      <c r="I22" s="14" t="s">
        <v>16</v>
      </c>
      <c r="J22" s="10" t="s">
        <v>9</v>
      </c>
      <c r="K22" s="85"/>
      <c r="L22" s="10" t="s">
        <v>17</v>
      </c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</row>
    <row r="23">
      <c r="A23" s="16"/>
      <c r="B23" s="16"/>
      <c r="C23" s="16"/>
      <c r="D23" s="16"/>
      <c r="E23" s="10">
        <v>2.0</v>
      </c>
      <c r="F23" s="11" t="s">
        <v>18</v>
      </c>
      <c r="G23" s="98" t="s">
        <v>73</v>
      </c>
      <c r="H23" s="18"/>
      <c r="I23" s="14" t="s">
        <v>16</v>
      </c>
      <c r="J23" s="10" t="s">
        <v>9</v>
      </c>
      <c r="K23" s="85"/>
      <c r="L23" s="10" t="s">
        <v>17</v>
      </c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</row>
    <row r="24">
      <c r="A24" s="16"/>
      <c r="B24" s="16"/>
      <c r="C24" s="16"/>
      <c r="D24" s="16"/>
      <c r="E24" s="10">
        <v>3.0</v>
      </c>
      <c r="F24" s="20" t="s">
        <v>20</v>
      </c>
      <c r="G24" s="20" t="s">
        <v>21</v>
      </c>
      <c r="H24" s="18"/>
      <c r="I24" s="14" t="s">
        <v>16</v>
      </c>
      <c r="J24" s="10" t="s">
        <v>9</v>
      </c>
      <c r="K24" s="85"/>
      <c r="L24" s="10" t="s">
        <v>17</v>
      </c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</row>
    <row r="25">
      <c r="A25" s="16"/>
      <c r="B25" s="16"/>
      <c r="C25" s="16"/>
      <c r="D25" s="16"/>
      <c r="E25" s="10">
        <v>4.0</v>
      </c>
      <c r="F25" s="20" t="s">
        <v>22</v>
      </c>
      <c r="G25" s="99"/>
      <c r="H25" s="22" t="s">
        <v>232</v>
      </c>
      <c r="I25" s="14" t="s">
        <v>16</v>
      </c>
      <c r="J25" s="10" t="s">
        <v>9</v>
      </c>
      <c r="K25" s="85"/>
      <c r="L25" s="10" t="s">
        <v>17</v>
      </c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</row>
    <row r="26">
      <c r="A26" s="16"/>
      <c r="B26" s="16"/>
      <c r="C26" s="16"/>
      <c r="D26" s="16"/>
      <c r="E26" s="37">
        <v>5.0</v>
      </c>
      <c r="F26" s="40" t="s">
        <v>142</v>
      </c>
      <c r="G26" s="85"/>
      <c r="H26" s="39"/>
      <c r="I26" s="14" t="s">
        <v>16</v>
      </c>
      <c r="J26" s="10" t="s">
        <v>9</v>
      </c>
      <c r="K26" s="85"/>
      <c r="L26" s="10" t="s">
        <v>17</v>
      </c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</row>
    <row r="27">
      <c r="A27" s="16"/>
      <c r="B27" s="16"/>
      <c r="C27" s="16"/>
      <c r="D27" s="16"/>
      <c r="E27" s="37">
        <v>6.0</v>
      </c>
      <c r="F27" s="38" t="s">
        <v>233</v>
      </c>
      <c r="G27" s="40" t="s">
        <v>183</v>
      </c>
      <c r="H27" s="39"/>
      <c r="I27" s="14" t="s">
        <v>16</v>
      </c>
      <c r="J27" s="10" t="s">
        <v>9</v>
      </c>
      <c r="K27" s="85"/>
      <c r="L27" s="10" t="s">
        <v>17</v>
      </c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</row>
    <row r="28">
      <c r="A28" s="16"/>
      <c r="B28" s="16"/>
      <c r="C28" s="16"/>
      <c r="D28" s="16"/>
      <c r="E28" s="37">
        <v>7.0</v>
      </c>
      <c r="F28" s="40" t="s">
        <v>234</v>
      </c>
      <c r="G28" s="85"/>
      <c r="H28" s="42" t="s">
        <v>237</v>
      </c>
      <c r="I28" s="14" t="s">
        <v>16</v>
      </c>
      <c r="J28" s="10" t="s">
        <v>9</v>
      </c>
      <c r="K28" s="85"/>
      <c r="L28" s="10" t="s">
        <v>17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</row>
    <row r="29">
      <c r="A29" s="16"/>
      <c r="B29" s="16"/>
      <c r="C29" s="16"/>
      <c r="D29" s="16"/>
      <c r="E29" s="37">
        <v>8.0</v>
      </c>
      <c r="F29" s="40" t="s">
        <v>238</v>
      </c>
      <c r="G29" s="85"/>
      <c r="H29" s="42" t="s">
        <v>239</v>
      </c>
      <c r="I29" s="14" t="s">
        <v>16</v>
      </c>
      <c r="J29" s="10" t="s">
        <v>9</v>
      </c>
      <c r="K29" s="85"/>
      <c r="L29" s="10" t="s">
        <v>17</v>
      </c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</row>
    <row r="30">
      <c r="A30" s="16"/>
      <c r="B30" s="16"/>
      <c r="C30" s="16"/>
      <c r="D30" s="16"/>
      <c r="E30" s="37">
        <v>9.0</v>
      </c>
      <c r="F30" s="40" t="s">
        <v>29</v>
      </c>
      <c r="G30" s="40" t="s">
        <v>255</v>
      </c>
      <c r="H30" s="39"/>
      <c r="I30" s="14" t="s">
        <v>16</v>
      </c>
      <c r="J30" s="10" t="s">
        <v>9</v>
      </c>
      <c r="K30" s="85"/>
      <c r="L30" s="10" t="s">
        <v>17</v>
      </c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</row>
    <row r="31">
      <c r="A31" s="16"/>
      <c r="B31" s="16"/>
      <c r="C31" s="16"/>
      <c r="D31" s="16"/>
      <c r="E31" s="37">
        <v>10.0</v>
      </c>
      <c r="F31" s="40" t="s">
        <v>30</v>
      </c>
      <c r="G31" s="40" t="s">
        <v>90</v>
      </c>
      <c r="H31" s="39"/>
      <c r="I31" s="14" t="s">
        <v>16</v>
      </c>
      <c r="J31" s="10" t="s">
        <v>9</v>
      </c>
      <c r="K31" s="85"/>
      <c r="L31" s="10" t="s">
        <v>17</v>
      </c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</row>
    <row r="32">
      <c r="A32" s="16"/>
      <c r="B32" s="16"/>
      <c r="C32" s="16"/>
      <c r="D32" s="16"/>
      <c r="E32" s="37">
        <v>11.0</v>
      </c>
      <c r="F32" s="40" t="s">
        <v>78</v>
      </c>
      <c r="G32" s="40" t="s">
        <v>256</v>
      </c>
      <c r="H32" s="39"/>
      <c r="I32" s="14" t="s">
        <v>16</v>
      </c>
      <c r="J32" s="10" t="s">
        <v>9</v>
      </c>
      <c r="K32" s="85"/>
      <c r="L32" s="10" t="s">
        <v>17</v>
      </c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</row>
    <row r="33">
      <c r="A33" s="16"/>
      <c r="B33" s="16"/>
      <c r="C33" s="16"/>
      <c r="D33" s="16"/>
      <c r="E33" s="37">
        <v>12.0</v>
      </c>
      <c r="F33" s="40" t="s">
        <v>80</v>
      </c>
      <c r="G33" s="40" t="s">
        <v>257</v>
      </c>
      <c r="H33" s="39"/>
      <c r="I33" s="14" t="s">
        <v>16</v>
      </c>
      <c r="J33" s="10" t="s">
        <v>9</v>
      </c>
      <c r="K33" s="85"/>
      <c r="L33" s="10" t="s">
        <v>17</v>
      </c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</row>
    <row r="34">
      <c r="A34" s="16"/>
      <c r="B34" s="16"/>
      <c r="C34" s="16"/>
      <c r="D34" s="16"/>
      <c r="E34" s="37">
        <v>13.0</v>
      </c>
      <c r="F34" s="40" t="s">
        <v>82</v>
      </c>
      <c r="G34" s="40" t="s">
        <v>258</v>
      </c>
      <c r="H34" s="39"/>
      <c r="I34" s="14" t="s">
        <v>16</v>
      </c>
      <c r="J34" s="10" t="s">
        <v>9</v>
      </c>
      <c r="K34" s="85"/>
      <c r="L34" s="10" t="s">
        <v>17</v>
      </c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</row>
    <row r="35">
      <c r="A35" s="16"/>
      <c r="B35" s="16"/>
      <c r="C35" s="16"/>
      <c r="D35" s="16"/>
      <c r="E35" s="37">
        <v>14.0</v>
      </c>
      <c r="F35" s="40" t="s">
        <v>120</v>
      </c>
      <c r="G35" s="40" t="s">
        <v>259</v>
      </c>
      <c r="H35" s="39"/>
      <c r="I35" s="14" t="s">
        <v>16</v>
      </c>
      <c r="J35" s="10" t="s">
        <v>9</v>
      </c>
      <c r="K35" s="85"/>
      <c r="L35" s="10" t="s">
        <v>17</v>
      </c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</row>
    <row r="36">
      <c r="A36" s="16"/>
      <c r="B36" s="16"/>
      <c r="C36" s="16"/>
      <c r="D36" s="16"/>
      <c r="E36" s="37">
        <v>15.0</v>
      </c>
      <c r="F36" s="40" t="s">
        <v>115</v>
      </c>
      <c r="G36" s="40" t="s">
        <v>260</v>
      </c>
      <c r="H36" s="39"/>
      <c r="I36" s="14" t="s">
        <v>16</v>
      </c>
      <c r="J36" s="10" t="s">
        <v>9</v>
      </c>
      <c r="K36" s="85"/>
      <c r="L36" s="10" t="s">
        <v>17</v>
      </c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</row>
    <row r="37">
      <c r="A37" s="16"/>
      <c r="B37" s="16"/>
      <c r="C37" s="16"/>
      <c r="D37" s="16"/>
      <c r="E37" s="37">
        <v>16.0</v>
      </c>
      <c r="F37" s="40" t="s">
        <v>114</v>
      </c>
      <c r="G37" s="40" t="s">
        <v>261</v>
      </c>
      <c r="H37" s="39"/>
      <c r="I37" s="14" t="s">
        <v>16</v>
      </c>
      <c r="J37" s="10" t="s">
        <v>9</v>
      </c>
      <c r="K37" s="85"/>
      <c r="L37" s="10" t="s">
        <v>17</v>
      </c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</row>
    <row r="38">
      <c r="A38" s="16"/>
      <c r="B38" s="16"/>
      <c r="C38" s="16"/>
      <c r="D38" s="16"/>
      <c r="E38" s="37">
        <v>17.0</v>
      </c>
      <c r="F38" s="40" t="s">
        <v>84</v>
      </c>
      <c r="G38" s="40" t="s">
        <v>262</v>
      </c>
      <c r="H38" s="39"/>
      <c r="I38" s="14" t="s">
        <v>16</v>
      </c>
      <c r="J38" s="10" t="s">
        <v>9</v>
      </c>
      <c r="K38" s="85"/>
      <c r="L38" s="10" t="s">
        <v>17</v>
      </c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</row>
    <row r="39">
      <c r="A39" s="16"/>
      <c r="B39" s="16"/>
      <c r="C39" s="16"/>
      <c r="D39" s="16"/>
      <c r="E39" s="37">
        <v>18.0</v>
      </c>
      <c r="F39" s="40" t="s">
        <v>119</v>
      </c>
      <c r="G39" s="40" t="s">
        <v>263</v>
      </c>
      <c r="H39" s="39"/>
      <c r="I39" s="14" t="s">
        <v>16</v>
      </c>
      <c r="J39" s="10" t="s">
        <v>9</v>
      </c>
      <c r="K39" s="85"/>
      <c r="L39" s="10" t="s">
        <v>17</v>
      </c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</row>
    <row r="40">
      <c r="A40" s="25"/>
      <c r="B40" s="25"/>
      <c r="C40" s="25"/>
      <c r="D40" s="25"/>
      <c r="E40" s="37">
        <v>19.0</v>
      </c>
      <c r="F40" s="40" t="s">
        <v>250</v>
      </c>
      <c r="G40" s="40"/>
      <c r="H40" s="42" t="s">
        <v>264</v>
      </c>
      <c r="I40" s="14" t="s">
        <v>16</v>
      </c>
      <c r="J40" s="10" t="s">
        <v>9</v>
      </c>
      <c r="K40" s="85"/>
      <c r="L40" s="10" t="s">
        <v>17</v>
      </c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</row>
    <row r="41">
      <c r="A41" s="95">
        <v>15.0</v>
      </c>
      <c r="B41" s="84" t="s">
        <v>138</v>
      </c>
      <c r="C41" s="33" t="s">
        <v>139</v>
      </c>
      <c r="D41" s="33" t="s">
        <v>140</v>
      </c>
      <c r="E41" s="10">
        <v>1.0</v>
      </c>
      <c r="F41" s="11" t="s">
        <v>15</v>
      </c>
      <c r="G41" s="96"/>
      <c r="H41" s="13"/>
      <c r="I41" s="14" t="s">
        <v>16</v>
      </c>
      <c r="J41" s="10" t="s">
        <v>9</v>
      </c>
      <c r="K41" s="85"/>
      <c r="L41" s="10" t="s">
        <v>17</v>
      </c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</row>
    <row r="42">
      <c r="A42" s="16"/>
      <c r="B42" s="16"/>
      <c r="C42" s="16"/>
      <c r="D42" s="16"/>
      <c r="E42" s="10">
        <v>2.0</v>
      </c>
      <c r="F42" s="11" t="s">
        <v>18</v>
      </c>
      <c r="G42" s="98" t="s">
        <v>141</v>
      </c>
      <c r="H42" s="18"/>
      <c r="I42" s="14" t="s">
        <v>16</v>
      </c>
      <c r="J42" s="10" t="s">
        <v>9</v>
      </c>
      <c r="K42" s="85"/>
      <c r="L42" s="10" t="s">
        <v>17</v>
      </c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</row>
    <row r="43">
      <c r="A43" s="16"/>
      <c r="B43" s="16"/>
      <c r="C43" s="16"/>
      <c r="D43" s="16"/>
      <c r="E43" s="10">
        <v>3.0</v>
      </c>
      <c r="F43" s="20" t="s">
        <v>20</v>
      </c>
      <c r="G43" s="20" t="s">
        <v>21</v>
      </c>
      <c r="H43" s="18"/>
      <c r="I43" s="14" t="s">
        <v>16</v>
      </c>
      <c r="J43" s="10" t="s">
        <v>9</v>
      </c>
      <c r="K43" s="85"/>
      <c r="L43" s="10" t="s">
        <v>17</v>
      </c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</row>
    <row r="44">
      <c r="A44" s="16"/>
      <c r="B44" s="16"/>
      <c r="C44" s="16"/>
      <c r="D44" s="16"/>
      <c r="E44" s="10">
        <v>4.0</v>
      </c>
      <c r="F44" s="20" t="s">
        <v>22</v>
      </c>
      <c r="G44" s="99"/>
      <c r="H44" s="22" t="s">
        <v>23</v>
      </c>
      <c r="I44" s="14" t="s">
        <v>16</v>
      </c>
      <c r="J44" s="10" t="s">
        <v>9</v>
      </c>
      <c r="K44" s="85"/>
      <c r="L44" s="10" t="s">
        <v>17</v>
      </c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</row>
    <row r="45">
      <c r="A45" s="16"/>
      <c r="B45" s="16"/>
      <c r="C45" s="16"/>
      <c r="D45" s="16"/>
      <c r="E45" s="10">
        <v>5.0</v>
      </c>
      <c r="F45" s="40" t="s">
        <v>142</v>
      </c>
      <c r="G45" s="99"/>
      <c r="H45" s="22" t="s">
        <v>143</v>
      </c>
      <c r="I45" s="14" t="s">
        <v>16</v>
      </c>
      <c r="J45" s="10" t="s">
        <v>9</v>
      </c>
      <c r="K45" s="85"/>
      <c r="L45" s="10" t="s">
        <v>17</v>
      </c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</row>
    <row r="46">
      <c r="A46" s="16"/>
      <c r="B46" s="16"/>
      <c r="C46" s="16"/>
      <c r="D46" s="16"/>
      <c r="E46" s="37">
        <v>6.0</v>
      </c>
      <c r="F46" s="40" t="s">
        <v>144</v>
      </c>
      <c r="G46" s="85"/>
      <c r="H46" s="42" t="s">
        <v>145</v>
      </c>
      <c r="I46" s="14" t="s">
        <v>16</v>
      </c>
      <c r="J46" s="10" t="s">
        <v>9</v>
      </c>
      <c r="K46" s="85"/>
      <c r="L46" s="10" t="s">
        <v>17</v>
      </c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</row>
    <row r="47">
      <c r="A47" s="16"/>
      <c r="B47" s="16"/>
      <c r="C47" s="16"/>
      <c r="D47" s="16"/>
      <c r="E47" s="37">
        <v>7.0</v>
      </c>
      <c r="F47" s="40" t="s">
        <v>146</v>
      </c>
      <c r="G47" s="85"/>
      <c r="H47" s="42" t="s">
        <v>147</v>
      </c>
      <c r="I47" s="14" t="s">
        <v>16</v>
      </c>
      <c r="J47" s="10" t="s">
        <v>9</v>
      </c>
      <c r="K47" s="85"/>
      <c r="L47" s="10" t="s">
        <v>17</v>
      </c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</row>
    <row r="48">
      <c r="A48" s="25"/>
      <c r="B48" s="25"/>
      <c r="C48" s="25"/>
      <c r="D48" s="25"/>
      <c r="E48" s="37">
        <v>8.0</v>
      </c>
      <c r="F48" s="40" t="s">
        <v>148</v>
      </c>
      <c r="G48" s="85"/>
      <c r="H48" s="42" t="s">
        <v>149</v>
      </c>
      <c r="I48" s="14" t="s">
        <v>16</v>
      </c>
      <c r="J48" s="10" t="s">
        <v>9</v>
      </c>
      <c r="K48" s="85"/>
      <c r="L48" s="10" t="s">
        <v>17</v>
      </c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</row>
    <row r="49">
      <c r="A49" s="95">
        <v>16.0</v>
      </c>
      <c r="B49" s="84" t="s">
        <v>138</v>
      </c>
      <c r="C49" s="33" t="s">
        <v>139</v>
      </c>
      <c r="D49" s="33" t="s">
        <v>140</v>
      </c>
      <c r="E49" s="10">
        <v>1.0</v>
      </c>
      <c r="F49" s="11" t="s">
        <v>15</v>
      </c>
      <c r="G49" s="96"/>
      <c r="H49" s="13"/>
      <c r="I49" s="14" t="s">
        <v>16</v>
      </c>
      <c r="J49" s="10" t="s">
        <v>9</v>
      </c>
      <c r="K49" s="85"/>
      <c r="L49" s="10" t="s">
        <v>17</v>
      </c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</row>
    <row r="50">
      <c r="A50" s="16"/>
      <c r="B50" s="16"/>
      <c r="C50" s="16"/>
      <c r="D50" s="16"/>
      <c r="E50" s="10">
        <v>2.0</v>
      </c>
      <c r="F50" s="11" t="s">
        <v>18</v>
      </c>
      <c r="G50" s="98" t="s">
        <v>141</v>
      </c>
      <c r="H50" s="18"/>
      <c r="I50" s="14" t="s">
        <v>16</v>
      </c>
      <c r="J50" s="10" t="s">
        <v>9</v>
      </c>
      <c r="K50" s="85"/>
      <c r="L50" s="10" t="s">
        <v>17</v>
      </c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</row>
    <row r="51">
      <c r="A51" s="16"/>
      <c r="B51" s="16"/>
      <c r="C51" s="16"/>
      <c r="D51" s="16"/>
      <c r="E51" s="10">
        <v>3.0</v>
      </c>
      <c r="F51" s="20" t="s">
        <v>20</v>
      </c>
      <c r="G51" s="20" t="s">
        <v>21</v>
      </c>
      <c r="H51" s="18"/>
      <c r="I51" s="14" t="s">
        <v>16</v>
      </c>
      <c r="J51" s="10" t="s">
        <v>9</v>
      </c>
      <c r="K51" s="85"/>
      <c r="L51" s="10" t="s">
        <v>17</v>
      </c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</row>
    <row r="52">
      <c r="A52" s="16"/>
      <c r="B52" s="16"/>
      <c r="C52" s="16"/>
      <c r="D52" s="16"/>
      <c r="E52" s="10">
        <v>4.0</v>
      </c>
      <c r="F52" s="20" t="s">
        <v>22</v>
      </c>
      <c r="G52" s="99"/>
      <c r="H52" s="22" t="s">
        <v>23</v>
      </c>
      <c r="I52" s="14" t="s">
        <v>16</v>
      </c>
      <c r="J52" s="10" t="s">
        <v>9</v>
      </c>
      <c r="K52" s="85"/>
      <c r="L52" s="10" t="s">
        <v>17</v>
      </c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</row>
    <row r="53">
      <c r="A53" s="16"/>
      <c r="B53" s="16"/>
      <c r="C53" s="16"/>
      <c r="D53" s="16"/>
      <c r="E53" s="10">
        <v>5.0</v>
      </c>
      <c r="F53" s="40" t="s">
        <v>142</v>
      </c>
      <c r="G53" s="99"/>
      <c r="H53" s="22" t="s">
        <v>143</v>
      </c>
      <c r="I53" s="14" t="s">
        <v>16</v>
      </c>
      <c r="J53" s="10" t="s">
        <v>9</v>
      </c>
      <c r="K53" s="85"/>
      <c r="L53" s="10" t="s">
        <v>17</v>
      </c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</row>
    <row r="54">
      <c r="A54" s="16"/>
      <c r="B54" s="16"/>
      <c r="C54" s="16"/>
      <c r="D54" s="16"/>
      <c r="E54" s="37">
        <v>6.0</v>
      </c>
      <c r="F54" s="40" t="s">
        <v>144</v>
      </c>
      <c r="G54" s="85"/>
      <c r="H54" s="42" t="s">
        <v>145</v>
      </c>
      <c r="I54" s="14" t="s">
        <v>16</v>
      </c>
      <c r="J54" s="10" t="s">
        <v>9</v>
      </c>
      <c r="K54" s="85"/>
      <c r="L54" s="10" t="s">
        <v>17</v>
      </c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</row>
    <row r="55">
      <c r="A55" s="16"/>
      <c r="B55" s="16"/>
      <c r="C55" s="16"/>
      <c r="D55" s="16"/>
      <c r="E55" s="37">
        <v>7.0</v>
      </c>
      <c r="F55" s="40" t="s">
        <v>146</v>
      </c>
      <c r="G55" s="85"/>
      <c r="H55" s="42" t="s">
        <v>147</v>
      </c>
      <c r="I55" s="14" t="s">
        <v>16</v>
      </c>
      <c r="J55" s="10" t="s">
        <v>9</v>
      </c>
      <c r="K55" s="85"/>
      <c r="L55" s="10" t="s">
        <v>17</v>
      </c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</row>
    <row r="56">
      <c r="A56" s="16"/>
      <c r="B56" s="16"/>
      <c r="C56" s="16"/>
      <c r="D56" s="16"/>
      <c r="E56" s="37">
        <v>8.0</v>
      </c>
      <c r="F56" s="40" t="s">
        <v>150</v>
      </c>
      <c r="G56" s="85"/>
      <c r="H56" s="42" t="s">
        <v>151</v>
      </c>
      <c r="I56" s="14" t="s">
        <v>16</v>
      </c>
      <c r="J56" s="10" t="s">
        <v>9</v>
      </c>
      <c r="K56" s="85"/>
      <c r="L56" s="10" t="s">
        <v>17</v>
      </c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</row>
    <row r="57">
      <c r="A57" s="25"/>
      <c r="B57" s="25"/>
      <c r="C57" s="25"/>
      <c r="D57" s="25"/>
      <c r="E57" s="37">
        <v>9.0</v>
      </c>
      <c r="F57" s="40" t="s">
        <v>152</v>
      </c>
      <c r="G57" s="85"/>
      <c r="H57" s="42" t="s">
        <v>153</v>
      </c>
      <c r="I57" s="14" t="s">
        <v>16</v>
      </c>
      <c r="J57" s="10" t="s">
        <v>9</v>
      </c>
      <c r="K57" s="85"/>
      <c r="L57" s="10" t="s">
        <v>17</v>
      </c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</row>
    <row r="58">
      <c r="A58" s="95">
        <v>17.0</v>
      </c>
      <c r="B58" s="44" t="s">
        <v>154</v>
      </c>
      <c r="C58" s="33" t="s">
        <v>155</v>
      </c>
      <c r="D58" s="33" t="s">
        <v>156</v>
      </c>
      <c r="E58" s="10">
        <v>1.0</v>
      </c>
      <c r="F58" s="11" t="s">
        <v>15</v>
      </c>
      <c r="G58" s="96"/>
      <c r="H58" s="13"/>
      <c r="I58" s="14" t="s">
        <v>16</v>
      </c>
      <c r="J58" s="10" t="s">
        <v>9</v>
      </c>
      <c r="K58" s="85"/>
      <c r="L58" s="10" t="s">
        <v>17</v>
      </c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</row>
    <row r="59">
      <c r="A59" s="16"/>
      <c r="B59" s="16"/>
      <c r="C59" s="16"/>
      <c r="D59" s="16"/>
      <c r="E59" s="10">
        <v>2.0</v>
      </c>
      <c r="F59" s="11" t="s">
        <v>18</v>
      </c>
      <c r="G59" s="98" t="s">
        <v>157</v>
      </c>
      <c r="H59" s="18"/>
      <c r="I59" s="14" t="s">
        <v>16</v>
      </c>
      <c r="J59" s="10" t="s">
        <v>9</v>
      </c>
      <c r="K59" s="85"/>
      <c r="L59" s="10" t="s">
        <v>17</v>
      </c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</row>
    <row r="60">
      <c r="A60" s="16"/>
      <c r="B60" s="16"/>
      <c r="C60" s="16"/>
      <c r="D60" s="16"/>
      <c r="E60" s="10">
        <v>3.0</v>
      </c>
      <c r="F60" s="20" t="s">
        <v>20</v>
      </c>
      <c r="G60" s="20" t="s">
        <v>21</v>
      </c>
      <c r="H60" s="18"/>
      <c r="I60" s="14" t="s">
        <v>16</v>
      </c>
      <c r="J60" s="10" t="s">
        <v>9</v>
      </c>
      <c r="K60" s="85"/>
      <c r="L60" s="10" t="s">
        <v>17</v>
      </c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</row>
    <row r="61">
      <c r="A61" s="16"/>
      <c r="B61" s="16"/>
      <c r="C61" s="16"/>
      <c r="D61" s="16"/>
      <c r="E61" s="10">
        <v>4.0</v>
      </c>
      <c r="F61" s="20" t="s">
        <v>22</v>
      </c>
      <c r="G61" s="99"/>
      <c r="H61" s="22" t="s">
        <v>158</v>
      </c>
      <c r="I61" s="14" t="s">
        <v>16</v>
      </c>
      <c r="J61" s="10" t="s">
        <v>9</v>
      </c>
      <c r="K61" s="85"/>
      <c r="L61" s="10" t="s">
        <v>17</v>
      </c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</row>
    <row r="62">
      <c r="A62" s="16"/>
      <c r="B62" s="16"/>
      <c r="C62" s="16"/>
      <c r="D62" s="16"/>
      <c r="E62" s="37">
        <v>5.0</v>
      </c>
      <c r="F62" s="40" t="s">
        <v>159</v>
      </c>
      <c r="G62" s="85"/>
      <c r="H62" s="42" t="s">
        <v>160</v>
      </c>
      <c r="I62" s="14" t="s">
        <v>16</v>
      </c>
      <c r="J62" s="10" t="s">
        <v>9</v>
      </c>
      <c r="K62" s="85"/>
      <c r="L62" s="10" t="s">
        <v>17</v>
      </c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</row>
    <row r="63">
      <c r="A63" s="16"/>
      <c r="B63" s="16"/>
      <c r="C63" s="16"/>
      <c r="D63" s="16"/>
      <c r="E63" s="37">
        <v>6.0</v>
      </c>
      <c r="F63" s="38" t="s">
        <v>161</v>
      </c>
      <c r="G63" s="85"/>
      <c r="H63" s="42" t="s">
        <v>162</v>
      </c>
      <c r="I63" s="14" t="s">
        <v>16</v>
      </c>
      <c r="J63" s="10" t="s">
        <v>9</v>
      </c>
      <c r="K63" s="85"/>
      <c r="L63" s="10" t="s">
        <v>17</v>
      </c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</row>
    <row r="64">
      <c r="A64" s="16"/>
      <c r="B64" s="16"/>
      <c r="C64" s="16"/>
      <c r="D64" s="16"/>
      <c r="E64" s="37">
        <v>7.0</v>
      </c>
      <c r="F64" s="40" t="s">
        <v>163</v>
      </c>
      <c r="G64" s="85"/>
      <c r="H64" s="42" t="s">
        <v>164</v>
      </c>
      <c r="I64" s="14" t="s">
        <v>16</v>
      </c>
      <c r="J64" s="10" t="s">
        <v>9</v>
      </c>
      <c r="K64" s="85"/>
      <c r="L64" s="10" t="s">
        <v>17</v>
      </c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</row>
    <row r="65">
      <c r="A65" s="16"/>
      <c r="B65" s="16"/>
      <c r="C65" s="16"/>
      <c r="D65" s="16"/>
      <c r="E65" s="37">
        <v>8.0</v>
      </c>
      <c r="F65" s="38" t="s">
        <v>165</v>
      </c>
      <c r="G65" s="40" t="s">
        <v>166</v>
      </c>
      <c r="H65" s="39"/>
      <c r="I65" s="14" t="s">
        <v>16</v>
      </c>
      <c r="J65" s="10" t="s">
        <v>9</v>
      </c>
      <c r="K65" s="85"/>
      <c r="L65" s="10" t="s">
        <v>17</v>
      </c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</row>
    <row r="66">
      <c r="A66" s="25"/>
      <c r="B66" s="25"/>
      <c r="C66" s="25"/>
      <c r="D66" s="25"/>
      <c r="E66" s="37">
        <v>9.0</v>
      </c>
      <c r="F66" s="40" t="s">
        <v>64</v>
      </c>
      <c r="G66" s="85"/>
      <c r="H66" s="42" t="s">
        <v>167</v>
      </c>
      <c r="I66" s="14" t="s">
        <v>16</v>
      </c>
      <c r="J66" s="10" t="s">
        <v>9</v>
      </c>
      <c r="K66" s="85"/>
      <c r="L66" s="10" t="s">
        <v>17</v>
      </c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</row>
    <row r="67">
      <c r="A67" s="95">
        <v>18.0</v>
      </c>
      <c r="B67" s="84" t="s">
        <v>168</v>
      </c>
      <c r="C67" s="33" t="s">
        <v>169</v>
      </c>
      <c r="D67" s="33" t="s">
        <v>170</v>
      </c>
      <c r="E67" s="10">
        <v>1.0</v>
      </c>
      <c r="F67" s="11" t="s">
        <v>15</v>
      </c>
      <c r="G67" s="96"/>
      <c r="H67" s="13"/>
      <c r="I67" s="14" t="s">
        <v>16</v>
      </c>
      <c r="J67" s="10" t="s">
        <v>9</v>
      </c>
      <c r="K67" s="85"/>
      <c r="L67" s="10" t="s">
        <v>17</v>
      </c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</row>
    <row r="68">
      <c r="A68" s="16"/>
      <c r="B68" s="16"/>
      <c r="C68" s="16"/>
      <c r="D68" s="16"/>
      <c r="E68" s="10">
        <v>2.0</v>
      </c>
      <c r="F68" s="11" t="s">
        <v>18</v>
      </c>
      <c r="G68" s="98" t="s">
        <v>171</v>
      </c>
      <c r="H68" s="18"/>
      <c r="I68" s="14" t="s">
        <v>16</v>
      </c>
      <c r="J68" s="10" t="s">
        <v>9</v>
      </c>
      <c r="K68" s="85"/>
      <c r="L68" s="10" t="s">
        <v>17</v>
      </c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</row>
    <row r="69">
      <c r="A69" s="16"/>
      <c r="B69" s="16"/>
      <c r="C69" s="16"/>
      <c r="D69" s="16"/>
      <c r="E69" s="10">
        <v>3.0</v>
      </c>
      <c r="F69" s="20" t="s">
        <v>20</v>
      </c>
      <c r="G69" s="20" t="s">
        <v>21</v>
      </c>
      <c r="H69" s="18"/>
      <c r="I69" s="14" t="s">
        <v>16</v>
      </c>
      <c r="J69" s="10" t="s">
        <v>9</v>
      </c>
      <c r="K69" s="85"/>
      <c r="L69" s="10" t="s">
        <v>17</v>
      </c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</row>
    <row r="70">
      <c r="A70" s="16"/>
      <c r="B70" s="16"/>
      <c r="C70" s="16"/>
      <c r="D70" s="16"/>
      <c r="E70" s="10">
        <v>4.0</v>
      </c>
      <c r="F70" s="20" t="s">
        <v>22</v>
      </c>
      <c r="G70" s="99"/>
      <c r="H70" s="22" t="s">
        <v>172</v>
      </c>
      <c r="I70" s="14" t="s">
        <v>16</v>
      </c>
      <c r="J70" s="10" t="s">
        <v>9</v>
      </c>
      <c r="K70" s="85"/>
      <c r="L70" s="10" t="s">
        <v>17</v>
      </c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</row>
    <row r="71">
      <c r="A71" s="25"/>
      <c r="B71" s="25"/>
      <c r="C71" s="25"/>
      <c r="D71" s="25"/>
      <c r="E71" s="37">
        <v>5.0</v>
      </c>
      <c r="F71" s="40" t="s">
        <v>173</v>
      </c>
      <c r="G71" s="85"/>
      <c r="H71" s="42" t="s">
        <v>174</v>
      </c>
      <c r="I71" s="14" t="s">
        <v>16</v>
      </c>
      <c r="J71" s="10" t="s">
        <v>9</v>
      </c>
      <c r="K71" s="85"/>
      <c r="L71" s="10" t="s">
        <v>17</v>
      </c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</row>
    <row r="72">
      <c r="A72" s="95">
        <v>19.0</v>
      </c>
      <c r="B72" s="84" t="s">
        <v>175</v>
      </c>
      <c r="C72" s="33" t="s">
        <v>176</v>
      </c>
      <c r="D72" s="33" t="s">
        <v>177</v>
      </c>
      <c r="E72" s="10">
        <v>1.0</v>
      </c>
      <c r="F72" s="11" t="s">
        <v>15</v>
      </c>
      <c r="G72" s="96"/>
      <c r="H72" s="13"/>
      <c r="I72" s="14" t="s">
        <v>16</v>
      </c>
      <c r="J72" s="10" t="s">
        <v>9</v>
      </c>
      <c r="K72" s="85"/>
      <c r="L72" s="10" t="s">
        <v>17</v>
      </c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</row>
    <row r="73">
      <c r="A73" s="16"/>
      <c r="B73" s="16"/>
      <c r="C73" s="16"/>
      <c r="D73" s="16"/>
      <c r="E73" s="10">
        <v>2.0</v>
      </c>
      <c r="F73" s="11" t="s">
        <v>18</v>
      </c>
      <c r="G73" s="98" t="s">
        <v>171</v>
      </c>
      <c r="H73" s="18"/>
      <c r="I73" s="14" t="s">
        <v>16</v>
      </c>
      <c r="J73" s="10" t="s">
        <v>9</v>
      </c>
      <c r="K73" s="85"/>
      <c r="L73" s="10" t="s">
        <v>17</v>
      </c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</row>
    <row r="74">
      <c r="A74" s="16"/>
      <c r="B74" s="16"/>
      <c r="C74" s="16"/>
      <c r="D74" s="16"/>
      <c r="E74" s="10">
        <v>3.0</v>
      </c>
      <c r="F74" s="20" t="s">
        <v>20</v>
      </c>
      <c r="G74" s="20" t="s">
        <v>21</v>
      </c>
      <c r="H74" s="18"/>
      <c r="I74" s="14" t="s">
        <v>16</v>
      </c>
      <c r="J74" s="10" t="s">
        <v>9</v>
      </c>
      <c r="K74" s="85"/>
      <c r="L74" s="10" t="s">
        <v>17</v>
      </c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</row>
    <row r="75">
      <c r="A75" s="16"/>
      <c r="B75" s="16"/>
      <c r="C75" s="16"/>
      <c r="D75" s="16"/>
      <c r="E75" s="10">
        <v>4.0</v>
      </c>
      <c r="F75" s="20" t="s">
        <v>22</v>
      </c>
      <c r="G75" s="99"/>
      <c r="H75" s="22" t="s">
        <v>172</v>
      </c>
      <c r="I75" s="14" t="s">
        <v>16</v>
      </c>
      <c r="J75" s="10" t="s">
        <v>9</v>
      </c>
      <c r="K75" s="85"/>
      <c r="L75" s="10" t="s">
        <v>17</v>
      </c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</row>
    <row r="76">
      <c r="A76" s="16"/>
      <c r="B76" s="16"/>
      <c r="C76" s="16"/>
      <c r="D76" s="16"/>
      <c r="E76" s="37">
        <v>5.0</v>
      </c>
      <c r="F76" s="40" t="s">
        <v>178</v>
      </c>
      <c r="G76" s="85"/>
      <c r="H76" s="42" t="s">
        <v>179</v>
      </c>
      <c r="I76" s="14" t="s">
        <v>16</v>
      </c>
      <c r="J76" s="10" t="s">
        <v>9</v>
      </c>
      <c r="K76" s="85"/>
      <c r="L76" s="10" t="s">
        <v>17</v>
      </c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</row>
    <row r="77">
      <c r="A77" s="16"/>
      <c r="B77" s="16"/>
      <c r="C77" s="16"/>
      <c r="D77" s="16"/>
      <c r="E77" s="37">
        <v>6.0</v>
      </c>
      <c r="F77" s="40" t="s">
        <v>180</v>
      </c>
      <c r="G77" s="85"/>
      <c r="H77" s="42" t="s">
        <v>181</v>
      </c>
      <c r="I77" s="14" t="s">
        <v>16</v>
      </c>
      <c r="J77" s="10" t="s">
        <v>9</v>
      </c>
      <c r="K77" s="85"/>
      <c r="L77" s="10" t="s">
        <v>17</v>
      </c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</row>
    <row r="78">
      <c r="A78" s="16"/>
      <c r="B78" s="16"/>
      <c r="C78" s="16"/>
      <c r="D78" s="16"/>
      <c r="E78" s="37">
        <v>7.0</v>
      </c>
      <c r="F78" s="40" t="s">
        <v>182</v>
      </c>
      <c r="G78" s="40" t="s">
        <v>183</v>
      </c>
      <c r="H78" s="39"/>
      <c r="I78" s="14" t="s">
        <v>16</v>
      </c>
      <c r="J78" s="10" t="s">
        <v>9</v>
      </c>
      <c r="K78" s="85"/>
      <c r="L78" s="10" t="s">
        <v>17</v>
      </c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</row>
    <row r="79">
      <c r="A79" s="16"/>
      <c r="B79" s="16"/>
      <c r="C79" s="16"/>
      <c r="D79" s="16"/>
      <c r="E79" s="37">
        <v>8.0</v>
      </c>
      <c r="F79" s="40" t="s">
        <v>184</v>
      </c>
      <c r="G79" s="40" t="s">
        <v>185</v>
      </c>
      <c r="H79" s="39"/>
      <c r="I79" s="14" t="s">
        <v>16</v>
      </c>
      <c r="J79" s="10" t="s">
        <v>9</v>
      </c>
      <c r="K79" s="85"/>
      <c r="L79" s="10" t="s">
        <v>17</v>
      </c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</row>
    <row r="80">
      <c r="A80" s="25"/>
      <c r="B80" s="25"/>
      <c r="C80" s="25"/>
      <c r="D80" s="25"/>
      <c r="E80" s="37">
        <v>9.0</v>
      </c>
      <c r="F80" s="40" t="s">
        <v>186</v>
      </c>
      <c r="G80" s="85"/>
      <c r="H80" s="42" t="s">
        <v>187</v>
      </c>
      <c r="I80" s="14" t="s">
        <v>16</v>
      </c>
      <c r="J80" s="10" t="s">
        <v>9</v>
      </c>
      <c r="K80" s="85"/>
      <c r="L80" s="10" t="s">
        <v>17</v>
      </c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</row>
    <row r="81">
      <c r="A81" s="95">
        <v>20.0</v>
      </c>
      <c r="B81" s="84" t="s">
        <v>175</v>
      </c>
      <c r="C81" s="33" t="s">
        <v>188</v>
      </c>
      <c r="D81" s="33" t="s">
        <v>189</v>
      </c>
      <c r="E81" s="10">
        <v>1.0</v>
      </c>
      <c r="F81" s="11" t="s">
        <v>15</v>
      </c>
      <c r="G81" s="96"/>
      <c r="H81" s="13"/>
      <c r="I81" s="14" t="s">
        <v>16</v>
      </c>
      <c r="J81" s="10" t="s">
        <v>9</v>
      </c>
      <c r="K81" s="85"/>
      <c r="L81" s="10" t="s">
        <v>17</v>
      </c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</row>
    <row r="82">
      <c r="A82" s="16"/>
      <c r="B82" s="16"/>
      <c r="C82" s="16"/>
      <c r="D82" s="16"/>
      <c r="E82" s="10">
        <v>2.0</v>
      </c>
      <c r="F82" s="11" t="s">
        <v>18</v>
      </c>
      <c r="G82" s="98" t="s">
        <v>171</v>
      </c>
      <c r="H82" s="18"/>
      <c r="I82" s="14" t="s">
        <v>16</v>
      </c>
      <c r="J82" s="10" t="s">
        <v>9</v>
      </c>
      <c r="K82" s="85"/>
      <c r="L82" s="10" t="s">
        <v>17</v>
      </c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</row>
    <row r="83">
      <c r="A83" s="16"/>
      <c r="B83" s="16"/>
      <c r="C83" s="16"/>
      <c r="D83" s="16"/>
      <c r="E83" s="10">
        <v>3.0</v>
      </c>
      <c r="F83" s="20" t="s">
        <v>20</v>
      </c>
      <c r="G83" s="20" t="s">
        <v>21</v>
      </c>
      <c r="H83" s="18"/>
      <c r="I83" s="14" t="s">
        <v>16</v>
      </c>
      <c r="J83" s="10" t="s">
        <v>9</v>
      </c>
      <c r="K83" s="85"/>
      <c r="L83" s="10" t="s">
        <v>17</v>
      </c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</row>
    <row r="84">
      <c r="A84" s="16"/>
      <c r="B84" s="16"/>
      <c r="C84" s="16"/>
      <c r="D84" s="16"/>
      <c r="E84" s="10">
        <v>4.0</v>
      </c>
      <c r="F84" s="20" t="s">
        <v>22</v>
      </c>
      <c r="G84" s="99"/>
      <c r="H84" s="22" t="s">
        <v>172</v>
      </c>
      <c r="I84" s="14" t="s">
        <v>16</v>
      </c>
      <c r="J84" s="10" t="s">
        <v>9</v>
      </c>
      <c r="K84" s="85"/>
      <c r="L84" s="10" t="s">
        <v>17</v>
      </c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</row>
    <row r="85">
      <c r="A85" s="16"/>
      <c r="B85" s="16"/>
      <c r="C85" s="16"/>
      <c r="D85" s="16"/>
      <c r="E85" s="37">
        <v>5.0</v>
      </c>
      <c r="F85" s="40" t="s">
        <v>178</v>
      </c>
      <c r="G85" s="85"/>
      <c r="H85" s="42" t="s">
        <v>190</v>
      </c>
      <c r="I85" s="14" t="s">
        <v>16</v>
      </c>
      <c r="J85" s="10" t="s">
        <v>9</v>
      </c>
      <c r="K85" s="85"/>
      <c r="L85" s="10" t="s">
        <v>17</v>
      </c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</row>
    <row r="86">
      <c r="A86" s="16"/>
      <c r="B86" s="16"/>
      <c r="C86" s="16"/>
      <c r="D86" s="16"/>
      <c r="E86" s="37">
        <v>6.0</v>
      </c>
      <c r="F86" s="40" t="s">
        <v>180</v>
      </c>
      <c r="G86" s="85"/>
      <c r="H86" s="42" t="s">
        <v>181</v>
      </c>
      <c r="I86" s="14" t="s">
        <v>16</v>
      </c>
      <c r="J86" s="10" t="s">
        <v>9</v>
      </c>
      <c r="K86" s="85"/>
      <c r="L86" s="10" t="s">
        <v>17</v>
      </c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</row>
    <row r="87">
      <c r="A87" s="16"/>
      <c r="B87" s="16"/>
      <c r="C87" s="16"/>
      <c r="D87" s="16"/>
      <c r="E87" s="37">
        <v>7.0</v>
      </c>
      <c r="F87" s="40" t="s">
        <v>182</v>
      </c>
      <c r="G87" s="40" t="s">
        <v>191</v>
      </c>
      <c r="H87" s="39"/>
      <c r="I87" s="14" t="s">
        <v>16</v>
      </c>
      <c r="J87" s="10" t="s">
        <v>9</v>
      </c>
      <c r="K87" s="85"/>
      <c r="L87" s="10" t="s">
        <v>17</v>
      </c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</row>
    <row r="88">
      <c r="A88" s="16"/>
      <c r="B88" s="16"/>
      <c r="C88" s="16"/>
      <c r="D88" s="16"/>
      <c r="E88" s="37">
        <v>8.0</v>
      </c>
      <c r="F88" s="40" t="s">
        <v>184</v>
      </c>
      <c r="G88" s="40" t="s">
        <v>192</v>
      </c>
      <c r="H88" s="39"/>
      <c r="I88" s="14" t="s">
        <v>16</v>
      </c>
      <c r="J88" s="10" t="s">
        <v>9</v>
      </c>
      <c r="K88" s="85"/>
      <c r="L88" s="10" t="s">
        <v>17</v>
      </c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</row>
    <row r="89">
      <c r="A89" s="25"/>
      <c r="B89" s="25"/>
      <c r="C89" s="25"/>
      <c r="D89" s="25"/>
      <c r="E89" s="37">
        <v>9.0</v>
      </c>
      <c r="F89" s="40" t="s">
        <v>186</v>
      </c>
      <c r="G89" s="85"/>
      <c r="H89" s="42" t="s">
        <v>193</v>
      </c>
      <c r="I89" s="14" t="s">
        <v>16</v>
      </c>
      <c r="J89" s="10" t="s">
        <v>9</v>
      </c>
      <c r="K89" s="85"/>
      <c r="L89" s="10" t="s">
        <v>17</v>
      </c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</row>
    <row r="90">
      <c r="A90" s="95">
        <v>21.0</v>
      </c>
      <c r="B90" s="86" t="s">
        <v>194</v>
      </c>
      <c r="C90" s="33" t="s">
        <v>195</v>
      </c>
      <c r="D90" s="101" t="s">
        <v>196</v>
      </c>
      <c r="E90" s="37">
        <v>1.0</v>
      </c>
      <c r="F90" s="11" t="s">
        <v>15</v>
      </c>
      <c r="G90" s="85"/>
      <c r="H90" s="42"/>
      <c r="I90" s="14" t="s">
        <v>16</v>
      </c>
      <c r="J90" s="10" t="s">
        <v>9</v>
      </c>
      <c r="K90" s="85"/>
      <c r="L90" s="10" t="s">
        <v>17</v>
      </c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</row>
    <row r="91">
      <c r="A91" s="16"/>
      <c r="B91" s="16"/>
      <c r="C91" s="16"/>
      <c r="D91" s="16"/>
      <c r="E91" s="37">
        <v>2.0</v>
      </c>
      <c r="F91" s="11" t="s">
        <v>18</v>
      </c>
      <c r="G91" s="40" t="s">
        <v>197</v>
      </c>
      <c r="H91" s="42"/>
      <c r="I91" s="14" t="s">
        <v>16</v>
      </c>
      <c r="J91" s="10" t="s">
        <v>9</v>
      </c>
      <c r="K91" s="85"/>
      <c r="L91" s="10" t="s">
        <v>17</v>
      </c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</row>
    <row r="92">
      <c r="A92" s="16"/>
      <c r="B92" s="16"/>
      <c r="C92" s="16"/>
      <c r="D92" s="16"/>
      <c r="E92" s="37">
        <v>3.0</v>
      </c>
      <c r="F92" s="20" t="s">
        <v>20</v>
      </c>
      <c r="G92" s="40" t="s">
        <v>21</v>
      </c>
      <c r="H92" s="42"/>
      <c r="I92" s="14" t="s">
        <v>16</v>
      </c>
      <c r="J92" s="10" t="s">
        <v>9</v>
      </c>
      <c r="K92" s="85"/>
      <c r="L92" s="10" t="s">
        <v>17</v>
      </c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</row>
    <row r="93">
      <c r="A93" s="16"/>
      <c r="B93" s="16"/>
      <c r="C93" s="16"/>
      <c r="D93" s="16"/>
      <c r="E93" s="37">
        <v>4.0</v>
      </c>
      <c r="F93" s="20" t="s">
        <v>22</v>
      </c>
      <c r="G93" s="85"/>
      <c r="H93" s="22" t="s">
        <v>198</v>
      </c>
      <c r="I93" s="14" t="s">
        <v>16</v>
      </c>
      <c r="J93" s="10" t="s">
        <v>9</v>
      </c>
      <c r="K93" s="85"/>
      <c r="L93" s="10" t="s">
        <v>17</v>
      </c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</row>
    <row r="94">
      <c r="A94" s="25"/>
      <c r="B94" s="25"/>
      <c r="C94" s="25"/>
      <c r="D94" s="25"/>
      <c r="E94" s="37">
        <v>5.0</v>
      </c>
      <c r="F94" s="40" t="s">
        <v>199</v>
      </c>
      <c r="G94" s="85"/>
      <c r="H94" s="42" t="s">
        <v>200</v>
      </c>
      <c r="I94" s="14" t="s">
        <v>16</v>
      </c>
      <c r="J94" s="10" t="s">
        <v>9</v>
      </c>
      <c r="K94" s="85"/>
      <c r="L94" s="10" t="s">
        <v>17</v>
      </c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</row>
    <row r="95">
      <c r="A95" s="95">
        <v>22.0</v>
      </c>
      <c r="B95" s="88" t="s">
        <v>201</v>
      </c>
      <c r="C95" s="33" t="s">
        <v>202</v>
      </c>
      <c r="D95" s="101" t="s">
        <v>203</v>
      </c>
      <c r="E95" s="37">
        <v>1.0</v>
      </c>
      <c r="F95" s="11" t="s">
        <v>15</v>
      </c>
      <c r="G95" s="85"/>
      <c r="H95" s="42"/>
      <c r="I95" s="14" t="s">
        <v>16</v>
      </c>
      <c r="J95" s="10" t="s">
        <v>9</v>
      </c>
      <c r="K95" s="85"/>
      <c r="L95" s="10" t="s">
        <v>17</v>
      </c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</row>
    <row r="96">
      <c r="A96" s="16"/>
      <c r="B96" s="16"/>
      <c r="C96" s="16"/>
      <c r="D96" s="16"/>
      <c r="E96" s="37">
        <v>2.0</v>
      </c>
      <c r="F96" s="11" t="s">
        <v>18</v>
      </c>
      <c r="G96" s="40" t="s">
        <v>197</v>
      </c>
      <c r="H96" s="42"/>
      <c r="I96" s="14" t="s">
        <v>16</v>
      </c>
      <c r="J96" s="10" t="s">
        <v>9</v>
      </c>
      <c r="K96" s="85"/>
      <c r="L96" s="10" t="s">
        <v>17</v>
      </c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</row>
    <row r="97">
      <c r="A97" s="16"/>
      <c r="B97" s="16"/>
      <c r="C97" s="16"/>
      <c r="D97" s="16"/>
      <c r="E97" s="37">
        <v>3.0</v>
      </c>
      <c r="F97" s="20" t="s">
        <v>20</v>
      </c>
      <c r="G97" s="40" t="s">
        <v>21</v>
      </c>
      <c r="H97" s="42"/>
      <c r="I97" s="14" t="s">
        <v>16</v>
      </c>
      <c r="J97" s="10" t="s">
        <v>9</v>
      </c>
      <c r="K97" s="85"/>
      <c r="L97" s="10" t="s">
        <v>17</v>
      </c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</row>
    <row r="98">
      <c r="A98" s="16"/>
      <c r="B98" s="16"/>
      <c r="C98" s="16"/>
      <c r="D98" s="16"/>
      <c r="E98" s="37">
        <v>4.0</v>
      </c>
      <c r="F98" s="20" t="s">
        <v>22</v>
      </c>
      <c r="G98" s="85"/>
      <c r="H98" s="22" t="s">
        <v>198</v>
      </c>
      <c r="I98" s="14" t="s">
        <v>16</v>
      </c>
      <c r="J98" s="10" t="s">
        <v>9</v>
      </c>
      <c r="K98" s="85"/>
      <c r="L98" s="10" t="s">
        <v>17</v>
      </c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</row>
    <row r="99">
      <c r="A99" s="16"/>
      <c r="B99" s="16"/>
      <c r="C99" s="16"/>
      <c r="D99" s="16"/>
      <c r="E99" s="37">
        <v>5.0</v>
      </c>
      <c r="F99" s="20" t="s">
        <v>204</v>
      </c>
      <c r="G99" s="40"/>
      <c r="H99" s="42" t="s">
        <v>205</v>
      </c>
      <c r="I99" s="14" t="s">
        <v>16</v>
      </c>
      <c r="J99" s="10" t="s">
        <v>9</v>
      </c>
      <c r="K99" s="85"/>
      <c r="L99" s="10" t="s">
        <v>17</v>
      </c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</row>
    <row r="100">
      <c r="A100" s="16"/>
      <c r="B100" s="16"/>
      <c r="C100" s="16"/>
      <c r="D100" s="16"/>
      <c r="E100" s="37">
        <v>6.0</v>
      </c>
      <c r="F100" s="20" t="s">
        <v>206</v>
      </c>
      <c r="G100" s="85"/>
      <c r="H100" s="42"/>
      <c r="I100" s="14" t="s">
        <v>16</v>
      </c>
      <c r="J100" s="10" t="s">
        <v>9</v>
      </c>
      <c r="K100" s="40"/>
      <c r="L100" s="10" t="s">
        <v>17</v>
      </c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</row>
    <row r="101">
      <c r="A101" s="16"/>
      <c r="B101" s="16"/>
      <c r="C101" s="16"/>
      <c r="D101" s="16"/>
      <c r="E101" s="37">
        <v>7.0</v>
      </c>
      <c r="F101" s="40" t="s">
        <v>207</v>
      </c>
      <c r="G101" s="38" t="s">
        <v>208</v>
      </c>
      <c r="H101" s="42"/>
      <c r="I101" s="14" t="s">
        <v>16</v>
      </c>
      <c r="J101" s="10" t="s">
        <v>9</v>
      </c>
      <c r="K101" s="40"/>
      <c r="L101" s="10" t="s">
        <v>17</v>
      </c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</row>
    <row r="102">
      <c r="A102" s="16"/>
      <c r="B102" s="16"/>
      <c r="C102" s="16"/>
      <c r="D102" s="16"/>
      <c r="E102" s="37">
        <v>8.0</v>
      </c>
      <c r="F102" s="40" t="s">
        <v>209</v>
      </c>
      <c r="G102" s="40" t="s">
        <v>210</v>
      </c>
      <c r="H102" s="85"/>
      <c r="I102" s="14" t="s">
        <v>16</v>
      </c>
      <c r="J102" s="10" t="s">
        <v>9</v>
      </c>
      <c r="K102" s="85"/>
      <c r="L102" s="10" t="s">
        <v>17</v>
      </c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</row>
    <row r="103">
      <c r="A103" s="16"/>
      <c r="B103" s="16"/>
      <c r="C103" s="16"/>
      <c r="D103" s="16"/>
      <c r="E103" s="37">
        <v>9.0</v>
      </c>
      <c r="F103" s="38" t="s">
        <v>211</v>
      </c>
      <c r="G103" s="40" t="s">
        <v>212</v>
      </c>
      <c r="H103" s="85"/>
      <c r="I103" s="14" t="s">
        <v>16</v>
      </c>
      <c r="J103" s="10" t="s">
        <v>9</v>
      </c>
      <c r="K103" s="85"/>
      <c r="L103" s="10" t="s">
        <v>17</v>
      </c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</row>
    <row r="104">
      <c r="A104" s="25"/>
      <c r="B104" s="25"/>
      <c r="C104" s="25"/>
      <c r="D104" s="25"/>
      <c r="E104" s="37">
        <v>10.0</v>
      </c>
      <c r="F104" s="40" t="s">
        <v>213</v>
      </c>
      <c r="G104" s="85"/>
      <c r="H104" s="42" t="s">
        <v>214</v>
      </c>
      <c r="I104" s="14" t="s">
        <v>16</v>
      </c>
      <c r="J104" s="10" t="s">
        <v>9</v>
      </c>
      <c r="K104" s="85"/>
      <c r="L104" s="10" t="s">
        <v>17</v>
      </c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</row>
    <row r="105">
      <c r="A105" s="95">
        <v>23.0</v>
      </c>
      <c r="B105" s="88" t="s">
        <v>215</v>
      </c>
      <c r="C105" s="33" t="s">
        <v>215</v>
      </c>
      <c r="D105" s="33" t="s">
        <v>216</v>
      </c>
      <c r="E105" s="37">
        <v>1.0</v>
      </c>
      <c r="F105" s="11" t="s">
        <v>15</v>
      </c>
      <c r="G105" s="85"/>
      <c r="H105" s="42"/>
      <c r="I105" s="14" t="s">
        <v>16</v>
      </c>
      <c r="J105" s="10" t="s">
        <v>9</v>
      </c>
      <c r="K105" s="85"/>
      <c r="L105" s="10" t="s">
        <v>17</v>
      </c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</row>
    <row r="106">
      <c r="A106" s="16"/>
      <c r="B106" s="16"/>
      <c r="C106" s="16"/>
      <c r="D106" s="16"/>
      <c r="E106" s="37">
        <v>2.0</v>
      </c>
      <c r="F106" s="40" t="s">
        <v>217</v>
      </c>
      <c r="G106" s="85"/>
      <c r="H106" s="42" t="s">
        <v>218</v>
      </c>
      <c r="I106" s="14" t="s">
        <v>16</v>
      </c>
      <c r="J106" s="10" t="s">
        <v>9</v>
      </c>
      <c r="K106" s="85"/>
      <c r="L106" s="10" t="s">
        <v>17</v>
      </c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</row>
    <row r="107">
      <c r="A107" s="16"/>
      <c r="B107" s="16"/>
      <c r="C107" s="16"/>
      <c r="D107" s="16"/>
      <c r="E107" s="37">
        <v>3.0</v>
      </c>
      <c r="F107" s="40" t="s">
        <v>120</v>
      </c>
      <c r="G107" s="85"/>
      <c r="H107" s="42"/>
      <c r="I107" s="14" t="s">
        <v>16</v>
      </c>
      <c r="J107" s="10" t="s">
        <v>9</v>
      </c>
      <c r="K107" s="85"/>
      <c r="L107" s="10" t="s">
        <v>17</v>
      </c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</row>
    <row r="108">
      <c r="A108" s="16"/>
      <c r="B108" s="16"/>
      <c r="C108" s="16"/>
      <c r="D108" s="16"/>
      <c r="E108" s="37">
        <v>4.0</v>
      </c>
      <c r="F108" s="40" t="s">
        <v>219</v>
      </c>
      <c r="G108" s="85"/>
      <c r="H108" s="42" t="s">
        <v>220</v>
      </c>
      <c r="I108" s="14" t="s">
        <v>16</v>
      </c>
      <c r="J108" s="10" t="s">
        <v>9</v>
      </c>
      <c r="K108" s="85"/>
      <c r="L108" s="10" t="s">
        <v>17</v>
      </c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</row>
    <row r="109">
      <c r="A109" s="16"/>
      <c r="B109" s="16"/>
      <c r="C109" s="16"/>
      <c r="D109" s="16"/>
      <c r="E109" s="37">
        <v>5.0</v>
      </c>
      <c r="F109" s="38" t="s">
        <v>221</v>
      </c>
      <c r="G109" s="98" t="s">
        <v>141</v>
      </c>
      <c r="H109" s="42"/>
      <c r="I109" s="14" t="s">
        <v>16</v>
      </c>
      <c r="J109" s="10" t="s">
        <v>9</v>
      </c>
      <c r="K109" s="85"/>
      <c r="L109" s="10" t="s">
        <v>17</v>
      </c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</row>
    <row r="110">
      <c r="A110" s="16"/>
      <c r="B110" s="16"/>
      <c r="C110" s="16"/>
      <c r="D110" s="16"/>
      <c r="E110" s="37">
        <v>6.0</v>
      </c>
      <c r="F110" s="38" t="s">
        <v>222</v>
      </c>
      <c r="G110" s="85"/>
      <c r="H110" s="42" t="s">
        <v>223</v>
      </c>
      <c r="I110" s="14" t="s">
        <v>16</v>
      </c>
      <c r="J110" s="10" t="s">
        <v>9</v>
      </c>
      <c r="K110" s="85"/>
      <c r="L110" s="10" t="s">
        <v>17</v>
      </c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</row>
    <row r="111">
      <c r="A111" s="16"/>
      <c r="B111" s="16"/>
      <c r="C111" s="16"/>
      <c r="D111" s="16"/>
      <c r="E111" s="37">
        <v>7.0</v>
      </c>
      <c r="F111" s="40" t="s">
        <v>120</v>
      </c>
      <c r="G111" s="98" t="s">
        <v>141</v>
      </c>
      <c r="H111" s="39"/>
      <c r="I111" s="29" t="s">
        <v>16</v>
      </c>
      <c r="J111" s="10" t="s">
        <v>9</v>
      </c>
      <c r="K111" s="85"/>
      <c r="L111" s="10" t="s">
        <v>17</v>
      </c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</row>
    <row r="112">
      <c r="A112" s="16"/>
      <c r="B112" s="16"/>
      <c r="C112" s="16"/>
      <c r="D112" s="16"/>
      <c r="E112" s="37">
        <v>8.0</v>
      </c>
      <c r="F112" s="40" t="s">
        <v>224</v>
      </c>
      <c r="G112" s="40" t="s">
        <v>225</v>
      </c>
      <c r="H112" s="39"/>
      <c r="I112" s="29" t="s">
        <v>16</v>
      </c>
      <c r="J112" s="10" t="s">
        <v>9</v>
      </c>
      <c r="K112" s="85"/>
      <c r="L112" s="10" t="s">
        <v>17</v>
      </c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</row>
    <row r="113">
      <c r="A113" s="16"/>
      <c r="B113" s="16"/>
      <c r="C113" s="16"/>
      <c r="D113" s="16"/>
      <c r="E113" s="37">
        <v>9.0</v>
      </c>
      <c r="F113" s="40" t="s">
        <v>226</v>
      </c>
      <c r="G113" s="40" t="s">
        <v>225</v>
      </c>
      <c r="H113" s="39"/>
      <c r="I113" s="29" t="s">
        <v>16</v>
      </c>
      <c r="J113" s="10" t="s">
        <v>9</v>
      </c>
      <c r="K113" s="85"/>
      <c r="L113" s="10" t="s">
        <v>17</v>
      </c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</row>
    <row r="114">
      <c r="A114" s="25"/>
      <c r="B114" s="25"/>
      <c r="C114" s="25"/>
      <c r="D114" s="25"/>
      <c r="E114" s="37">
        <v>10.0</v>
      </c>
      <c r="F114" s="40" t="s">
        <v>227</v>
      </c>
      <c r="G114" s="85"/>
      <c r="H114" s="42" t="s">
        <v>228</v>
      </c>
      <c r="I114" s="29" t="s">
        <v>16</v>
      </c>
      <c r="J114" s="10" t="s">
        <v>9</v>
      </c>
      <c r="K114" s="85"/>
      <c r="L114" s="10" t="s">
        <v>17</v>
      </c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</row>
    <row r="115">
      <c r="A115" s="102"/>
      <c r="B115" s="103"/>
      <c r="C115" s="104"/>
      <c r="D115" s="104"/>
      <c r="E115" s="102"/>
      <c r="F115" s="97"/>
      <c r="G115" s="97"/>
      <c r="H115" s="104"/>
      <c r="I115" s="105"/>
      <c r="J115" s="106"/>
      <c r="K115" s="97"/>
      <c r="L115" s="106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</row>
    <row r="116">
      <c r="A116" s="102"/>
      <c r="B116" s="103"/>
      <c r="C116" s="104"/>
      <c r="D116" s="104"/>
      <c r="E116" s="102"/>
      <c r="F116" s="97"/>
      <c r="G116" s="97"/>
      <c r="H116" s="104"/>
      <c r="I116" s="105"/>
      <c r="J116" s="106"/>
      <c r="K116" s="97"/>
      <c r="L116" s="106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</row>
    <row r="117">
      <c r="A117" s="102"/>
      <c r="B117" s="103"/>
      <c r="C117" s="104"/>
      <c r="D117" s="104"/>
      <c r="E117" s="102"/>
      <c r="F117" s="97"/>
      <c r="G117" s="97"/>
      <c r="H117" s="104"/>
      <c r="I117" s="105"/>
      <c r="J117" s="106"/>
      <c r="K117" s="97"/>
      <c r="L117" s="106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</row>
    <row r="118">
      <c r="A118" s="102"/>
      <c r="B118" s="103"/>
      <c r="C118" s="104"/>
      <c r="D118" s="104"/>
      <c r="E118" s="102"/>
      <c r="F118" s="97"/>
      <c r="G118" s="97"/>
      <c r="H118" s="104"/>
      <c r="I118" s="107"/>
      <c r="J118" s="106"/>
      <c r="K118" s="97"/>
      <c r="L118" s="106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7"/>
    </row>
    <row r="119">
      <c r="A119" s="102"/>
      <c r="B119" s="103"/>
      <c r="C119" s="104"/>
      <c r="D119" s="104"/>
      <c r="E119" s="102"/>
      <c r="F119" s="97"/>
      <c r="G119" s="97"/>
      <c r="H119" s="104"/>
      <c r="I119" s="107"/>
      <c r="J119" s="106"/>
      <c r="K119" s="97"/>
      <c r="L119" s="106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</row>
    <row r="120">
      <c r="A120" s="102"/>
      <c r="B120" s="103"/>
      <c r="C120" s="104"/>
      <c r="D120" s="104"/>
      <c r="E120" s="102"/>
      <c r="F120" s="97"/>
      <c r="G120" s="97"/>
      <c r="H120" s="104"/>
      <c r="I120" s="107"/>
      <c r="J120" s="106"/>
      <c r="K120" s="97"/>
      <c r="L120" s="106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7"/>
    </row>
    <row r="121">
      <c r="A121" s="102"/>
      <c r="B121" s="103"/>
      <c r="C121" s="104"/>
      <c r="D121" s="104"/>
      <c r="E121" s="102"/>
      <c r="F121" s="97"/>
      <c r="G121" s="97"/>
      <c r="H121" s="104"/>
      <c r="I121" s="107"/>
      <c r="J121" s="106"/>
      <c r="K121" s="97"/>
      <c r="L121" s="106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  <c r="AG121" s="97"/>
    </row>
    <row r="122">
      <c r="A122" s="102"/>
      <c r="B122" s="103"/>
      <c r="C122" s="104"/>
      <c r="D122" s="104"/>
      <c r="E122" s="102"/>
      <c r="F122" s="97"/>
      <c r="G122" s="97"/>
      <c r="H122" s="104"/>
      <c r="I122" s="107"/>
      <c r="J122" s="106"/>
      <c r="K122" s="97"/>
      <c r="L122" s="106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</row>
    <row r="123">
      <c r="A123" s="102"/>
      <c r="B123" s="103"/>
      <c r="C123" s="104"/>
      <c r="D123" s="104"/>
      <c r="E123" s="102"/>
      <c r="F123" s="97"/>
      <c r="G123" s="97"/>
      <c r="H123" s="104"/>
      <c r="I123" s="107"/>
      <c r="J123" s="106"/>
      <c r="K123" s="97"/>
      <c r="L123" s="106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</row>
    <row r="124">
      <c r="A124" s="102"/>
      <c r="B124" s="103"/>
      <c r="C124" s="104"/>
      <c r="D124" s="104"/>
      <c r="E124" s="102"/>
      <c r="F124" s="97"/>
      <c r="G124" s="97"/>
      <c r="H124" s="104"/>
      <c r="I124" s="107"/>
      <c r="J124" s="106"/>
      <c r="K124" s="97"/>
      <c r="L124" s="106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</row>
    <row r="125">
      <c r="A125" s="102"/>
      <c r="B125" s="103"/>
      <c r="C125" s="104"/>
      <c r="D125" s="104"/>
      <c r="E125" s="102"/>
      <c r="F125" s="97"/>
      <c r="G125" s="97"/>
      <c r="H125" s="104"/>
      <c r="I125" s="107"/>
      <c r="J125" s="106"/>
      <c r="K125" s="97"/>
      <c r="L125" s="106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7"/>
    </row>
    <row r="126">
      <c r="A126" s="102"/>
      <c r="B126" s="103"/>
      <c r="C126" s="104"/>
      <c r="D126" s="104"/>
      <c r="E126" s="102"/>
      <c r="F126" s="97"/>
      <c r="G126" s="97"/>
      <c r="H126" s="104"/>
      <c r="I126" s="107"/>
      <c r="J126" s="106"/>
      <c r="K126" s="97"/>
      <c r="L126" s="106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97"/>
    </row>
    <row r="127">
      <c r="A127" s="102"/>
      <c r="B127" s="103"/>
      <c r="C127" s="104"/>
      <c r="D127" s="104"/>
      <c r="E127" s="102"/>
      <c r="F127" s="97"/>
      <c r="G127" s="97"/>
      <c r="H127" s="104"/>
      <c r="I127" s="107"/>
      <c r="J127" s="106"/>
      <c r="K127" s="97"/>
      <c r="L127" s="106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  <c r="AF127" s="97"/>
      <c r="AG127" s="97"/>
    </row>
    <row r="128">
      <c r="A128" s="102"/>
      <c r="B128" s="103"/>
      <c r="C128" s="104"/>
      <c r="D128" s="104"/>
      <c r="E128" s="102"/>
      <c r="F128" s="97"/>
      <c r="G128" s="97"/>
      <c r="H128" s="104"/>
      <c r="I128" s="107"/>
      <c r="J128" s="106"/>
      <c r="K128" s="97"/>
      <c r="L128" s="106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</row>
    <row r="129">
      <c r="A129" s="102"/>
      <c r="B129" s="103"/>
      <c r="C129" s="104"/>
      <c r="D129" s="104"/>
      <c r="E129" s="102"/>
      <c r="F129" s="97"/>
      <c r="G129" s="97"/>
      <c r="H129" s="104"/>
      <c r="I129" s="107"/>
      <c r="J129" s="106"/>
      <c r="K129" s="97"/>
      <c r="L129" s="106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</row>
    <row r="130">
      <c r="A130" s="102"/>
      <c r="B130" s="103"/>
      <c r="C130" s="104"/>
      <c r="D130" s="104"/>
      <c r="E130" s="102"/>
      <c r="F130" s="97"/>
      <c r="G130" s="97"/>
      <c r="H130" s="104"/>
      <c r="I130" s="107"/>
      <c r="J130" s="106"/>
      <c r="K130" s="97"/>
      <c r="L130" s="106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</row>
    <row r="131">
      <c r="A131" s="102"/>
      <c r="B131" s="103"/>
      <c r="C131" s="104"/>
      <c r="D131" s="104"/>
      <c r="E131" s="102"/>
      <c r="F131" s="97"/>
      <c r="G131" s="97"/>
      <c r="H131" s="104"/>
      <c r="I131" s="107"/>
      <c r="J131" s="106"/>
      <c r="K131" s="97"/>
      <c r="L131" s="106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  <c r="AG131" s="97"/>
    </row>
    <row r="132">
      <c r="A132" s="102"/>
      <c r="B132" s="103"/>
      <c r="C132" s="104"/>
      <c r="D132" s="104"/>
      <c r="E132" s="102"/>
      <c r="F132" s="97"/>
      <c r="G132" s="97"/>
      <c r="H132" s="104"/>
      <c r="I132" s="107"/>
      <c r="J132" s="106"/>
      <c r="K132" s="97"/>
      <c r="L132" s="106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  <c r="AG132" s="97"/>
    </row>
    <row r="133">
      <c r="A133" s="102"/>
      <c r="B133" s="103"/>
      <c r="C133" s="104"/>
      <c r="D133" s="104"/>
      <c r="E133" s="102"/>
      <c r="F133" s="97"/>
      <c r="G133" s="97"/>
      <c r="H133" s="104"/>
      <c r="I133" s="107"/>
      <c r="J133" s="106"/>
      <c r="K133" s="97"/>
      <c r="L133" s="106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  <c r="AF133" s="97"/>
      <c r="AG133" s="97"/>
    </row>
    <row r="134">
      <c r="A134" s="102"/>
      <c r="B134" s="103"/>
      <c r="C134" s="104"/>
      <c r="D134" s="104"/>
      <c r="E134" s="102"/>
      <c r="F134" s="97"/>
      <c r="G134" s="97"/>
      <c r="H134" s="104"/>
      <c r="I134" s="107"/>
      <c r="J134" s="106"/>
      <c r="K134" s="97"/>
      <c r="L134" s="106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</row>
    <row r="135">
      <c r="A135" s="102"/>
      <c r="B135" s="103"/>
      <c r="C135" s="104"/>
      <c r="D135" s="104"/>
      <c r="E135" s="102"/>
      <c r="F135" s="97"/>
      <c r="G135" s="97"/>
      <c r="H135" s="104"/>
      <c r="I135" s="107"/>
      <c r="J135" s="106"/>
      <c r="K135" s="97"/>
      <c r="L135" s="106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  <c r="AG135" s="97"/>
    </row>
    <row r="136">
      <c r="A136" s="102"/>
      <c r="B136" s="103"/>
      <c r="C136" s="104"/>
      <c r="D136" s="104"/>
      <c r="E136" s="102"/>
      <c r="F136" s="97"/>
      <c r="G136" s="97"/>
      <c r="H136" s="104"/>
      <c r="I136" s="107"/>
      <c r="J136" s="106"/>
      <c r="K136" s="97"/>
      <c r="L136" s="106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7"/>
    </row>
    <row r="137">
      <c r="A137" s="102"/>
      <c r="B137" s="103"/>
      <c r="C137" s="104"/>
      <c r="D137" s="104"/>
      <c r="E137" s="102"/>
      <c r="F137" s="97"/>
      <c r="G137" s="97"/>
      <c r="H137" s="104"/>
      <c r="I137" s="107"/>
      <c r="J137" s="106"/>
      <c r="K137" s="97"/>
      <c r="L137" s="106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7"/>
    </row>
    <row r="138">
      <c r="A138" s="102"/>
      <c r="B138" s="103"/>
      <c r="C138" s="104"/>
      <c r="D138" s="104"/>
      <c r="E138" s="102"/>
      <c r="F138" s="97"/>
      <c r="G138" s="97"/>
      <c r="H138" s="104"/>
      <c r="I138" s="107"/>
      <c r="J138" s="106"/>
      <c r="K138" s="97"/>
      <c r="L138" s="106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</row>
    <row r="139">
      <c r="A139" s="102"/>
      <c r="B139" s="103"/>
      <c r="C139" s="104"/>
      <c r="D139" s="104"/>
      <c r="E139" s="102"/>
      <c r="F139" s="97"/>
      <c r="G139" s="97"/>
      <c r="H139" s="104"/>
      <c r="I139" s="107"/>
      <c r="J139" s="106"/>
      <c r="K139" s="97"/>
      <c r="L139" s="106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  <c r="AF139" s="97"/>
      <c r="AG139" s="97"/>
    </row>
    <row r="140">
      <c r="A140" s="102"/>
      <c r="B140" s="103"/>
      <c r="C140" s="104"/>
      <c r="D140" s="104"/>
      <c r="E140" s="102"/>
      <c r="F140" s="97"/>
      <c r="G140" s="97"/>
      <c r="H140" s="104"/>
      <c r="I140" s="107"/>
      <c r="J140" s="106"/>
      <c r="K140" s="97"/>
      <c r="L140" s="106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  <c r="AG140" s="97"/>
    </row>
    <row r="141">
      <c r="A141" s="102"/>
      <c r="B141" s="103"/>
      <c r="C141" s="104"/>
      <c r="D141" s="104"/>
      <c r="E141" s="102"/>
      <c r="F141" s="97"/>
      <c r="G141" s="97"/>
      <c r="H141" s="104"/>
      <c r="I141" s="107"/>
      <c r="J141" s="106"/>
      <c r="K141" s="97"/>
      <c r="L141" s="106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  <c r="AE141" s="97"/>
      <c r="AF141" s="97"/>
      <c r="AG141" s="97"/>
    </row>
    <row r="142">
      <c r="A142" s="102"/>
      <c r="B142" s="103"/>
      <c r="C142" s="104"/>
      <c r="D142" s="104"/>
      <c r="E142" s="102"/>
      <c r="F142" s="97"/>
      <c r="G142" s="97"/>
      <c r="H142" s="104"/>
      <c r="I142" s="107"/>
      <c r="J142" s="106"/>
      <c r="K142" s="97"/>
      <c r="L142" s="106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  <c r="AE142" s="97"/>
      <c r="AF142" s="97"/>
      <c r="AG142" s="97"/>
    </row>
    <row r="143">
      <c r="A143" s="102"/>
      <c r="B143" s="103"/>
      <c r="C143" s="104"/>
      <c r="D143" s="104"/>
      <c r="E143" s="102"/>
      <c r="F143" s="97"/>
      <c r="G143" s="97"/>
      <c r="H143" s="104"/>
      <c r="I143" s="107"/>
      <c r="J143" s="106"/>
      <c r="K143" s="97"/>
      <c r="L143" s="106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97"/>
    </row>
    <row r="144">
      <c r="A144" s="102"/>
      <c r="B144" s="103"/>
      <c r="C144" s="104"/>
      <c r="D144" s="104"/>
      <c r="E144" s="102"/>
      <c r="F144" s="97"/>
      <c r="G144" s="97"/>
      <c r="H144" s="104"/>
      <c r="I144" s="107"/>
      <c r="J144" s="106"/>
      <c r="K144" s="97"/>
      <c r="L144" s="106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97"/>
    </row>
    <row r="145">
      <c r="A145" s="102"/>
      <c r="B145" s="103"/>
      <c r="C145" s="104"/>
      <c r="D145" s="104"/>
      <c r="E145" s="102"/>
      <c r="F145" s="97"/>
      <c r="G145" s="97"/>
      <c r="H145" s="104"/>
      <c r="I145" s="107"/>
      <c r="J145" s="106"/>
      <c r="K145" s="97"/>
      <c r="L145" s="106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  <c r="AE145" s="97"/>
      <c r="AF145" s="97"/>
      <c r="AG145" s="97"/>
    </row>
    <row r="146">
      <c r="A146" s="102"/>
      <c r="B146" s="103"/>
      <c r="C146" s="104"/>
      <c r="D146" s="104"/>
      <c r="E146" s="102"/>
      <c r="F146" s="97"/>
      <c r="G146" s="97"/>
      <c r="H146" s="104"/>
      <c r="I146" s="107"/>
      <c r="J146" s="106"/>
      <c r="K146" s="97"/>
      <c r="L146" s="106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  <c r="AG146" s="97"/>
    </row>
    <row r="147">
      <c r="A147" s="102"/>
      <c r="B147" s="103"/>
      <c r="C147" s="104"/>
      <c r="D147" s="104"/>
      <c r="E147" s="102"/>
      <c r="F147" s="97"/>
      <c r="G147" s="97"/>
      <c r="H147" s="104"/>
      <c r="I147" s="107"/>
      <c r="J147" s="106"/>
      <c r="K147" s="97"/>
      <c r="L147" s="106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  <c r="AE147" s="97"/>
      <c r="AF147" s="97"/>
      <c r="AG147" s="97"/>
    </row>
    <row r="148">
      <c r="A148" s="102"/>
      <c r="B148" s="103"/>
      <c r="C148" s="104"/>
      <c r="D148" s="104"/>
      <c r="E148" s="102"/>
      <c r="F148" s="97"/>
      <c r="G148" s="97"/>
      <c r="H148" s="104"/>
      <c r="I148" s="107"/>
      <c r="J148" s="106"/>
      <c r="K148" s="97"/>
      <c r="L148" s="106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  <c r="AE148" s="97"/>
      <c r="AF148" s="97"/>
      <c r="AG148" s="97"/>
    </row>
    <row r="149">
      <c r="A149" s="102"/>
      <c r="B149" s="103"/>
      <c r="C149" s="104"/>
      <c r="D149" s="104"/>
      <c r="E149" s="102"/>
      <c r="F149" s="97"/>
      <c r="G149" s="97"/>
      <c r="H149" s="104"/>
      <c r="I149" s="107"/>
      <c r="J149" s="106"/>
      <c r="K149" s="97"/>
      <c r="L149" s="106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  <c r="AG149" s="97"/>
    </row>
    <row r="150">
      <c r="A150" s="102"/>
      <c r="B150" s="103"/>
      <c r="C150" s="104"/>
      <c r="D150" s="104"/>
      <c r="E150" s="102"/>
      <c r="F150" s="97"/>
      <c r="G150" s="97"/>
      <c r="H150" s="104"/>
      <c r="I150" s="107"/>
      <c r="J150" s="106"/>
      <c r="K150" s="97"/>
      <c r="L150" s="106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  <c r="AE150" s="97"/>
      <c r="AF150" s="97"/>
      <c r="AG150" s="97"/>
    </row>
    <row r="151">
      <c r="A151" s="102"/>
      <c r="B151" s="103"/>
      <c r="C151" s="104"/>
      <c r="D151" s="104"/>
      <c r="E151" s="102"/>
      <c r="F151" s="97"/>
      <c r="G151" s="97"/>
      <c r="H151" s="104"/>
      <c r="I151" s="107"/>
      <c r="J151" s="106"/>
      <c r="K151" s="97"/>
      <c r="L151" s="106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  <c r="AD151" s="97"/>
      <c r="AE151" s="97"/>
      <c r="AF151" s="97"/>
      <c r="AG151" s="97"/>
    </row>
    <row r="152">
      <c r="A152" s="102"/>
      <c r="B152" s="103"/>
      <c r="C152" s="104"/>
      <c r="D152" s="104"/>
      <c r="E152" s="102"/>
      <c r="F152" s="97"/>
      <c r="G152" s="97"/>
      <c r="H152" s="104"/>
      <c r="I152" s="107"/>
      <c r="J152" s="106"/>
      <c r="K152" s="97"/>
      <c r="L152" s="106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7"/>
      <c r="AG152" s="97"/>
    </row>
    <row r="153">
      <c r="A153" s="102"/>
      <c r="B153" s="103"/>
      <c r="C153" s="104"/>
      <c r="D153" s="104"/>
      <c r="E153" s="102"/>
      <c r="F153" s="97"/>
      <c r="G153" s="97"/>
      <c r="H153" s="104"/>
      <c r="I153" s="107"/>
      <c r="J153" s="106"/>
      <c r="K153" s="97"/>
      <c r="L153" s="106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  <c r="AF153" s="97"/>
      <c r="AG153" s="97"/>
    </row>
    <row r="154">
      <c r="A154" s="102"/>
      <c r="B154" s="103"/>
      <c r="C154" s="104"/>
      <c r="D154" s="104"/>
      <c r="E154" s="102"/>
      <c r="F154" s="97"/>
      <c r="G154" s="97"/>
      <c r="H154" s="104"/>
      <c r="I154" s="107"/>
      <c r="J154" s="106"/>
      <c r="K154" s="97"/>
      <c r="L154" s="106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  <c r="AF154" s="97"/>
      <c r="AG154" s="97"/>
    </row>
    <row r="155">
      <c r="A155" s="102"/>
      <c r="B155" s="103"/>
      <c r="C155" s="104"/>
      <c r="D155" s="104"/>
      <c r="E155" s="102"/>
      <c r="F155" s="97"/>
      <c r="G155" s="97"/>
      <c r="H155" s="104"/>
      <c r="I155" s="107"/>
      <c r="J155" s="106"/>
      <c r="K155" s="97"/>
      <c r="L155" s="106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  <c r="AF155" s="97"/>
      <c r="AG155" s="97"/>
    </row>
    <row r="156">
      <c r="A156" s="102"/>
      <c r="B156" s="103"/>
      <c r="C156" s="104"/>
      <c r="D156" s="104"/>
      <c r="E156" s="102"/>
      <c r="F156" s="97"/>
      <c r="G156" s="97"/>
      <c r="H156" s="104"/>
      <c r="I156" s="107"/>
      <c r="J156" s="106"/>
      <c r="K156" s="97"/>
      <c r="L156" s="106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  <c r="AF156" s="97"/>
      <c r="AG156" s="97"/>
    </row>
    <row r="157">
      <c r="A157" s="102"/>
      <c r="B157" s="103"/>
      <c r="C157" s="104"/>
      <c r="D157" s="104"/>
      <c r="E157" s="102"/>
      <c r="F157" s="97"/>
      <c r="G157" s="97"/>
      <c r="H157" s="104"/>
      <c r="I157" s="107"/>
      <c r="J157" s="106"/>
      <c r="K157" s="97"/>
      <c r="L157" s="106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97"/>
    </row>
    <row r="158">
      <c r="A158" s="102"/>
      <c r="B158" s="103"/>
      <c r="C158" s="104"/>
      <c r="D158" s="104"/>
      <c r="E158" s="102"/>
      <c r="F158" s="97"/>
      <c r="G158" s="97"/>
      <c r="H158" s="104"/>
      <c r="I158" s="107"/>
      <c r="J158" s="106"/>
      <c r="K158" s="97"/>
      <c r="L158" s="106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97"/>
    </row>
    <row r="159">
      <c r="A159" s="102"/>
      <c r="B159" s="103"/>
      <c r="C159" s="104"/>
      <c r="D159" s="104"/>
      <c r="E159" s="102"/>
      <c r="F159" s="97"/>
      <c r="G159" s="97"/>
      <c r="H159" s="104"/>
      <c r="I159" s="107"/>
      <c r="J159" s="106"/>
      <c r="K159" s="97"/>
      <c r="L159" s="106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  <c r="AD159" s="97"/>
      <c r="AE159" s="97"/>
      <c r="AF159" s="97"/>
      <c r="AG159" s="97"/>
    </row>
    <row r="160">
      <c r="A160" s="102"/>
      <c r="B160" s="103"/>
      <c r="C160" s="104"/>
      <c r="D160" s="104"/>
      <c r="E160" s="102"/>
      <c r="F160" s="97"/>
      <c r="G160" s="97"/>
      <c r="H160" s="104"/>
      <c r="I160" s="107"/>
      <c r="J160" s="106"/>
      <c r="K160" s="97"/>
      <c r="L160" s="106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  <c r="AD160" s="97"/>
      <c r="AE160" s="97"/>
      <c r="AF160" s="97"/>
      <c r="AG160" s="97"/>
    </row>
    <row r="161">
      <c r="A161" s="102"/>
      <c r="B161" s="103"/>
      <c r="C161" s="104"/>
      <c r="D161" s="104"/>
      <c r="E161" s="102"/>
      <c r="F161" s="97"/>
      <c r="G161" s="97"/>
      <c r="H161" s="104"/>
      <c r="I161" s="107"/>
      <c r="J161" s="106"/>
      <c r="K161" s="97"/>
      <c r="L161" s="106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/>
      <c r="AE161" s="97"/>
      <c r="AF161" s="97"/>
      <c r="AG161" s="97"/>
    </row>
    <row r="162">
      <c r="A162" s="102"/>
      <c r="B162" s="103"/>
      <c r="C162" s="104"/>
      <c r="D162" s="104"/>
      <c r="E162" s="102"/>
      <c r="F162" s="97"/>
      <c r="G162" s="97"/>
      <c r="H162" s="104"/>
      <c r="I162" s="107"/>
      <c r="J162" s="106"/>
      <c r="K162" s="97"/>
      <c r="L162" s="106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  <c r="AD162" s="97"/>
      <c r="AE162" s="97"/>
      <c r="AF162" s="97"/>
      <c r="AG162" s="97"/>
    </row>
    <row r="163">
      <c r="A163" s="102"/>
      <c r="B163" s="103"/>
      <c r="C163" s="104"/>
      <c r="D163" s="104"/>
      <c r="E163" s="102"/>
      <c r="F163" s="97"/>
      <c r="G163" s="97"/>
      <c r="H163" s="104"/>
      <c r="I163" s="107"/>
      <c r="J163" s="106"/>
      <c r="K163" s="97"/>
      <c r="L163" s="106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</row>
    <row r="164">
      <c r="A164" s="102"/>
      <c r="B164" s="103"/>
      <c r="C164" s="104"/>
      <c r="D164" s="104"/>
      <c r="E164" s="102"/>
      <c r="F164" s="97"/>
      <c r="G164" s="97"/>
      <c r="H164" s="104"/>
      <c r="I164" s="107"/>
      <c r="J164" s="106"/>
      <c r="K164" s="97"/>
      <c r="L164" s="106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</row>
    <row r="165">
      <c r="A165" s="102"/>
      <c r="B165" s="103"/>
      <c r="C165" s="104"/>
      <c r="D165" s="104"/>
      <c r="E165" s="102"/>
      <c r="F165" s="97"/>
      <c r="G165" s="97"/>
      <c r="H165" s="104"/>
      <c r="I165" s="107"/>
      <c r="J165" s="106"/>
      <c r="K165" s="97"/>
      <c r="L165" s="106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  <c r="AD165" s="97"/>
      <c r="AE165" s="97"/>
      <c r="AF165" s="97"/>
      <c r="AG165" s="97"/>
    </row>
    <row r="166">
      <c r="A166" s="102"/>
      <c r="B166" s="103"/>
      <c r="C166" s="104"/>
      <c r="D166" s="104"/>
      <c r="E166" s="102"/>
      <c r="F166" s="97"/>
      <c r="G166" s="97"/>
      <c r="H166" s="104"/>
      <c r="I166" s="107"/>
      <c r="J166" s="106"/>
      <c r="K166" s="97"/>
      <c r="L166" s="106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97"/>
    </row>
    <row r="167">
      <c r="A167" s="102"/>
      <c r="B167" s="103"/>
      <c r="C167" s="104"/>
      <c r="D167" s="104"/>
      <c r="E167" s="102"/>
      <c r="F167" s="97"/>
      <c r="G167" s="97"/>
      <c r="H167" s="104"/>
      <c r="I167" s="107"/>
      <c r="J167" s="106"/>
      <c r="K167" s="97"/>
      <c r="L167" s="106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  <c r="AD167" s="97"/>
      <c r="AE167" s="97"/>
      <c r="AF167" s="97"/>
      <c r="AG167" s="97"/>
    </row>
    <row r="168">
      <c r="A168" s="102"/>
      <c r="B168" s="103"/>
      <c r="C168" s="104"/>
      <c r="D168" s="104"/>
      <c r="E168" s="102"/>
      <c r="F168" s="97"/>
      <c r="G168" s="97"/>
      <c r="H168" s="104"/>
      <c r="I168" s="107"/>
      <c r="J168" s="106"/>
      <c r="K168" s="97"/>
      <c r="L168" s="106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97"/>
    </row>
    <row r="169">
      <c r="A169" s="102"/>
      <c r="B169" s="103"/>
      <c r="C169" s="104"/>
      <c r="D169" s="104"/>
      <c r="E169" s="102"/>
      <c r="F169" s="97"/>
      <c r="G169" s="97"/>
      <c r="H169" s="104"/>
      <c r="I169" s="107"/>
      <c r="J169" s="106"/>
      <c r="K169" s="97"/>
      <c r="L169" s="106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  <c r="AD169" s="97"/>
      <c r="AE169" s="97"/>
      <c r="AF169" s="97"/>
      <c r="AG169" s="97"/>
    </row>
    <row r="170">
      <c r="A170" s="102"/>
      <c r="B170" s="103"/>
      <c r="C170" s="104"/>
      <c r="D170" s="104"/>
      <c r="E170" s="102"/>
      <c r="F170" s="97"/>
      <c r="G170" s="97"/>
      <c r="H170" s="104"/>
      <c r="I170" s="107"/>
      <c r="J170" s="106"/>
      <c r="K170" s="97"/>
      <c r="L170" s="106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  <c r="AD170" s="97"/>
      <c r="AE170" s="97"/>
      <c r="AF170" s="97"/>
      <c r="AG170" s="97"/>
    </row>
    <row r="171">
      <c r="A171" s="102"/>
      <c r="B171" s="103"/>
      <c r="C171" s="104"/>
      <c r="D171" s="104"/>
      <c r="E171" s="102"/>
      <c r="F171" s="97"/>
      <c r="G171" s="97"/>
      <c r="H171" s="104"/>
      <c r="I171" s="107"/>
      <c r="J171" s="106"/>
      <c r="K171" s="97"/>
      <c r="L171" s="106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7"/>
      <c r="AD171" s="97"/>
      <c r="AE171" s="97"/>
      <c r="AF171" s="97"/>
      <c r="AG171" s="97"/>
    </row>
    <row r="172">
      <c r="A172" s="102"/>
      <c r="B172" s="103"/>
      <c r="C172" s="104"/>
      <c r="D172" s="104"/>
      <c r="E172" s="102"/>
      <c r="F172" s="97"/>
      <c r="G172" s="97"/>
      <c r="H172" s="104"/>
      <c r="I172" s="107"/>
      <c r="J172" s="106"/>
      <c r="K172" s="97"/>
      <c r="L172" s="106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97"/>
    </row>
    <row r="173">
      <c r="A173" s="102"/>
      <c r="B173" s="103"/>
      <c r="C173" s="104"/>
      <c r="D173" s="104"/>
      <c r="E173" s="102"/>
      <c r="F173" s="97"/>
      <c r="G173" s="97"/>
      <c r="H173" s="104"/>
      <c r="I173" s="107"/>
      <c r="J173" s="106"/>
      <c r="K173" s="97"/>
      <c r="L173" s="106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  <c r="AD173" s="97"/>
      <c r="AE173" s="97"/>
      <c r="AF173" s="97"/>
      <c r="AG173" s="97"/>
    </row>
    <row r="174">
      <c r="A174" s="102"/>
      <c r="B174" s="103"/>
      <c r="C174" s="104"/>
      <c r="D174" s="104"/>
      <c r="E174" s="102"/>
      <c r="F174" s="97"/>
      <c r="G174" s="97"/>
      <c r="H174" s="104"/>
      <c r="I174" s="107"/>
      <c r="J174" s="106"/>
      <c r="K174" s="97"/>
      <c r="L174" s="106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  <c r="AD174" s="97"/>
      <c r="AE174" s="97"/>
      <c r="AF174" s="97"/>
      <c r="AG174" s="97"/>
    </row>
    <row r="175">
      <c r="A175" s="102"/>
      <c r="B175" s="103"/>
      <c r="C175" s="104"/>
      <c r="D175" s="104"/>
      <c r="E175" s="102"/>
      <c r="F175" s="97"/>
      <c r="G175" s="97"/>
      <c r="H175" s="104"/>
      <c r="I175" s="107"/>
      <c r="J175" s="106"/>
      <c r="K175" s="97"/>
      <c r="L175" s="106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  <c r="AD175" s="97"/>
      <c r="AE175" s="97"/>
      <c r="AF175" s="97"/>
      <c r="AG175" s="97"/>
    </row>
    <row r="176">
      <c r="A176" s="102"/>
      <c r="B176" s="103"/>
      <c r="C176" s="104"/>
      <c r="D176" s="104"/>
      <c r="E176" s="102"/>
      <c r="F176" s="97"/>
      <c r="G176" s="97"/>
      <c r="H176" s="104"/>
      <c r="I176" s="107"/>
      <c r="J176" s="106"/>
      <c r="K176" s="97"/>
      <c r="L176" s="106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  <c r="AD176" s="97"/>
      <c r="AE176" s="97"/>
      <c r="AF176" s="97"/>
      <c r="AG176" s="97"/>
    </row>
    <row r="177">
      <c r="A177" s="102"/>
      <c r="B177" s="103"/>
      <c r="C177" s="104"/>
      <c r="D177" s="104"/>
      <c r="E177" s="102"/>
      <c r="F177" s="97"/>
      <c r="G177" s="97"/>
      <c r="H177" s="104"/>
      <c r="I177" s="107"/>
      <c r="J177" s="106"/>
      <c r="K177" s="97"/>
      <c r="L177" s="106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97"/>
    </row>
    <row r="178">
      <c r="A178" s="102"/>
      <c r="B178" s="103"/>
      <c r="C178" s="104"/>
      <c r="D178" s="104"/>
      <c r="E178" s="102"/>
      <c r="F178" s="97"/>
      <c r="G178" s="97"/>
      <c r="H178" s="104"/>
      <c r="I178" s="107"/>
      <c r="J178" s="106"/>
      <c r="K178" s="97"/>
      <c r="L178" s="106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  <c r="AD178" s="97"/>
      <c r="AE178" s="97"/>
      <c r="AF178" s="97"/>
      <c r="AG178" s="97"/>
    </row>
    <row r="179">
      <c r="A179" s="102"/>
      <c r="B179" s="103"/>
      <c r="C179" s="104"/>
      <c r="D179" s="104"/>
      <c r="E179" s="102"/>
      <c r="F179" s="97"/>
      <c r="G179" s="97"/>
      <c r="H179" s="104"/>
      <c r="I179" s="107"/>
      <c r="J179" s="106"/>
      <c r="K179" s="97"/>
      <c r="L179" s="106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97"/>
    </row>
    <row r="180">
      <c r="A180" s="102"/>
      <c r="B180" s="103"/>
      <c r="C180" s="104"/>
      <c r="D180" s="104"/>
      <c r="E180" s="102"/>
      <c r="F180" s="97"/>
      <c r="G180" s="97"/>
      <c r="H180" s="104"/>
      <c r="I180" s="107"/>
      <c r="J180" s="106"/>
      <c r="K180" s="97"/>
      <c r="L180" s="106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  <c r="AG180" s="97"/>
    </row>
    <row r="181">
      <c r="A181" s="102"/>
      <c r="B181" s="103"/>
      <c r="C181" s="104"/>
      <c r="D181" s="104"/>
      <c r="E181" s="102"/>
      <c r="F181" s="97"/>
      <c r="G181" s="97"/>
      <c r="H181" s="104"/>
      <c r="I181" s="107"/>
      <c r="J181" s="106"/>
      <c r="K181" s="97"/>
      <c r="L181" s="106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  <c r="AD181" s="97"/>
      <c r="AE181" s="97"/>
      <c r="AF181" s="97"/>
      <c r="AG181" s="97"/>
    </row>
    <row r="182">
      <c r="A182" s="102"/>
      <c r="B182" s="103"/>
      <c r="C182" s="104"/>
      <c r="D182" s="104"/>
      <c r="E182" s="102"/>
      <c r="F182" s="97"/>
      <c r="G182" s="97"/>
      <c r="H182" s="104"/>
      <c r="I182" s="107"/>
      <c r="J182" s="106"/>
      <c r="K182" s="97"/>
      <c r="L182" s="106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  <c r="AG182" s="97"/>
    </row>
    <row r="183">
      <c r="A183" s="102"/>
      <c r="B183" s="103"/>
      <c r="C183" s="104"/>
      <c r="D183" s="104"/>
      <c r="E183" s="102"/>
      <c r="F183" s="97"/>
      <c r="G183" s="97"/>
      <c r="H183" s="104"/>
      <c r="I183" s="107"/>
      <c r="J183" s="106"/>
      <c r="K183" s="97"/>
      <c r="L183" s="106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  <c r="AF183" s="97"/>
      <c r="AG183" s="97"/>
    </row>
    <row r="184">
      <c r="A184" s="102"/>
      <c r="B184" s="103"/>
      <c r="C184" s="104"/>
      <c r="D184" s="104"/>
      <c r="E184" s="102"/>
      <c r="F184" s="97"/>
      <c r="G184" s="97"/>
      <c r="H184" s="104"/>
      <c r="I184" s="107"/>
      <c r="J184" s="106"/>
      <c r="K184" s="97"/>
      <c r="L184" s="106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7"/>
      <c r="AD184" s="97"/>
      <c r="AE184" s="97"/>
      <c r="AF184" s="97"/>
      <c r="AG184" s="97"/>
    </row>
    <row r="185">
      <c r="A185" s="102"/>
      <c r="B185" s="103"/>
      <c r="C185" s="104"/>
      <c r="D185" s="104"/>
      <c r="E185" s="102"/>
      <c r="F185" s="97"/>
      <c r="G185" s="97"/>
      <c r="H185" s="104"/>
      <c r="I185" s="107"/>
      <c r="J185" s="106"/>
      <c r="K185" s="97"/>
      <c r="L185" s="106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7"/>
      <c r="AD185" s="97"/>
      <c r="AE185" s="97"/>
      <c r="AF185" s="97"/>
      <c r="AG185" s="97"/>
    </row>
    <row r="186">
      <c r="A186" s="102"/>
      <c r="B186" s="103"/>
      <c r="C186" s="104"/>
      <c r="D186" s="104"/>
      <c r="E186" s="102"/>
      <c r="F186" s="97"/>
      <c r="G186" s="97"/>
      <c r="H186" s="104"/>
      <c r="I186" s="107"/>
      <c r="J186" s="106"/>
      <c r="K186" s="97"/>
      <c r="L186" s="106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  <c r="AF186" s="97"/>
      <c r="AG186" s="97"/>
    </row>
    <row r="187">
      <c r="A187" s="102"/>
      <c r="B187" s="103"/>
      <c r="C187" s="104"/>
      <c r="D187" s="104"/>
      <c r="E187" s="102"/>
      <c r="F187" s="97"/>
      <c r="G187" s="97"/>
      <c r="H187" s="104"/>
      <c r="I187" s="107"/>
      <c r="J187" s="106"/>
      <c r="K187" s="97"/>
      <c r="L187" s="106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7"/>
      <c r="AD187" s="97"/>
      <c r="AE187" s="97"/>
      <c r="AF187" s="97"/>
      <c r="AG187" s="97"/>
    </row>
    <row r="188">
      <c r="A188" s="102"/>
      <c r="B188" s="103"/>
      <c r="C188" s="104"/>
      <c r="D188" s="104"/>
      <c r="E188" s="102"/>
      <c r="F188" s="97"/>
      <c r="G188" s="97"/>
      <c r="H188" s="104"/>
      <c r="I188" s="107"/>
      <c r="J188" s="106"/>
      <c r="K188" s="97"/>
      <c r="L188" s="106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7"/>
      <c r="AD188" s="97"/>
      <c r="AE188" s="97"/>
      <c r="AF188" s="97"/>
      <c r="AG188" s="97"/>
    </row>
    <row r="189">
      <c r="A189" s="102"/>
      <c r="B189" s="103"/>
      <c r="C189" s="104"/>
      <c r="D189" s="104"/>
      <c r="E189" s="102"/>
      <c r="F189" s="97"/>
      <c r="G189" s="97"/>
      <c r="H189" s="104"/>
      <c r="I189" s="107"/>
      <c r="J189" s="106"/>
      <c r="K189" s="97"/>
      <c r="L189" s="106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  <c r="AC189" s="97"/>
      <c r="AD189" s="97"/>
      <c r="AE189" s="97"/>
      <c r="AF189" s="97"/>
      <c r="AG189" s="97"/>
    </row>
    <row r="190">
      <c r="A190" s="102"/>
      <c r="B190" s="103"/>
      <c r="C190" s="104"/>
      <c r="D190" s="104"/>
      <c r="E190" s="102"/>
      <c r="F190" s="97"/>
      <c r="G190" s="97"/>
      <c r="H190" s="104"/>
      <c r="I190" s="107"/>
      <c r="J190" s="106"/>
      <c r="K190" s="97"/>
      <c r="L190" s="106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  <c r="AF190" s="97"/>
      <c r="AG190" s="97"/>
    </row>
    <row r="191">
      <c r="A191" s="102"/>
      <c r="B191" s="103"/>
      <c r="C191" s="104"/>
      <c r="D191" s="104"/>
      <c r="E191" s="102"/>
      <c r="F191" s="97"/>
      <c r="G191" s="97"/>
      <c r="H191" s="104"/>
      <c r="I191" s="107"/>
      <c r="J191" s="106"/>
      <c r="K191" s="97"/>
      <c r="L191" s="106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7"/>
      <c r="AD191" s="97"/>
      <c r="AE191" s="97"/>
      <c r="AF191" s="97"/>
      <c r="AG191" s="97"/>
    </row>
    <row r="192">
      <c r="A192" s="102"/>
      <c r="B192" s="103"/>
      <c r="C192" s="104"/>
      <c r="D192" s="104"/>
      <c r="E192" s="102"/>
      <c r="F192" s="97"/>
      <c r="G192" s="97"/>
      <c r="H192" s="104"/>
      <c r="I192" s="107"/>
      <c r="J192" s="106"/>
      <c r="K192" s="97"/>
      <c r="L192" s="106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7"/>
      <c r="AD192" s="97"/>
      <c r="AE192" s="97"/>
      <c r="AF192" s="97"/>
      <c r="AG192" s="97"/>
    </row>
    <row r="193">
      <c r="A193" s="102"/>
      <c r="B193" s="103"/>
      <c r="C193" s="104"/>
      <c r="D193" s="104"/>
      <c r="E193" s="102"/>
      <c r="F193" s="97"/>
      <c r="G193" s="97"/>
      <c r="H193" s="104"/>
      <c r="I193" s="107"/>
      <c r="J193" s="106"/>
      <c r="K193" s="97"/>
      <c r="L193" s="106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  <c r="AD193" s="97"/>
      <c r="AE193" s="97"/>
      <c r="AF193" s="97"/>
      <c r="AG193" s="97"/>
    </row>
    <row r="194">
      <c r="A194" s="102"/>
      <c r="B194" s="103"/>
      <c r="C194" s="104"/>
      <c r="D194" s="104"/>
      <c r="E194" s="102"/>
      <c r="F194" s="97"/>
      <c r="G194" s="97"/>
      <c r="H194" s="104"/>
      <c r="I194" s="107"/>
      <c r="J194" s="106"/>
      <c r="K194" s="97"/>
      <c r="L194" s="106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  <c r="AE194" s="97"/>
      <c r="AF194" s="97"/>
      <c r="AG194" s="97"/>
    </row>
    <row r="195">
      <c r="A195" s="102"/>
      <c r="B195" s="103"/>
      <c r="C195" s="104"/>
      <c r="D195" s="104"/>
      <c r="E195" s="102"/>
      <c r="F195" s="97"/>
      <c r="G195" s="97"/>
      <c r="H195" s="104"/>
      <c r="I195" s="107"/>
      <c r="J195" s="106"/>
      <c r="K195" s="97"/>
      <c r="L195" s="106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7"/>
      <c r="AG195" s="97"/>
    </row>
    <row r="196">
      <c r="A196" s="102"/>
      <c r="B196" s="103"/>
      <c r="C196" s="104"/>
      <c r="D196" s="104"/>
      <c r="E196" s="102"/>
      <c r="F196" s="97"/>
      <c r="G196" s="97"/>
      <c r="H196" s="104"/>
      <c r="I196" s="107"/>
      <c r="J196" s="106"/>
      <c r="K196" s="97"/>
      <c r="L196" s="106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7"/>
      <c r="AD196" s="97"/>
      <c r="AE196" s="97"/>
      <c r="AF196" s="97"/>
      <c r="AG196" s="97"/>
    </row>
    <row r="197">
      <c r="A197" s="102"/>
      <c r="B197" s="103"/>
      <c r="C197" s="104"/>
      <c r="D197" s="104"/>
      <c r="E197" s="102"/>
      <c r="F197" s="97"/>
      <c r="G197" s="97"/>
      <c r="H197" s="104"/>
      <c r="I197" s="107"/>
      <c r="J197" s="106"/>
      <c r="K197" s="97"/>
      <c r="L197" s="106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  <c r="AD197" s="97"/>
      <c r="AE197" s="97"/>
      <c r="AF197" s="97"/>
      <c r="AG197" s="97"/>
    </row>
    <row r="198">
      <c r="A198" s="102"/>
      <c r="B198" s="103"/>
      <c r="C198" s="104"/>
      <c r="D198" s="104"/>
      <c r="E198" s="102"/>
      <c r="F198" s="97"/>
      <c r="G198" s="97"/>
      <c r="H198" s="104"/>
      <c r="I198" s="107"/>
      <c r="J198" s="106"/>
      <c r="K198" s="97"/>
      <c r="L198" s="106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7"/>
      <c r="AG198" s="97"/>
    </row>
    <row r="199">
      <c r="A199" s="102"/>
      <c r="B199" s="103"/>
      <c r="C199" s="104"/>
      <c r="D199" s="104"/>
      <c r="E199" s="102"/>
      <c r="F199" s="97"/>
      <c r="G199" s="97"/>
      <c r="H199" s="104"/>
      <c r="I199" s="107"/>
      <c r="J199" s="106"/>
      <c r="K199" s="97"/>
      <c r="L199" s="106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  <c r="AD199" s="97"/>
      <c r="AE199" s="97"/>
      <c r="AF199" s="97"/>
      <c r="AG199" s="97"/>
    </row>
    <row r="200">
      <c r="A200" s="102"/>
      <c r="B200" s="103"/>
      <c r="C200" s="104"/>
      <c r="D200" s="104"/>
      <c r="E200" s="102"/>
      <c r="F200" s="97"/>
      <c r="G200" s="97"/>
      <c r="H200" s="104"/>
      <c r="I200" s="107"/>
      <c r="J200" s="106"/>
      <c r="K200" s="97"/>
      <c r="L200" s="106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  <c r="AD200" s="97"/>
      <c r="AE200" s="97"/>
      <c r="AF200" s="97"/>
      <c r="AG200" s="97"/>
    </row>
    <row r="201">
      <c r="A201" s="102"/>
      <c r="B201" s="103"/>
      <c r="C201" s="104"/>
      <c r="D201" s="104"/>
      <c r="E201" s="102"/>
      <c r="F201" s="97"/>
      <c r="G201" s="97"/>
      <c r="H201" s="104"/>
      <c r="I201" s="107"/>
      <c r="J201" s="106"/>
      <c r="K201" s="97"/>
      <c r="L201" s="106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7"/>
      <c r="AG201" s="97"/>
    </row>
    <row r="202">
      <c r="A202" s="102"/>
      <c r="B202" s="103"/>
      <c r="C202" s="104"/>
      <c r="D202" s="104"/>
      <c r="E202" s="102"/>
      <c r="F202" s="97"/>
      <c r="G202" s="97"/>
      <c r="H202" s="104"/>
      <c r="I202" s="107"/>
      <c r="J202" s="106"/>
      <c r="K202" s="97"/>
      <c r="L202" s="106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AG202" s="97"/>
    </row>
    <row r="203">
      <c r="A203" s="102"/>
      <c r="B203" s="103"/>
      <c r="C203" s="104"/>
      <c r="D203" s="104"/>
      <c r="E203" s="102"/>
      <c r="F203" s="97"/>
      <c r="G203" s="97"/>
      <c r="H203" s="104"/>
      <c r="I203" s="107"/>
      <c r="J203" s="106"/>
      <c r="K203" s="97"/>
      <c r="L203" s="106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  <c r="AD203" s="97"/>
      <c r="AE203" s="97"/>
      <c r="AF203" s="97"/>
      <c r="AG203" s="97"/>
    </row>
    <row r="204">
      <c r="A204" s="102"/>
      <c r="B204" s="103"/>
      <c r="C204" s="104"/>
      <c r="D204" s="104"/>
      <c r="E204" s="102"/>
      <c r="F204" s="97"/>
      <c r="G204" s="97"/>
      <c r="H204" s="104"/>
      <c r="I204" s="107"/>
      <c r="J204" s="106"/>
      <c r="K204" s="97"/>
      <c r="L204" s="106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97"/>
    </row>
    <row r="205">
      <c r="A205" s="102"/>
      <c r="B205" s="103"/>
      <c r="C205" s="104"/>
      <c r="D205" s="104"/>
      <c r="E205" s="102"/>
      <c r="F205" s="97"/>
      <c r="G205" s="97"/>
      <c r="H205" s="104"/>
      <c r="I205" s="107"/>
      <c r="J205" s="106"/>
      <c r="K205" s="97"/>
      <c r="L205" s="106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  <c r="AD205" s="97"/>
      <c r="AE205" s="97"/>
      <c r="AF205" s="97"/>
      <c r="AG205" s="97"/>
    </row>
    <row r="206">
      <c r="A206" s="102"/>
      <c r="B206" s="103"/>
      <c r="C206" s="104"/>
      <c r="D206" s="104"/>
      <c r="E206" s="102"/>
      <c r="F206" s="97"/>
      <c r="G206" s="97"/>
      <c r="H206" s="104"/>
      <c r="I206" s="107"/>
      <c r="J206" s="106"/>
      <c r="K206" s="97"/>
      <c r="L206" s="106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AG206" s="97"/>
    </row>
    <row r="207">
      <c r="A207" s="102"/>
      <c r="B207" s="103"/>
      <c r="C207" s="104"/>
      <c r="D207" s="104"/>
      <c r="E207" s="102"/>
      <c r="F207" s="97"/>
      <c r="G207" s="97"/>
      <c r="H207" s="104"/>
      <c r="I207" s="107"/>
      <c r="J207" s="106"/>
      <c r="K207" s="97"/>
      <c r="L207" s="106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  <c r="AD207" s="97"/>
      <c r="AE207" s="97"/>
      <c r="AF207" s="97"/>
      <c r="AG207" s="97"/>
    </row>
    <row r="208">
      <c r="A208" s="102"/>
      <c r="B208" s="103"/>
      <c r="C208" s="104"/>
      <c r="D208" s="104"/>
      <c r="E208" s="102"/>
      <c r="F208" s="97"/>
      <c r="G208" s="97"/>
      <c r="H208" s="104"/>
      <c r="I208" s="107"/>
      <c r="J208" s="106"/>
      <c r="K208" s="97"/>
      <c r="L208" s="106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7"/>
      <c r="AD208" s="97"/>
      <c r="AE208" s="97"/>
      <c r="AF208" s="97"/>
      <c r="AG208" s="97"/>
    </row>
    <row r="209">
      <c r="A209" s="102"/>
      <c r="B209" s="103"/>
      <c r="C209" s="104"/>
      <c r="D209" s="104"/>
      <c r="E209" s="102"/>
      <c r="F209" s="97"/>
      <c r="G209" s="97"/>
      <c r="H209" s="104"/>
      <c r="I209" s="107"/>
      <c r="J209" s="106"/>
      <c r="K209" s="97"/>
      <c r="L209" s="106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  <c r="AC209" s="97"/>
      <c r="AD209" s="97"/>
      <c r="AE209" s="97"/>
      <c r="AF209" s="97"/>
      <c r="AG209" s="97"/>
    </row>
    <row r="210">
      <c r="A210" s="102"/>
      <c r="B210" s="103"/>
      <c r="C210" s="104"/>
      <c r="D210" s="104"/>
      <c r="E210" s="102"/>
      <c r="F210" s="97"/>
      <c r="G210" s="97"/>
      <c r="H210" s="104"/>
      <c r="I210" s="107"/>
      <c r="J210" s="106"/>
      <c r="K210" s="97"/>
      <c r="L210" s="106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  <c r="AC210" s="97"/>
      <c r="AD210" s="97"/>
      <c r="AE210" s="97"/>
      <c r="AF210" s="97"/>
      <c r="AG210" s="97"/>
    </row>
    <row r="211">
      <c r="A211" s="102"/>
      <c r="B211" s="103"/>
      <c r="C211" s="104"/>
      <c r="D211" s="104"/>
      <c r="E211" s="102"/>
      <c r="F211" s="97"/>
      <c r="G211" s="97"/>
      <c r="H211" s="104"/>
      <c r="I211" s="107"/>
      <c r="J211" s="106"/>
      <c r="K211" s="97"/>
      <c r="L211" s="106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  <c r="AC211" s="97"/>
      <c r="AD211" s="97"/>
      <c r="AE211" s="97"/>
      <c r="AF211" s="97"/>
      <c r="AG211" s="97"/>
    </row>
    <row r="212">
      <c r="A212" s="102"/>
      <c r="B212" s="103"/>
      <c r="C212" s="104"/>
      <c r="D212" s="104"/>
      <c r="E212" s="102"/>
      <c r="F212" s="97"/>
      <c r="G212" s="97"/>
      <c r="H212" s="104"/>
      <c r="I212" s="107"/>
      <c r="J212" s="106"/>
      <c r="K212" s="97"/>
      <c r="L212" s="106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7"/>
      <c r="AD212" s="97"/>
      <c r="AE212" s="97"/>
      <c r="AF212" s="97"/>
      <c r="AG212" s="97"/>
    </row>
    <row r="213">
      <c r="A213" s="102"/>
      <c r="B213" s="103"/>
      <c r="C213" s="104"/>
      <c r="D213" s="104"/>
      <c r="E213" s="102"/>
      <c r="F213" s="97"/>
      <c r="G213" s="97"/>
      <c r="H213" s="104"/>
      <c r="I213" s="107"/>
      <c r="J213" s="106"/>
      <c r="K213" s="97"/>
      <c r="L213" s="106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  <c r="AD213" s="97"/>
      <c r="AE213" s="97"/>
      <c r="AF213" s="97"/>
      <c r="AG213" s="97"/>
    </row>
    <row r="214">
      <c r="A214" s="102"/>
      <c r="B214" s="103"/>
      <c r="C214" s="104"/>
      <c r="D214" s="104"/>
      <c r="E214" s="102"/>
      <c r="F214" s="97"/>
      <c r="G214" s="97"/>
      <c r="H214" s="104"/>
      <c r="I214" s="107"/>
      <c r="J214" s="106"/>
      <c r="K214" s="97"/>
      <c r="L214" s="106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  <c r="AF214" s="97"/>
      <c r="AG214" s="97"/>
    </row>
    <row r="215">
      <c r="A215" s="102"/>
      <c r="B215" s="103"/>
      <c r="C215" s="104"/>
      <c r="D215" s="104"/>
      <c r="E215" s="102"/>
      <c r="F215" s="97"/>
      <c r="G215" s="97"/>
      <c r="H215" s="104"/>
      <c r="I215" s="107"/>
      <c r="J215" s="106"/>
      <c r="K215" s="97"/>
      <c r="L215" s="106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  <c r="AC215" s="97"/>
      <c r="AD215" s="97"/>
      <c r="AE215" s="97"/>
      <c r="AF215" s="97"/>
      <c r="AG215" s="97"/>
    </row>
    <row r="216">
      <c r="A216" s="102"/>
      <c r="B216" s="103"/>
      <c r="C216" s="104"/>
      <c r="D216" s="104"/>
      <c r="E216" s="102"/>
      <c r="F216" s="97"/>
      <c r="G216" s="97"/>
      <c r="H216" s="104"/>
      <c r="I216" s="107"/>
      <c r="J216" s="106"/>
      <c r="K216" s="97"/>
      <c r="L216" s="106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  <c r="AD216" s="97"/>
      <c r="AE216" s="97"/>
      <c r="AF216" s="97"/>
      <c r="AG216" s="97"/>
    </row>
    <row r="217">
      <c r="A217" s="102"/>
      <c r="B217" s="103"/>
      <c r="C217" s="104"/>
      <c r="D217" s="104"/>
      <c r="E217" s="102"/>
      <c r="F217" s="97"/>
      <c r="G217" s="97"/>
      <c r="H217" s="104"/>
      <c r="I217" s="107"/>
      <c r="J217" s="106"/>
      <c r="K217" s="97"/>
      <c r="L217" s="106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  <c r="AF217" s="97"/>
      <c r="AG217" s="97"/>
    </row>
    <row r="218">
      <c r="A218" s="102"/>
      <c r="B218" s="103"/>
      <c r="C218" s="104"/>
      <c r="D218" s="104"/>
      <c r="E218" s="102"/>
      <c r="F218" s="97"/>
      <c r="G218" s="97"/>
      <c r="H218" s="104"/>
      <c r="I218" s="107"/>
      <c r="J218" s="106"/>
      <c r="K218" s="97"/>
      <c r="L218" s="106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  <c r="AC218" s="97"/>
      <c r="AD218" s="97"/>
      <c r="AE218" s="97"/>
      <c r="AF218" s="97"/>
      <c r="AG218" s="97"/>
    </row>
    <row r="219">
      <c r="A219" s="102"/>
      <c r="B219" s="103"/>
      <c r="C219" s="104"/>
      <c r="D219" s="104"/>
      <c r="E219" s="102"/>
      <c r="F219" s="97"/>
      <c r="G219" s="97"/>
      <c r="H219" s="104"/>
      <c r="I219" s="107"/>
      <c r="J219" s="106"/>
      <c r="K219" s="97"/>
      <c r="L219" s="106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  <c r="AC219" s="97"/>
      <c r="AD219" s="97"/>
      <c r="AE219" s="97"/>
      <c r="AF219" s="97"/>
      <c r="AG219" s="97"/>
    </row>
    <row r="220">
      <c r="A220" s="102"/>
      <c r="B220" s="103"/>
      <c r="C220" s="104"/>
      <c r="D220" s="104"/>
      <c r="E220" s="102"/>
      <c r="F220" s="97"/>
      <c r="G220" s="97"/>
      <c r="H220" s="104"/>
      <c r="I220" s="107"/>
      <c r="J220" s="106"/>
      <c r="K220" s="97"/>
      <c r="L220" s="106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  <c r="AF220" s="97"/>
      <c r="AG220" s="97"/>
    </row>
    <row r="221">
      <c r="A221" s="102"/>
      <c r="B221" s="103"/>
      <c r="C221" s="104"/>
      <c r="D221" s="104"/>
      <c r="E221" s="102"/>
      <c r="F221" s="97"/>
      <c r="G221" s="97"/>
      <c r="H221" s="104"/>
      <c r="I221" s="107"/>
      <c r="J221" s="106"/>
      <c r="K221" s="97"/>
      <c r="L221" s="106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  <c r="AC221" s="97"/>
      <c r="AD221" s="97"/>
      <c r="AE221" s="97"/>
      <c r="AF221" s="97"/>
      <c r="AG221" s="97"/>
    </row>
    <row r="222">
      <c r="A222" s="102"/>
      <c r="B222" s="103"/>
      <c r="C222" s="104"/>
      <c r="D222" s="104"/>
      <c r="E222" s="102"/>
      <c r="F222" s="97"/>
      <c r="G222" s="97"/>
      <c r="H222" s="104"/>
      <c r="I222" s="107"/>
      <c r="J222" s="106"/>
      <c r="K222" s="97"/>
      <c r="L222" s="106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  <c r="AC222" s="97"/>
      <c r="AD222" s="97"/>
      <c r="AE222" s="97"/>
      <c r="AF222" s="97"/>
      <c r="AG222" s="97"/>
    </row>
    <row r="223">
      <c r="A223" s="102"/>
      <c r="B223" s="103"/>
      <c r="C223" s="104"/>
      <c r="D223" s="104"/>
      <c r="E223" s="102"/>
      <c r="F223" s="97"/>
      <c r="G223" s="97"/>
      <c r="H223" s="104"/>
      <c r="I223" s="107"/>
      <c r="J223" s="106"/>
      <c r="K223" s="97"/>
      <c r="L223" s="106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  <c r="AF223" s="97"/>
      <c r="AG223" s="97"/>
    </row>
    <row r="224">
      <c r="A224" s="102"/>
      <c r="B224" s="103"/>
      <c r="C224" s="104"/>
      <c r="D224" s="104"/>
      <c r="E224" s="102"/>
      <c r="F224" s="97"/>
      <c r="G224" s="97"/>
      <c r="H224" s="104"/>
      <c r="I224" s="107"/>
      <c r="J224" s="106"/>
      <c r="K224" s="97"/>
      <c r="L224" s="106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  <c r="AF224" s="97"/>
      <c r="AG224" s="97"/>
    </row>
    <row r="225">
      <c r="A225" s="102"/>
      <c r="B225" s="103"/>
      <c r="C225" s="104"/>
      <c r="D225" s="104"/>
      <c r="E225" s="102"/>
      <c r="F225" s="97"/>
      <c r="G225" s="97"/>
      <c r="H225" s="104"/>
      <c r="I225" s="107"/>
      <c r="J225" s="106"/>
      <c r="K225" s="97"/>
      <c r="L225" s="106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  <c r="AC225" s="97"/>
      <c r="AD225" s="97"/>
      <c r="AE225" s="97"/>
      <c r="AF225" s="97"/>
      <c r="AG225" s="97"/>
    </row>
    <row r="226">
      <c r="A226" s="102"/>
      <c r="B226" s="103"/>
      <c r="C226" s="104"/>
      <c r="D226" s="104"/>
      <c r="E226" s="102"/>
      <c r="F226" s="97"/>
      <c r="G226" s="97"/>
      <c r="H226" s="104"/>
      <c r="I226" s="107"/>
      <c r="J226" s="106"/>
      <c r="K226" s="97"/>
      <c r="L226" s="106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  <c r="AC226" s="97"/>
      <c r="AD226" s="97"/>
      <c r="AE226" s="97"/>
      <c r="AF226" s="97"/>
      <c r="AG226" s="97"/>
    </row>
    <row r="227">
      <c r="A227" s="102"/>
      <c r="B227" s="103"/>
      <c r="C227" s="104"/>
      <c r="D227" s="104"/>
      <c r="E227" s="102"/>
      <c r="F227" s="97"/>
      <c r="G227" s="97"/>
      <c r="H227" s="104"/>
      <c r="I227" s="107"/>
      <c r="J227" s="106"/>
      <c r="K227" s="97"/>
      <c r="L227" s="106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  <c r="AD227" s="97"/>
      <c r="AE227" s="97"/>
      <c r="AF227" s="97"/>
      <c r="AG227" s="97"/>
    </row>
    <row r="228">
      <c r="A228" s="102"/>
      <c r="B228" s="103"/>
      <c r="C228" s="104"/>
      <c r="D228" s="104"/>
      <c r="E228" s="102"/>
      <c r="F228" s="97"/>
      <c r="G228" s="97"/>
      <c r="H228" s="104"/>
      <c r="I228" s="107"/>
      <c r="J228" s="106"/>
      <c r="K228" s="97"/>
      <c r="L228" s="106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  <c r="AC228" s="97"/>
      <c r="AD228" s="97"/>
      <c r="AE228" s="97"/>
      <c r="AF228" s="97"/>
      <c r="AG228" s="97"/>
    </row>
    <row r="229">
      <c r="A229" s="102"/>
      <c r="B229" s="103"/>
      <c r="C229" s="104"/>
      <c r="D229" s="104"/>
      <c r="E229" s="102"/>
      <c r="F229" s="97"/>
      <c r="G229" s="97"/>
      <c r="H229" s="104"/>
      <c r="I229" s="107"/>
      <c r="J229" s="106"/>
      <c r="K229" s="97"/>
      <c r="L229" s="106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7"/>
      <c r="AD229" s="97"/>
      <c r="AE229" s="97"/>
      <c r="AF229" s="97"/>
      <c r="AG229" s="97"/>
    </row>
    <row r="230">
      <c r="A230" s="102"/>
      <c r="B230" s="103"/>
      <c r="C230" s="104"/>
      <c r="D230" s="104"/>
      <c r="E230" s="102"/>
      <c r="F230" s="97"/>
      <c r="G230" s="97"/>
      <c r="H230" s="104"/>
      <c r="I230" s="107"/>
      <c r="J230" s="106"/>
      <c r="K230" s="97"/>
      <c r="L230" s="106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  <c r="AC230" s="97"/>
      <c r="AD230" s="97"/>
      <c r="AE230" s="97"/>
      <c r="AF230" s="97"/>
      <c r="AG230" s="97"/>
    </row>
    <row r="231">
      <c r="A231" s="102"/>
      <c r="B231" s="103"/>
      <c r="C231" s="104"/>
      <c r="D231" s="104"/>
      <c r="E231" s="102"/>
      <c r="F231" s="97"/>
      <c r="G231" s="97"/>
      <c r="H231" s="104"/>
      <c r="I231" s="107"/>
      <c r="J231" s="106"/>
      <c r="K231" s="97"/>
      <c r="L231" s="106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  <c r="AC231" s="97"/>
      <c r="AD231" s="97"/>
      <c r="AE231" s="97"/>
      <c r="AF231" s="97"/>
      <c r="AG231" s="97"/>
    </row>
    <row r="232">
      <c r="A232" s="102"/>
      <c r="B232" s="103"/>
      <c r="C232" s="104"/>
      <c r="D232" s="104"/>
      <c r="E232" s="102"/>
      <c r="F232" s="97"/>
      <c r="G232" s="97"/>
      <c r="H232" s="104"/>
      <c r="I232" s="107"/>
      <c r="J232" s="106"/>
      <c r="K232" s="97"/>
      <c r="L232" s="106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  <c r="AC232" s="97"/>
      <c r="AD232" s="97"/>
      <c r="AE232" s="97"/>
      <c r="AF232" s="97"/>
      <c r="AG232" s="97"/>
    </row>
    <row r="233">
      <c r="A233" s="102"/>
      <c r="B233" s="103"/>
      <c r="C233" s="104"/>
      <c r="D233" s="104"/>
      <c r="E233" s="102"/>
      <c r="F233" s="97"/>
      <c r="G233" s="97"/>
      <c r="H233" s="104"/>
      <c r="I233" s="107"/>
      <c r="J233" s="106"/>
      <c r="K233" s="97"/>
      <c r="L233" s="106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  <c r="AC233" s="97"/>
      <c r="AD233" s="97"/>
      <c r="AE233" s="97"/>
      <c r="AF233" s="97"/>
      <c r="AG233" s="97"/>
    </row>
    <row r="234">
      <c r="A234" s="102"/>
      <c r="B234" s="103"/>
      <c r="C234" s="104"/>
      <c r="D234" s="104"/>
      <c r="E234" s="102"/>
      <c r="F234" s="97"/>
      <c r="G234" s="97"/>
      <c r="H234" s="104"/>
      <c r="I234" s="107"/>
      <c r="J234" s="106"/>
      <c r="K234" s="97"/>
      <c r="L234" s="106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  <c r="AC234" s="97"/>
      <c r="AD234" s="97"/>
      <c r="AE234" s="97"/>
      <c r="AF234" s="97"/>
      <c r="AG234" s="97"/>
    </row>
    <row r="235">
      <c r="A235" s="102"/>
      <c r="B235" s="103"/>
      <c r="C235" s="104"/>
      <c r="D235" s="104"/>
      <c r="E235" s="102"/>
      <c r="F235" s="97"/>
      <c r="G235" s="97"/>
      <c r="H235" s="104"/>
      <c r="I235" s="107"/>
      <c r="J235" s="106"/>
      <c r="K235" s="97"/>
      <c r="L235" s="106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  <c r="AC235" s="97"/>
      <c r="AD235" s="97"/>
      <c r="AE235" s="97"/>
      <c r="AF235" s="97"/>
      <c r="AG235" s="97"/>
    </row>
    <row r="236">
      <c r="A236" s="102"/>
      <c r="B236" s="103"/>
      <c r="C236" s="104"/>
      <c r="D236" s="104"/>
      <c r="E236" s="102"/>
      <c r="F236" s="97"/>
      <c r="G236" s="97"/>
      <c r="H236" s="104"/>
      <c r="I236" s="107"/>
      <c r="J236" s="106"/>
      <c r="K236" s="97"/>
      <c r="L236" s="106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  <c r="AC236" s="97"/>
      <c r="AD236" s="97"/>
      <c r="AE236" s="97"/>
      <c r="AF236" s="97"/>
      <c r="AG236" s="97"/>
    </row>
    <row r="237">
      <c r="A237" s="102"/>
      <c r="B237" s="103"/>
      <c r="C237" s="104"/>
      <c r="D237" s="104"/>
      <c r="E237" s="102"/>
      <c r="F237" s="97"/>
      <c r="G237" s="97"/>
      <c r="H237" s="104"/>
      <c r="I237" s="107"/>
      <c r="J237" s="106"/>
      <c r="K237" s="97"/>
      <c r="L237" s="106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  <c r="AD237" s="97"/>
      <c r="AE237" s="97"/>
      <c r="AF237" s="97"/>
      <c r="AG237" s="97"/>
    </row>
    <row r="238">
      <c r="A238" s="102"/>
      <c r="B238" s="103"/>
      <c r="C238" s="104"/>
      <c r="D238" s="104"/>
      <c r="E238" s="102"/>
      <c r="F238" s="97"/>
      <c r="G238" s="97"/>
      <c r="H238" s="104"/>
      <c r="I238" s="107"/>
      <c r="J238" s="106"/>
      <c r="K238" s="97"/>
      <c r="L238" s="106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  <c r="AD238" s="97"/>
      <c r="AE238" s="97"/>
      <c r="AF238" s="97"/>
      <c r="AG238" s="97"/>
    </row>
    <row r="239">
      <c r="A239" s="102"/>
      <c r="B239" s="103"/>
      <c r="C239" s="104"/>
      <c r="D239" s="104"/>
      <c r="E239" s="102"/>
      <c r="F239" s="97"/>
      <c r="G239" s="97"/>
      <c r="H239" s="104"/>
      <c r="I239" s="107"/>
      <c r="J239" s="106"/>
      <c r="K239" s="97"/>
      <c r="L239" s="106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  <c r="AD239" s="97"/>
      <c r="AE239" s="97"/>
      <c r="AF239" s="97"/>
      <c r="AG239" s="97"/>
    </row>
    <row r="240">
      <c r="A240" s="102"/>
      <c r="B240" s="103"/>
      <c r="C240" s="104"/>
      <c r="D240" s="104"/>
      <c r="E240" s="102"/>
      <c r="F240" s="97"/>
      <c r="G240" s="97"/>
      <c r="H240" s="104"/>
      <c r="I240" s="107"/>
      <c r="J240" s="106"/>
      <c r="K240" s="97"/>
      <c r="L240" s="106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  <c r="AD240" s="97"/>
      <c r="AE240" s="97"/>
      <c r="AF240" s="97"/>
      <c r="AG240" s="97"/>
    </row>
    <row r="241">
      <c r="A241" s="102"/>
      <c r="B241" s="103"/>
      <c r="C241" s="104"/>
      <c r="D241" s="104"/>
      <c r="E241" s="102"/>
      <c r="F241" s="97"/>
      <c r="G241" s="97"/>
      <c r="H241" s="104"/>
      <c r="I241" s="107"/>
      <c r="J241" s="106"/>
      <c r="K241" s="97"/>
      <c r="L241" s="106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  <c r="AD241" s="97"/>
      <c r="AE241" s="97"/>
      <c r="AF241" s="97"/>
      <c r="AG241" s="97"/>
    </row>
    <row r="242">
      <c r="A242" s="102"/>
      <c r="B242" s="103"/>
      <c r="C242" s="104"/>
      <c r="D242" s="104"/>
      <c r="E242" s="102"/>
      <c r="F242" s="97"/>
      <c r="G242" s="97"/>
      <c r="H242" s="104"/>
      <c r="I242" s="107"/>
      <c r="J242" s="106"/>
      <c r="K242" s="97"/>
      <c r="L242" s="106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  <c r="AE242" s="97"/>
      <c r="AF242" s="97"/>
      <c r="AG242" s="97"/>
    </row>
    <row r="243">
      <c r="A243" s="102"/>
      <c r="B243" s="103"/>
      <c r="C243" s="104"/>
      <c r="D243" s="104"/>
      <c r="E243" s="102"/>
      <c r="F243" s="97"/>
      <c r="G243" s="97"/>
      <c r="H243" s="104"/>
      <c r="I243" s="107"/>
      <c r="J243" s="106"/>
      <c r="K243" s="97"/>
      <c r="L243" s="106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  <c r="AD243" s="97"/>
      <c r="AE243" s="97"/>
      <c r="AF243" s="97"/>
      <c r="AG243" s="97"/>
    </row>
    <row r="244">
      <c r="A244" s="102"/>
      <c r="B244" s="103"/>
      <c r="C244" s="104"/>
      <c r="D244" s="104"/>
      <c r="E244" s="102"/>
      <c r="F244" s="97"/>
      <c r="G244" s="97"/>
      <c r="H244" s="104"/>
      <c r="I244" s="107"/>
      <c r="J244" s="106"/>
      <c r="K244" s="97"/>
      <c r="L244" s="106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  <c r="AD244" s="97"/>
      <c r="AE244" s="97"/>
      <c r="AF244" s="97"/>
      <c r="AG244" s="97"/>
    </row>
    <row r="245">
      <c r="A245" s="102"/>
      <c r="B245" s="103"/>
      <c r="C245" s="104"/>
      <c r="D245" s="104"/>
      <c r="E245" s="102"/>
      <c r="F245" s="97"/>
      <c r="G245" s="97"/>
      <c r="H245" s="104"/>
      <c r="I245" s="107"/>
      <c r="J245" s="106"/>
      <c r="K245" s="97"/>
      <c r="L245" s="106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  <c r="AD245" s="97"/>
      <c r="AE245" s="97"/>
      <c r="AF245" s="97"/>
      <c r="AG245" s="97"/>
    </row>
    <row r="246">
      <c r="A246" s="102"/>
      <c r="B246" s="103"/>
      <c r="C246" s="104"/>
      <c r="D246" s="104"/>
      <c r="E246" s="102"/>
      <c r="F246" s="97"/>
      <c r="G246" s="97"/>
      <c r="H246" s="104"/>
      <c r="I246" s="107"/>
      <c r="J246" s="106"/>
      <c r="K246" s="97"/>
      <c r="L246" s="106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  <c r="AD246" s="97"/>
      <c r="AE246" s="97"/>
      <c r="AF246" s="97"/>
      <c r="AG246" s="97"/>
    </row>
    <row r="247">
      <c r="A247" s="102"/>
      <c r="B247" s="103"/>
      <c r="C247" s="104"/>
      <c r="D247" s="104"/>
      <c r="E247" s="102"/>
      <c r="F247" s="97"/>
      <c r="G247" s="97"/>
      <c r="H247" s="104"/>
      <c r="I247" s="107"/>
      <c r="J247" s="106"/>
      <c r="K247" s="97"/>
      <c r="L247" s="106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  <c r="AC247" s="97"/>
      <c r="AD247" s="97"/>
      <c r="AE247" s="97"/>
      <c r="AF247" s="97"/>
      <c r="AG247" s="97"/>
    </row>
    <row r="248">
      <c r="A248" s="102"/>
      <c r="B248" s="103"/>
      <c r="C248" s="104"/>
      <c r="D248" s="104"/>
      <c r="E248" s="102"/>
      <c r="F248" s="97"/>
      <c r="G248" s="97"/>
      <c r="H248" s="104"/>
      <c r="I248" s="107"/>
      <c r="J248" s="106"/>
      <c r="K248" s="97"/>
      <c r="L248" s="106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  <c r="AC248" s="97"/>
      <c r="AD248" s="97"/>
      <c r="AE248" s="97"/>
      <c r="AF248" s="97"/>
      <c r="AG248" s="97"/>
    </row>
    <row r="249">
      <c r="A249" s="102"/>
      <c r="B249" s="103"/>
      <c r="C249" s="104"/>
      <c r="D249" s="104"/>
      <c r="E249" s="102"/>
      <c r="F249" s="97"/>
      <c r="G249" s="97"/>
      <c r="H249" s="104"/>
      <c r="I249" s="107"/>
      <c r="J249" s="106"/>
      <c r="K249" s="97"/>
      <c r="L249" s="106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  <c r="AC249" s="97"/>
      <c r="AD249" s="97"/>
      <c r="AE249" s="97"/>
      <c r="AF249" s="97"/>
      <c r="AG249" s="97"/>
    </row>
    <row r="250">
      <c r="A250" s="102"/>
      <c r="B250" s="103"/>
      <c r="C250" s="104"/>
      <c r="D250" s="104"/>
      <c r="E250" s="102"/>
      <c r="F250" s="97"/>
      <c r="G250" s="97"/>
      <c r="H250" s="104"/>
      <c r="I250" s="107"/>
      <c r="J250" s="106"/>
      <c r="K250" s="97"/>
      <c r="L250" s="106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  <c r="AD250" s="97"/>
      <c r="AE250" s="97"/>
      <c r="AF250" s="97"/>
      <c r="AG250" s="97"/>
    </row>
    <row r="251">
      <c r="A251" s="102"/>
      <c r="B251" s="103"/>
      <c r="C251" s="104"/>
      <c r="D251" s="104"/>
      <c r="E251" s="102"/>
      <c r="F251" s="97"/>
      <c r="G251" s="97"/>
      <c r="H251" s="104"/>
      <c r="I251" s="107"/>
      <c r="J251" s="106"/>
      <c r="K251" s="97"/>
      <c r="L251" s="106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  <c r="AD251" s="97"/>
      <c r="AE251" s="97"/>
      <c r="AF251" s="97"/>
      <c r="AG251" s="97"/>
    </row>
    <row r="252">
      <c r="A252" s="102"/>
      <c r="B252" s="103"/>
      <c r="C252" s="104"/>
      <c r="D252" s="104"/>
      <c r="E252" s="102"/>
      <c r="F252" s="97"/>
      <c r="G252" s="97"/>
      <c r="H252" s="104"/>
      <c r="I252" s="107"/>
      <c r="J252" s="106"/>
      <c r="K252" s="97"/>
      <c r="L252" s="106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  <c r="AC252" s="97"/>
      <c r="AD252" s="97"/>
      <c r="AE252" s="97"/>
      <c r="AF252" s="97"/>
      <c r="AG252" s="97"/>
    </row>
    <row r="253">
      <c r="A253" s="102"/>
      <c r="B253" s="103"/>
      <c r="C253" s="104"/>
      <c r="D253" s="104"/>
      <c r="E253" s="102"/>
      <c r="F253" s="97"/>
      <c r="G253" s="97"/>
      <c r="H253" s="104"/>
      <c r="I253" s="107"/>
      <c r="J253" s="106"/>
      <c r="K253" s="97"/>
      <c r="L253" s="106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  <c r="AD253" s="97"/>
      <c r="AE253" s="97"/>
      <c r="AF253" s="97"/>
      <c r="AG253" s="97"/>
    </row>
    <row r="254">
      <c r="A254" s="102"/>
      <c r="B254" s="103"/>
      <c r="C254" s="104"/>
      <c r="D254" s="104"/>
      <c r="E254" s="102"/>
      <c r="F254" s="97"/>
      <c r="G254" s="97"/>
      <c r="H254" s="104"/>
      <c r="I254" s="107"/>
      <c r="J254" s="106"/>
      <c r="K254" s="97"/>
      <c r="L254" s="106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  <c r="AC254" s="97"/>
      <c r="AD254" s="97"/>
      <c r="AE254" s="97"/>
      <c r="AF254" s="97"/>
      <c r="AG254" s="97"/>
    </row>
    <row r="255">
      <c r="A255" s="102"/>
      <c r="B255" s="103"/>
      <c r="C255" s="104"/>
      <c r="D255" s="104"/>
      <c r="E255" s="102"/>
      <c r="F255" s="97"/>
      <c r="G255" s="97"/>
      <c r="H255" s="104"/>
      <c r="I255" s="107"/>
      <c r="J255" s="106"/>
      <c r="K255" s="97"/>
      <c r="L255" s="106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  <c r="AC255" s="97"/>
      <c r="AD255" s="97"/>
      <c r="AE255" s="97"/>
      <c r="AF255" s="97"/>
      <c r="AG255" s="97"/>
    </row>
    <row r="256">
      <c r="A256" s="102"/>
      <c r="B256" s="103"/>
      <c r="C256" s="104"/>
      <c r="D256" s="104"/>
      <c r="E256" s="102"/>
      <c r="F256" s="97"/>
      <c r="G256" s="97"/>
      <c r="H256" s="104"/>
      <c r="I256" s="107"/>
      <c r="J256" s="106"/>
      <c r="K256" s="97"/>
      <c r="L256" s="106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  <c r="AC256" s="97"/>
      <c r="AD256" s="97"/>
      <c r="AE256" s="97"/>
      <c r="AF256" s="97"/>
      <c r="AG256" s="97"/>
    </row>
    <row r="257">
      <c r="A257" s="102"/>
      <c r="B257" s="103"/>
      <c r="C257" s="104"/>
      <c r="D257" s="104"/>
      <c r="E257" s="102"/>
      <c r="F257" s="97"/>
      <c r="G257" s="97"/>
      <c r="H257" s="104"/>
      <c r="I257" s="107"/>
      <c r="J257" s="106"/>
      <c r="K257" s="97"/>
      <c r="L257" s="106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  <c r="AC257" s="97"/>
      <c r="AD257" s="97"/>
      <c r="AE257" s="97"/>
      <c r="AF257" s="97"/>
      <c r="AG257" s="97"/>
    </row>
    <row r="258">
      <c r="A258" s="102"/>
      <c r="B258" s="103"/>
      <c r="C258" s="104"/>
      <c r="D258" s="104"/>
      <c r="E258" s="102"/>
      <c r="F258" s="97"/>
      <c r="G258" s="97"/>
      <c r="H258" s="104"/>
      <c r="I258" s="107"/>
      <c r="J258" s="106"/>
      <c r="K258" s="97"/>
      <c r="L258" s="106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  <c r="AC258" s="97"/>
      <c r="AD258" s="97"/>
      <c r="AE258" s="97"/>
      <c r="AF258" s="97"/>
      <c r="AG258" s="97"/>
    </row>
    <row r="259">
      <c r="A259" s="102"/>
      <c r="B259" s="103"/>
      <c r="C259" s="104"/>
      <c r="D259" s="104"/>
      <c r="E259" s="102"/>
      <c r="F259" s="97"/>
      <c r="G259" s="97"/>
      <c r="H259" s="104"/>
      <c r="I259" s="107"/>
      <c r="J259" s="106"/>
      <c r="K259" s="97"/>
      <c r="L259" s="106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  <c r="AC259" s="97"/>
      <c r="AD259" s="97"/>
      <c r="AE259" s="97"/>
      <c r="AF259" s="97"/>
      <c r="AG259" s="97"/>
    </row>
    <row r="260">
      <c r="A260" s="102"/>
      <c r="B260" s="103"/>
      <c r="C260" s="104"/>
      <c r="D260" s="104"/>
      <c r="E260" s="102"/>
      <c r="F260" s="97"/>
      <c r="G260" s="97"/>
      <c r="H260" s="104"/>
      <c r="I260" s="107"/>
      <c r="J260" s="106"/>
      <c r="K260" s="97"/>
      <c r="L260" s="106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  <c r="AC260" s="97"/>
      <c r="AD260" s="97"/>
      <c r="AE260" s="97"/>
      <c r="AF260" s="97"/>
      <c r="AG260" s="97"/>
    </row>
    <row r="261">
      <c r="A261" s="102"/>
      <c r="B261" s="103"/>
      <c r="C261" s="104"/>
      <c r="D261" s="104"/>
      <c r="E261" s="102"/>
      <c r="F261" s="97"/>
      <c r="G261" s="97"/>
      <c r="H261" s="104"/>
      <c r="I261" s="107"/>
      <c r="J261" s="106"/>
      <c r="K261" s="97"/>
      <c r="L261" s="106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97"/>
      <c r="AD261" s="97"/>
      <c r="AE261" s="97"/>
      <c r="AF261" s="97"/>
      <c r="AG261" s="97"/>
    </row>
    <row r="262">
      <c r="A262" s="102"/>
      <c r="B262" s="103"/>
      <c r="C262" s="104"/>
      <c r="D262" s="104"/>
      <c r="E262" s="102"/>
      <c r="F262" s="97"/>
      <c r="G262" s="97"/>
      <c r="H262" s="104"/>
      <c r="I262" s="107"/>
      <c r="J262" s="106"/>
      <c r="K262" s="97"/>
      <c r="L262" s="106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  <c r="AC262" s="97"/>
      <c r="AD262" s="97"/>
      <c r="AE262" s="97"/>
      <c r="AF262" s="97"/>
      <c r="AG262" s="97"/>
    </row>
    <row r="263">
      <c r="A263" s="102"/>
      <c r="B263" s="103"/>
      <c r="C263" s="104"/>
      <c r="D263" s="104"/>
      <c r="E263" s="102"/>
      <c r="F263" s="97"/>
      <c r="G263" s="97"/>
      <c r="H263" s="104"/>
      <c r="I263" s="107"/>
      <c r="J263" s="106"/>
      <c r="K263" s="97"/>
      <c r="L263" s="106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  <c r="AC263" s="97"/>
      <c r="AD263" s="97"/>
      <c r="AE263" s="97"/>
      <c r="AF263" s="97"/>
      <c r="AG263" s="97"/>
    </row>
    <row r="264">
      <c r="A264" s="102"/>
      <c r="B264" s="103"/>
      <c r="C264" s="104"/>
      <c r="D264" s="104"/>
      <c r="E264" s="102"/>
      <c r="F264" s="97"/>
      <c r="G264" s="97"/>
      <c r="H264" s="104"/>
      <c r="I264" s="107"/>
      <c r="J264" s="106"/>
      <c r="K264" s="97"/>
      <c r="L264" s="106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  <c r="AC264" s="97"/>
      <c r="AD264" s="97"/>
      <c r="AE264" s="97"/>
      <c r="AF264" s="97"/>
      <c r="AG264" s="97"/>
    </row>
    <row r="265">
      <c r="A265" s="102"/>
      <c r="B265" s="103"/>
      <c r="C265" s="104"/>
      <c r="D265" s="104"/>
      <c r="E265" s="102"/>
      <c r="F265" s="97"/>
      <c r="G265" s="97"/>
      <c r="H265" s="104"/>
      <c r="I265" s="107"/>
      <c r="J265" s="106"/>
      <c r="K265" s="97"/>
      <c r="L265" s="106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  <c r="AC265" s="97"/>
      <c r="AD265" s="97"/>
      <c r="AE265" s="97"/>
      <c r="AF265" s="97"/>
      <c r="AG265" s="97"/>
    </row>
    <row r="266">
      <c r="A266" s="102"/>
      <c r="B266" s="103"/>
      <c r="C266" s="104"/>
      <c r="D266" s="104"/>
      <c r="E266" s="102"/>
      <c r="F266" s="97"/>
      <c r="G266" s="97"/>
      <c r="H266" s="104"/>
      <c r="I266" s="107"/>
      <c r="J266" s="106"/>
      <c r="K266" s="97"/>
      <c r="L266" s="106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  <c r="AC266" s="97"/>
      <c r="AD266" s="97"/>
      <c r="AE266" s="97"/>
      <c r="AF266" s="97"/>
      <c r="AG266" s="97"/>
    </row>
    <row r="267">
      <c r="A267" s="102"/>
      <c r="B267" s="103"/>
      <c r="C267" s="104"/>
      <c r="D267" s="104"/>
      <c r="E267" s="102"/>
      <c r="F267" s="97"/>
      <c r="G267" s="97"/>
      <c r="H267" s="104"/>
      <c r="I267" s="107"/>
      <c r="J267" s="106"/>
      <c r="K267" s="97"/>
      <c r="L267" s="106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  <c r="AC267" s="97"/>
      <c r="AD267" s="97"/>
      <c r="AE267" s="97"/>
      <c r="AF267" s="97"/>
      <c r="AG267" s="97"/>
    </row>
    <row r="268">
      <c r="A268" s="102"/>
      <c r="B268" s="103"/>
      <c r="C268" s="104"/>
      <c r="D268" s="104"/>
      <c r="E268" s="102"/>
      <c r="F268" s="97"/>
      <c r="G268" s="97"/>
      <c r="H268" s="104"/>
      <c r="I268" s="107"/>
      <c r="J268" s="106"/>
      <c r="K268" s="97"/>
      <c r="L268" s="106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  <c r="AC268" s="97"/>
      <c r="AD268" s="97"/>
      <c r="AE268" s="97"/>
      <c r="AF268" s="97"/>
      <c r="AG268" s="97"/>
    </row>
    <row r="269">
      <c r="A269" s="102"/>
      <c r="B269" s="103"/>
      <c r="C269" s="104"/>
      <c r="D269" s="104"/>
      <c r="E269" s="102"/>
      <c r="F269" s="97"/>
      <c r="G269" s="97"/>
      <c r="H269" s="104"/>
      <c r="I269" s="107"/>
      <c r="J269" s="106"/>
      <c r="K269" s="97"/>
      <c r="L269" s="106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  <c r="AC269" s="97"/>
      <c r="AD269" s="97"/>
      <c r="AE269" s="97"/>
      <c r="AF269" s="97"/>
      <c r="AG269" s="97"/>
    </row>
    <row r="270">
      <c r="A270" s="102"/>
      <c r="B270" s="103"/>
      <c r="C270" s="104"/>
      <c r="D270" s="104"/>
      <c r="E270" s="102"/>
      <c r="F270" s="97"/>
      <c r="G270" s="97"/>
      <c r="H270" s="104"/>
      <c r="I270" s="107"/>
      <c r="J270" s="106"/>
      <c r="K270" s="97"/>
      <c r="L270" s="106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  <c r="AC270" s="97"/>
      <c r="AD270" s="97"/>
      <c r="AE270" s="97"/>
      <c r="AF270" s="97"/>
      <c r="AG270" s="97"/>
    </row>
    <row r="271">
      <c r="A271" s="102"/>
      <c r="B271" s="103"/>
      <c r="C271" s="104"/>
      <c r="D271" s="104"/>
      <c r="E271" s="102"/>
      <c r="F271" s="97"/>
      <c r="G271" s="97"/>
      <c r="H271" s="104"/>
      <c r="I271" s="107"/>
      <c r="J271" s="106"/>
      <c r="K271" s="97"/>
      <c r="L271" s="106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  <c r="AC271" s="97"/>
      <c r="AD271" s="97"/>
      <c r="AE271" s="97"/>
      <c r="AF271" s="97"/>
      <c r="AG271" s="97"/>
    </row>
    <row r="272">
      <c r="A272" s="102"/>
      <c r="B272" s="103"/>
      <c r="C272" s="104"/>
      <c r="D272" s="104"/>
      <c r="E272" s="102"/>
      <c r="F272" s="97"/>
      <c r="G272" s="97"/>
      <c r="H272" s="104"/>
      <c r="I272" s="107"/>
      <c r="J272" s="106"/>
      <c r="K272" s="97"/>
      <c r="L272" s="106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  <c r="AC272" s="97"/>
      <c r="AD272" s="97"/>
      <c r="AE272" s="97"/>
      <c r="AF272" s="97"/>
      <c r="AG272" s="97"/>
    </row>
    <row r="273">
      <c r="A273" s="102"/>
      <c r="B273" s="103"/>
      <c r="C273" s="104"/>
      <c r="D273" s="104"/>
      <c r="E273" s="102"/>
      <c r="F273" s="97"/>
      <c r="G273" s="97"/>
      <c r="H273" s="104"/>
      <c r="I273" s="107"/>
      <c r="J273" s="106"/>
      <c r="K273" s="97"/>
      <c r="L273" s="106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  <c r="AC273" s="97"/>
      <c r="AD273" s="97"/>
      <c r="AE273" s="97"/>
      <c r="AF273" s="97"/>
      <c r="AG273" s="97"/>
    </row>
    <row r="274">
      <c r="A274" s="102"/>
      <c r="B274" s="103"/>
      <c r="C274" s="104"/>
      <c r="D274" s="104"/>
      <c r="E274" s="102"/>
      <c r="F274" s="97"/>
      <c r="G274" s="97"/>
      <c r="H274" s="104"/>
      <c r="I274" s="107"/>
      <c r="J274" s="106"/>
      <c r="K274" s="97"/>
      <c r="L274" s="106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  <c r="AC274" s="97"/>
      <c r="AD274" s="97"/>
      <c r="AE274" s="97"/>
      <c r="AF274" s="97"/>
      <c r="AG274" s="97"/>
    </row>
    <row r="275">
      <c r="A275" s="102"/>
      <c r="B275" s="103"/>
      <c r="C275" s="104"/>
      <c r="D275" s="104"/>
      <c r="E275" s="102"/>
      <c r="F275" s="97"/>
      <c r="G275" s="97"/>
      <c r="H275" s="104"/>
      <c r="I275" s="107"/>
      <c r="J275" s="106"/>
      <c r="K275" s="97"/>
      <c r="L275" s="106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  <c r="AC275" s="97"/>
      <c r="AD275" s="97"/>
      <c r="AE275" s="97"/>
      <c r="AF275" s="97"/>
      <c r="AG275" s="97"/>
    </row>
    <row r="276">
      <c r="A276" s="102"/>
      <c r="B276" s="103"/>
      <c r="C276" s="104"/>
      <c r="D276" s="104"/>
      <c r="E276" s="102"/>
      <c r="F276" s="97"/>
      <c r="G276" s="97"/>
      <c r="H276" s="104"/>
      <c r="I276" s="107"/>
      <c r="J276" s="106"/>
      <c r="K276" s="97"/>
      <c r="L276" s="106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  <c r="AC276" s="97"/>
      <c r="AD276" s="97"/>
      <c r="AE276" s="97"/>
      <c r="AF276" s="97"/>
      <c r="AG276" s="97"/>
    </row>
    <row r="277">
      <c r="A277" s="102"/>
      <c r="B277" s="103"/>
      <c r="C277" s="104"/>
      <c r="D277" s="104"/>
      <c r="E277" s="102"/>
      <c r="F277" s="97"/>
      <c r="G277" s="97"/>
      <c r="H277" s="104"/>
      <c r="I277" s="107"/>
      <c r="J277" s="106"/>
      <c r="K277" s="97"/>
      <c r="L277" s="106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  <c r="AC277" s="97"/>
      <c r="AD277" s="97"/>
      <c r="AE277" s="97"/>
      <c r="AF277" s="97"/>
      <c r="AG277" s="97"/>
    </row>
    <row r="278">
      <c r="A278" s="102"/>
      <c r="B278" s="103"/>
      <c r="C278" s="104"/>
      <c r="D278" s="104"/>
      <c r="E278" s="102"/>
      <c r="F278" s="97"/>
      <c r="G278" s="97"/>
      <c r="H278" s="104"/>
      <c r="I278" s="107"/>
      <c r="J278" s="106"/>
      <c r="K278" s="97"/>
      <c r="L278" s="106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  <c r="AC278" s="97"/>
      <c r="AD278" s="97"/>
      <c r="AE278" s="97"/>
      <c r="AF278" s="97"/>
      <c r="AG278" s="97"/>
    </row>
    <row r="279">
      <c r="A279" s="102"/>
      <c r="B279" s="103"/>
      <c r="C279" s="104"/>
      <c r="D279" s="104"/>
      <c r="E279" s="102"/>
      <c r="F279" s="97"/>
      <c r="G279" s="97"/>
      <c r="H279" s="104"/>
      <c r="I279" s="107"/>
      <c r="J279" s="106"/>
      <c r="K279" s="97"/>
      <c r="L279" s="106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  <c r="AC279" s="97"/>
      <c r="AD279" s="97"/>
      <c r="AE279" s="97"/>
      <c r="AF279" s="97"/>
      <c r="AG279" s="97"/>
    </row>
    <row r="280">
      <c r="A280" s="102"/>
      <c r="B280" s="103"/>
      <c r="C280" s="104"/>
      <c r="D280" s="104"/>
      <c r="E280" s="102"/>
      <c r="F280" s="97"/>
      <c r="G280" s="97"/>
      <c r="H280" s="104"/>
      <c r="I280" s="107"/>
      <c r="J280" s="106"/>
      <c r="K280" s="97"/>
      <c r="L280" s="106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  <c r="AC280" s="97"/>
      <c r="AD280" s="97"/>
      <c r="AE280" s="97"/>
      <c r="AF280" s="97"/>
      <c r="AG280" s="97"/>
    </row>
    <row r="281">
      <c r="A281" s="102"/>
      <c r="B281" s="103"/>
      <c r="C281" s="104"/>
      <c r="D281" s="104"/>
      <c r="E281" s="102"/>
      <c r="F281" s="97"/>
      <c r="G281" s="97"/>
      <c r="H281" s="104"/>
      <c r="I281" s="107"/>
      <c r="J281" s="106"/>
      <c r="K281" s="97"/>
      <c r="L281" s="106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  <c r="AC281" s="97"/>
      <c r="AD281" s="97"/>
      <c r="AE281" s="97"/>
      <c r="AF281" s="97"/>
      <c r="AG281" s="97"/>
    </row>
    <row r="282">
      <c r="A282" s="102"/>
      <c r="B282" s="103"/>
      <c r="C282" s="104"/>
      <c r="D282" s="104"/>
      <c r="E282" s="102"/>
      <c r="F282" s="97"/>
      <c r="G282" s="97"/>
      <c r="H282" s="104"/>
      <c r="I282" s="107"/>
      <c r="J282" s="106"/>
      <c r="K282" s="97"/>
      <c r="L282" s="106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  <c r="AC282" s="97"/>
      <c r="AD282" s="97"/>
      <c r="AE282" s="97"/>
      <c r="AF282" s="97"/>
      <c r="AG282" s="97"/>
    </row>
    <row r="283">
      <c r="A283" s="102"/>
      <c r="B283" s="103"/>
      <c r="C283" s="104"/>
      <c r="D283" s="104"/>
      <c r="E283" s="102"/>
      <c r="F283" s="97"/>
      <c r="G283" s="97"/>
      <c r="H283" s="104"/>
      <c r="I283" s="107"/>
      <c r="J283" s="106"/>
      <c r="K283" s="97"/>
      <c r="L283" s="106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  <c r="AC283" s="97"/>
      <c r="AD283" s="97"/>
      <c r="AE283" s="97"/>
      <c r="AF283" s="97"/>
      <c r="AG283" s="97"/>
    </row>
    <row r="284">
      <c r="A284" s="102"/>
      <c r="B284" s="103"/>
      <c r="C284" s="104"/>
      <c r="D284" s="104"/>
      <c r="E284" s="102"/>
      <c r="F284" s="97"/>
      <c r="G284" s="97"/>
      <c r="H284" s="104"/>
      <c r="I284" s="107"/>
      <c r="J284" s="106"/>
      <c r="K284" s="97"/>
      <c r="L284" s="106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  <c r="AC284" s="97"/>
      <c r="AD284" s="97"/>
      <c r="AE284" s="97"/>
      <c r="AF284" s="97"/>
      <c r="AG284" s="97"/>
    </row>
    <row r="285">
      <c r="A285" s="102"/>
      <c r="B285" s="103"/>
      <c r="C285" s="104"/>
      <c r="D285" s="104"/>
      <c r="E285" s="102"/>
      <c r="F285" s="97"/>
      <c r="G285" s="97"/>
      <c r="H285" s="104"/>
      <c r="I285" s="107"/>
      <c r="J285" s="106"/>
      <c r="K285" s="97"/>
      <c r="L285" s="106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  <c r="AC285" s="97"/>
      <c r="AD285" s="97"/>
      <c r="AE285" s="97"/>
      <c r="AF285" s="97"/>
      <c r="AG285" s="97"/>
    </row>
    <row r="286">
      <c r="A286" s="102"/>
      <c r="B286" s="103"/>
      <c r="C286" s="104"/>
      <c r="D286" s="104"/>
      <c r="E286" s="102"/>
      <c r="F286" s="97"/>
      <c r="G286" s="97"/>
      <c r="H286" s="104"/>
      <c r="I286" s="107"/>
      <c r="J286" s="106"/>
      <c r="K286" s="97"/>
      <c r="L286" s="106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  <c r="AC286" s="97"/>
      <c r="AD286" s="97"/>
      <c r="AE286" s="97"/>
      <c r="AF286" s="97"/>
      <c r="AG286" s="97"/>
    </row>
    <row r="287">
      <c r="A287" s="102"/>
      <c r="B287" s="103"/>
      <c r="C287" s="104"/>
      <c r="D287" s="104"/>
      <c r="E287" s="102"/>
      <c r="F287" s="97"/>
      <c r="G287" s="97"/>
      <c r="H287" s="104"/>
      <c r="I287" s="107"/>
      <c r="J287" s="106"/>
      <c r="K287" s="97"/>
      <c r="L287" s="106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  <c r="AC287" s="97"/>
      <c r="AD287" s="97"/>
      <c r="AE287" s="97"/>
      <c r="AF287" s="97"/>
      <c r="AG287" s="97"/>
    </row>
    <row r="288">
      <c r="A288" s="102"/>
      <c r="B288" s="103"/>
      <c r="C288" s="104"/>
      <c r="D288" s="104"/>
      <c r="E288" s="102"/>
      <c r="F288" s="97"/>
      <c r="G288" s="97"/>
      <c r="H288" s="104"/>
      <c r="I288" s="107"/>
      <c r="J288" s="106"/>
      <c r="K288" s="97"/>
      <c r="L288" s="106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  <c r="AC288" s="97"/>
      <c r="AD288" s="97"/>
      <c r="AE288" s="97"/>
      <c r="AF288" s="97"/>
      <c r="AG288" s="97"/>
    </row>
    <row r="289">
      <c r="A289" s="102"/>
      <c r="B289" s="103"/>
      <c r="C289" s="104"/>
      <c r="D289" s="104"/>
      <c r="E289" s="102"/>
      <c r="F289" s="97"/>
      <c r="G289" s="97"/>
      <c r="H289" s="104"/>
      <c r="I289" s="107"/>
      <c r="J289" s="106"/>
      <c r="K289" s="97"/>
      <c r="L289" s="106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  <c r="AC289" s="97"/>
      <c r="AD289" s="97"/>
      <c r="AE289" s="97"/>
      <c r="AF289" s="97"/>
      <c r="AG289" s="97"/>
    </row>
    <row r="290">
      <c r="A290" s="102"/>
      <c r="B290" s="103"/>
      <c r="C290" s="104"/>
      <c r="D290" s="104"/>
      <c r="E290" s="102"/>
      <c r="F290" s="97"/>
      <c r="G290" s="97"/>
      <c r="H290" s="104"/>
      <c r="I290" s="107"/>
      <c r="J290" s="106"/>
      <c r="K290" s="97"/>
      <c r="L290" s="106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  <c r="AC290" s="97"/>
      <c r="AD290" s="97"/>
      <c r="AE290" s="97"/>
      <c r="AF290" s="97"/>
      <c r="AG290" s="97"/>
    </row>
    <row r="291">
      <c r="A291" s="102"/>
      <c r="B291" s="103"/>
      <c r="C291" s="104"/>
      <c r="D291" s="104"/>
      <c r="E291" s="102"/>
      <c r="F291" s="97"/>
      <c r="G291" s="97"/>
      <c r="H291" s="104"/>
      <c r="I291" s="107"/>
      <c r="J291" s="106"/>
      <c r="K291" s="97"/>
      <c r="L291" s="106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  <c r="AC291" s="97"/>
      <c r="AD291" s="97"/>
      <c r="AE291" s="97"/>
      <c r="AF291" s="97"/>
      <c r="AG291" s="97"/>
    </row>
    <row r="292">
      <c r="A292" s="102"/>
      <c r="B292" s="103"/>
      <c r="C292" s="104"/>
      <c r="D292" s="104"/>
      <c r="E292" s="102"/>
      <c r="F292" s="97"/>
      <c r="G292" s="97"/>
      <c r="H292" s="104"/>
      <c r="I292" s="107"/>
      <c r="J292" s="106"/>
      <c r="K292" s="97"/>
      <c r="L292" s="106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  <c r="AC292" s="97"/>
      <c r="AD292" s="97"/>
      <c r="AE292" s="97"/>
      <c r="AF292" s="97"/>
      <c r="AG292" s="97"/>
    </row>
    <row r="293">
      <c r="A293" s="102"/>
      <c r="B293" s="103"/>
      <c r="C293" s="104"/>
      <c r="D293" s="104"/>
      <c r="E293" s="102"/>
      <c r="F293" s="97"/>
      <c r="G293" s="97"/>
      <c r="H293" s="104"/>
      <c r="I293" s="107"/>
      <c r="J293" s="106"/>
      <c r="K293" s="97"/>
      <c r="L293" s="106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  <c r="AC293" s="97"/>
      <c r="AD293" s="97"/>
      <c r="AE293" s="97"/>
      <c r="AF293" s="97"/>
      <c r="AG293" s="97"/>
    </row>
    <row r="294">
      <c r="A294" s="102"/>
      <c r="B294" s="103"/>
      <c r="C294" s="104"/>
      <c r="D294" s="104"/>
      <c r="E294" s="102"/>
      <c r="F294" s="97"/>
      <c r="G294" s="97"/>
      <c r="H294" s="104"/>
      <c r="I294" s="107"/>
      <c r="J294" s="106"/>
      <c r="K294" s="97"/>
      <c r="L294" s="106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  <c r="AC294" s="97"/>
      <c r="AD294" s="97"/>
      <c r="AE294" s="97"/>
      <c r="AF294" s="97"/>
      <c r="AG294" s="97"/>
    </row>
    <row r="295">
      <c r="A295" s="102"/>
      <c r="B295" s="103"/>
      <c r="C295" s="104"/>
      <c r="D295" s="104"/>
      <c r="E295" s="102"/>
      <c r="F295" s="97"/>
      <c r="G295" s="97"/>
      <c r="H295" s="104"/>
      <c r="I295" s="107"/>
      <c r="J295" s="106"/>
      <c r="K295" s="97"/>
      <c r="L295" s="106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  <c r="AC295" s="97"/>
      <c r="AD295" s="97"/>
      <c r="AE295" s="97"/>
      <c r="AF295" s="97"/>
      <c r="AG295" s="97"/>
    </row>
    <row r="296">
      <c r="A296" s="102"/>
      <c r="B296" s="103"/>
      <c r="C296" s="104"/>
      <c r="D296" s="104"/>
      <c r="E296" s="102"/>
      <c r="F296" s="97"/>
      <c r="G296" s="97"/>
      <c r="H296" s="104"/>
      <c r="I296" s="107"/>
      <c r="J296" s="106"/>
      <c r="K296" s="97"/>
      <c r="L296" s="106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  <c r="AC296" s="97"/>
      <c r="AD296" s="97"/>
      <c r="AE296" s="97"/>
      <c r="AF296" s="97"/>
      <c r="AG296" s="97"/>
    </row>
    <row r="297">
      <c r="A297" s="102"/>
      <c r="B297" s="103"/>
      <c r="C297" s="104"/>
      <c r="D297" s="104"/>
      <c r="E297" s="102"/>
      <c r="F297" s="97"/>
      <c r="G297" s="97"/>
      <c r="H297" s="104"/>
      <c r="I297" s="107"/>
      <c r="J297" s="106"/>
      <c r="K297" s="97"/>
      <c r="L297" s="106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  <c r="AC297" s="97"/>
      <c r="AD297" s="97"/>
      <c r="AE297" s="97"/>
      <c r="AF297" s="97"/>
      <c r="AG297" s="97"/>
    </row>
    <row r="298">
      <c r="A298" s="102"/>
      <c r="B298" s="103"/>
      <c r="C298" s="104"/>
      <c r="D298" s="104"/>
      <c r="E298" s="102"/>
      <c r="F298" s="97"/>
      <c r="G298" s="97"/>
      <c r="H298" s="104"/>
      <c r="I298" s="107"/>
      <c r="J298" s="106"/>
      <c r="K298" s="97"/>
      <c r="L298" s="106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  <c r="AC298" s="97"/>
      <c r="AD298" s="97"/>
      <c r="AE298" s="97"/>
      <c r="AF298" s="97"/>
      <c r="AG298" s="97"/>
    </row>
    <row r="299">
      <c r="A299" s="102"/>
      <c r="B299" s="103"/>
      <c r="C299" s="104"/>
      <c r="D299" s="104"/>
      <c r="E299" s="102"/>
      <c r="F299" s="97"/>
      <c r="G299" s="97"/>
      <c r="H299" s="104"/>
      <c r="I299" s="107"/>
      <c r="J299" s="106"/>
      <c r="K299" s="97"/>
      <c r="L299" s="106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  <c r="AC299" s="97"/>
      <c r="AD299" s="97"/>
      <c r="AE299" s="97"/>
      <c r="AF299" s="97"/>
      <c r="AG299" s="97"/>
    </row>
    <row r="300">
      <c r="A300" s="102"/>
      <c r="B300" s="103"/>
      <c r="C300" s="104"/>
      <c r="D300" s="104"/>
      <c r="E300" s="102"/>
      <c r="F300" s="97"/>
      <c r="G300" s="97"/>
      <c r="H300" s="104"/>
      <c r="I300" s="107"/>
      <c r="J300" s="106"/>
      <c r="K300" s="97"/>
      <c r="L300" s="106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  <c r="AC300" s="97"/>
      <c r="AD300" s="97"/>
      <c r="AE300" s="97"/>
      <c r="AF300" s="97"/>
      <c r="AG300" s="97"/>
    </row>
    <row r="301">
      <c r="A301" s="102"/>
      <c r="B301" s="103"/>
      <c r="C301" s="104"/>
      <c r="D301" s="104"/>
      <c r="E301" s="102"/>
      <c r="F301" s="97"/>
      <c r="G301" s="97"/>
      <c r="H301" s="104"/>
      <c r="I301" s="107"/>
      <c r="J301" s="106"/>
      <c r="K301" s="97"/>
      <c r="L301" s="106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  <c r="AC301" s="97"/>
      <c r="AD301" s="97"/>
      <c r="AE301" s="97"/>
      <c r="AF301" s="97"/>
      <c r="AG301" s="97"/>
    </row>
    <row r="302">
      <c r="A302" s="102"/>
      <c r="B302" s="103"/>
      <c r="C302" s="104"/>
      <c r="D302" s="104"/>
      <c r="E302" s="102"/>
      <c r="F302" s="97"/>
      <c r="G302" s="97"/>
      <c r="H302" s="104"/>
      <c r="I302" s="107"/>
      <c r="J302" s="106"/>
      <c r="K302" s="97"/>
      <c r="L302" s="106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  <c r="AC302" s="97"/>
      <c r="AD302" s="97"/>
      <c r="AE302" s="97"/>
      <c r="AF302" s="97"/>
      <c r="AG302" s="97"/>
    </row>
    <row r="303">
      <c r="A303" s="102"/>
      <c r="B303" s="103"/>
      <c r="C303" s="104"/>
      <c r="D303" s="104"/>
      <c r="E303" s="102"/>
      <c r="F303" s="97"/>
      <c r="G303" s="97"/>
      <c r="H303" s="104"/>
      <c r="I303" s="107"/>
      <c r="J303" s="106"/>
      <c r="K303" s="97"/>
      <c r="L303" s="106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  <c r="AC303" s="97"/>
      <c r="AD303" s="97"/>
      <c r="AE303" s="97"/>
      <c r="AF303" s="97"/>
      <c r="AG303" s="97"/>
    </row>
    <row r="304">
      <c r="A304" s="102"/>
      <c r="B304" s="103"/>
      <c r="C304" s="104"/>
      <c r="D304" s="104"/>
      <c r="E304" s="102"/>
      <c r="F304" s="97"/>
      <c r="G304" s="97"/>
      <c r="H304" s="104"/>
      <c r="I304" s="107"/>
      <c r="J304" s="106"/>
      <c r="K304" s="97"/>
      <c r="L304" s="106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  <c r="AC304" s="97"/>
      <c r="AD304" s="97"/>
      <c r="AE304" s="97"/>
      <c r="AF304" s="97"/>
      <c r="AG304" s="97"/>
    </row>
    <row r="305">
      <c r="A305" s="102"/>
      <c r="B305" s="103"/>
      <c r="C305" s="104"/>
      <c r="D305" s="104"/>
      <c r="E305" s="102"/>
      <c r="F305" s="97"/>
      <c r="G305" s="97"/>
      <c r="H305" s="104"/>
      <c r="I305" s="107"/>
      <c r="J305" s="106"/>
      <c r="K305" s="97"/>
      <c r="L305" s="106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  <c r="AC305" s="97"/>
      <c r="AD305" s="97"/>
      <c r="AE305" s="97"/>
      <c r="AF305" s="97"/>
      <c r="AG305" s="97"/>
    </row>
    <row r="306">
      <c r="A306" s="102"/>
      <c r="B306" s="103"/>
      <c r="C306" s="104"/>
      <c r="D306" s="104"/>
      <c r="E306" s="102"/>
      <c r="F306" s="97"/>
      <c r="G306" s="97"/>
      <c r="H306" s="104"/>
      <c r="I306" s="107"/>
      <c r="J306" s="106"/>
      <c r="K306" s="97"/>
      <c r="L306" s="106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  <c r="AC306" s="97"/>
      <c r="AD306" s="97"/>
      <c r="AE306" s="97"/>
      <c r="AF306" s="97"/>
      <c r="AG306" s="97"/>
    </row>
    <row r="307">
      <c r="A307" s="102"/>
      <c r="B307" s="103"/>
      <c r="C307" s="104"/>
      <c r="D307" s="104"/>
      <c r="E307" s="102"/>
      <c r="F307" s="97"/>
      <c r="G307" s="97"/>
      <c r="H307" s="104"/>
      <c r="I307" s="107"/>
      <c r="J307" s="106"/>
      <c r="K307" s="97"/>
      <c r="L307" s="106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  <c r="AC307" s="97"/>
      <c r="AD307" s="97"/>
      <c r="AE307" s="97"/>
      <c r="AF307" s="97"/>
      <c r="AG307" s="97"/>
    </row>
    <row r="308">
      <c r="A308" s="102"/>
      <c r="B308" s="103"/>
      <c r="C308" s="104"/>
      <c r="D308" s="104"/>
      <c r="E308" s="102"/>
      <c r="F308" s="97"/>
      <c r="G308" s="97"/>
      <c r="H308" s="104"/>
      <c r="I308" s="107"/>
      <c r="J308" s="106"/>
      <c r="K308" s="97"/>
      <c r="L308" s="106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  <c r="AC308" s="97"/>
      <c r="AD308" s="97"/>
      <c r="AE308" s="97"/>
      <c r="AF308" s="97"/>
      <c r="AG308" s="97"/>
    </row>
    <row r="309">
      <c r="A309" s="102"/>
      <c r="B309" s="103"/>
      <c r="C309" s="104"/>
      <c r="D309" s="104"/>
      <c r="E309" s="102"/>
      <c r="F309" s="97"/>
      <c r="G309" s="97"/>
      <c r="H309" s="104"/>
      <c r="I309" s="107"/>
      <c r="J309" s="106"/>
      <c r="K309" s="97"/>
      <c r="L309" s="106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  <c r="AB309" s="97"/>
      <c r="AC309" s="97"/>
      <c r="AD309" s="97"/>
      <c r="AE309" s="97"/>
      <c r="AF309" s="97"/>
      <c r="AG309" s="97"/>
    </row>
    <row r="310">
      <c r="A310" s="102"/>
      <c r="B310" s="103"/>
      <c r="C310" s="104"/>
      <c r="D310" s="104"/>
      <c r="E310" s="102"/>
      <c r="F310" s="97"/>
      <c r="G310" s="97"/>
      <c r="H310" s="104"/>
      <c r="I310" s="107"/>
      <c r="J310" s="106"/>
      <c r="K310" s="97"/>
      <c r="L310" s="106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  <c r="AB310" s="97"/>
      <c r="AC310" s="97"/>
      <c r="AD310" s="97"/>
      <c r="AE310" s="97"/>
      <c r="AF310" s="97"/>
      <c r="AG310" s="97"/>
    </row>
    <row r="311">
      <c r="A311" s="102"/>
      <c r="B311" s="103"/>
      <c r="C311" s="104"/>
      <c r="D311" s="104"/>
      <c r="E311" s="102"/>
      <c r="F311" s="97"/>
      <c r="G311" s="97"/>
      <c r="H311" s="104"/>
      <c r="I311" s="107"/>
      <c r="J311" s="106"/>
      <c r="K311" s="97"/>
      <c r="L311" s="106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  <c r="AB311" s="97"/>
      <c r="AC311" s="97"/>
      <c r="AD311" s="97"/>
      <c r="AE311" s="97"/>
      <c r="AF311" s="97"/>
      <c r="AG311" s="97"/>
    </row>
    <row r="312">
      <c r="A312" s="102"/>
      <c r="B312" s="103"/>
      <c r="C312" s="104"/>
      <c r="D312" s="104"/>
      <c r="E312" s="102"/>
      <c r="F312" s="97"/>
      <c r="G312" s="97"/>
      <c r="H312" s="104"/>
      <c r="I312" s="107"/>
      <c r="J312" s="106"/>
      <c r="K312" s="97"/>
      <c r="L312" s="106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  <c r="AC312" s="97"/>
      <c r="AD312" s="97"/>
      <c r="AE312" s="97"/>
      <c r="AF312" s="97"/>
      <c r="AG312" s="97"/>
    </row>
    <row r="313">
      <c r="A313" s="102"/>
      <c r="B313" s="103"/>
      <c r="C313" s="104"/>
      <c r="D313" s="104"/>
      <c r="E313" s="102"/>
      <c r="F313" s="97"/>
      <c r="G313" s="97"/>
      <c r="H313" s="104"/>
      <c r="I313" s="107"/>
      <c r="J313" s="106"/>
      <c r="K313" s="97"/>
      <c r="L313" s="106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  <c r="AC313" s="97"/>
      <c r="AD313" s="97"/>
      <c r="AE313" s="97"/>
      <c r="AF313" s="97"/>
      <c r="AG313" s="97"/>
    </row>
    <row r="314">
      <c r="A314" s="102"/>
      <c r="B314" s="103"/>
      <c r="C314" s="104"/>
      <c r="D314" s="104"/>
      <c r="E314" s="102"/>
      <c r="F314" s="97"/>
      <c r="G314" s="97"/>
      <c r="H314" s="104"/>
      <c r="I314" s="107"/>
      <c r="J314" s="106"/>
      <c r="K314" s="97"/>
      <c r="L314" s="106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  <c r="AC314" s="97"/>
      <c r="AD314" s="97"/>
      <c r="AE314" s="97"/>
      <c r="AF314" s="97"/>
      <c r="AG314" s="97"/>
    </row>
    <row r="315">
      <c r="A315" s="102"/>
      <c r="B315" s="103"/>
      <c r="C315" s="104"/>
      <c r="D315" s="104"/>
      <c r="E315" s="102"/>
      <c r="F315" s="97"/>
      <c r="G315" s="97"/>
      <c r="H315" s="104"/>
      <c r="I315" s="107"/>
      <c r="J315" s="106"/>
      <c r="K315" s="97"/>
      <c r="L315" s="106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  <c r="AC315" s="97"/>
      <c r="AD315" s="97"/>
      <c r="AE315" s="97"/>
      <c r="AF315" s="97"/>
      <c r="AG315" s="97"/>
    </row>
    <row r="316">
      <c r="A316" s="102"/>
      <c r="B316" s="103"/>
      <c r="C316" s="104"/>
      <c r="D316" s="104"/>
      <c r="E316" s="102"/>
      <c r="F316" s="97"/>
      <c r="G316" s="97"/>
      <c r="H316" s="104"/>
      <c r="I316" s="107"/>
      <c r="J316" s="106"/>
      <c r="K316" s="97"/>
      <c r="L316" s="106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  <c r="AC316" s="97"/>
      <c r="AD316" s="97"/>
      <c r="AE316" s="97"/>
      <c r="AF316" s="97"/>
      <c r="AG316" s="97"/>
    </row>
    <row r="317">
      <c r="A317" s="102"/>
      <c r="B317" s="103"/>
      <c r="C317" s="104"/>
      <c r="D317" s="104"/>
      <c r="E317" s="102"/>
      <c r="F317" s="97"/>
      <c r="G317" s="97"/>
      <c r="H317" s="104"/>
      <c r="I317" s="107"/>
      <c r="J317" s="106"/>
      <c r="K317" s="97"/>
      <c r="L317" s="106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  <c r="AC317" s="97"/>
      <c r="AD317" s="97"/>
      <c r="AE317" s="97"/>
      <c r="AF317" s="97"/>
      <c r="AG317" s="97"/>
    </row>
    <row r="318">
      <c r="A318" s="102"/>
      <c r="B318" s="103"/>
      <c r="C318" s="104"/>
      <c r="D318" s="104"/>
      <c r="E318" s="102"/>
      <c r="F318" s="97"/>
      <c r="G318" s="97"/>
      <c r="H318" s="104"/>
      <c r="I318" s="107"/>
      <c r="J318" s="106"/>
      <c r="K318" s="97"/>
      <c r="L318" s="106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  <c r="AC318" s="97"/>
      <c r="AD318" s="97"/>
      <c r="AE318" s="97"/>
      <c r="AF318" s="97"/>
      <c r="AG318" s="97"/>
    </row>
    <row r="319">
      <c r="A319" s="102"/>
      <c r="B319" s="103"/>
      <c r="C319" s="104"/>
      <c r="D319" s="104"/>
      <c r="E319" s="102"/>
      <c r="F319" s="97"/>
      <c r="G319" s="97"/>
      <c r="H319" s="104"/>
      <c r="I319" s="107"/>
      <c r="J319" s="106"/>
      <c r="K319" s="97"/>
      <c r="L319" s="106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  <c r="AC319" s="97"/>
      <c r="AD319" s="97"/>
      <c r="AE319" s="97"/>
      <c r="AF319" s="97"/>
      <c r="AG319" s="97"/>
    </row>
    <row r="320">
      <c r="A320" s="102"/>
      <c r="B320" s="103"/>
      <c r="C320" s="104"/>
      <c r="D320" s="104"/>
      <c r="E320" s="102"/>
      <c r="F320" s="97"/>
      <c r="G320" s="97"/>
      <c r="H320" s="104"/>
      <c r="I320" s="107"/>
      <c r="J320" s="106"/>
      <c r="K320" s="97"/>
      <c r="L320" s="106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  <c r="AC320" s="97"/>
      <c r="AD320" s="97"/>
      <c r="AE320" s="97"/>
      <c r="AF320" s="97"/>
      <c r="AG320" s="97"/>
    </row>
    <row r="321">
      <c r="A321" s="102"/>
      <c r="B321" s="103"/>
      <c r="C321" s="104"/>
      <c r="D321" s="104"/>
      <c r="E321" s="102"/>
      <c r="F321" s="97"/>
      <c r="G321" s="97"/>
      <c r="H321" s="104"/>
      <c r="I321" s="107"/>
      <c r="J321" s="106"/>
      <c r="K321" s="97"/>
      <c r="L321" s="106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  <c r="AC321" s="97"/>
      <c r="AD321" s="97"/>
      <c r="AE321" s="97"/>
      <c r="AF321" s="97"/>
      <c r="AG321" s="97"/>
    </row>
    <row r="322">
      <c r="A322" s="102"/>
      <c r="B322" s="103"/>
      <c r="C322" s="104"/>
      <c r="D322" s="104"/>
      <c r="E322" s="102"/>
      <c r="F322" s="97"/>
      <c r="G322" s="97"/>
      <c r="H322" s="104"/>
      <c r="I322" s="107"/>
      <c r="J322" s="106"/>
      <c r="K322" s="97"/>
      <c r="L322" s="106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  <c r="AC322" s="97"/>
      <c r="AD322" s="97"/>
      <c r="AE322" s="97"/>
      <c r="AF322" s="97"/>
      <c r="AG322" s="97"/>
    </row>
    <row r="323">
      <c r="A323" s="102"/>
      <c r="B323" s="103"/>
      <c r="C323" s="104"/>
      <c r="D323" s="104"/>
      <c r="E323" s="102"/>
      <c r="F323" s="97"/>
      <c r="G323" s="97"/>
      <c r="H323" s="104"/>
      <c r="I323" s="107"/>
      <c r="J323" s="106"/>
      <c r="K323" s="97"/>
      <c r="L323" s="106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  <c r="AC323" s="97"/>
      <c r="AD323" s="97"/>
      <c r="AE323" s="97"/>
      <c r="AF323" s="97"/>
      <c r="AG323" s="97"/>
    </row>
    <row r="324">
      <c r="A324" s="102"/>
      <c r="B324" s="103"/>
      <c r="C324" s="104"/>
      <c r="D324" s="104"/>
      <c r="E324" s="102"/>
      <c r="F324" s="97"/>
      <c r="G324" s="97"/>
      <c r="H324" s="104"/>
      <c r="I324" s="107"/>
      <c r="J324" s="106"/>
      <c r="K324" s="97"/>
      <c r="L324" s="106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  <c r="AC324" s="97"/>
      <c r="AD324" s="97"/>
      <c r="AE324" s="97"/>
      <c r="AF324" s="97"/>
      <c r="AG324" s="97"/>
    </row>
    <row r="325">
      <c r="A325" s="102"/>
      <c r="B325" s="103"/>
      <c r="C325" s="104"/>
      <c r="D325" s="104"/>
      <c r="E325" s="102"/>
      <c r="F325" s="97"/>
      <c r="G325" s="97"/>
      <c r="H325" s="104"/>
      <c r="I325" s="107"/>
      <c r="J325" s="106"/>
      <c r="K325" s="97"/>
      <c r="L325" s="106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  <c r="AC325" s="97"/>
      <c r="AD325" s="97"/>
      <c r="AE325" s="97"/>
      <c r="AF325" s="97"/>
      <c r="AG325" s="97"/>
    </row>
    <row r="326">
      <c r="A326" s="102"/>
      <c r="B326" s="103"/>
      <c r="C326" s="104"/>
      <c r="D326" s="104"/>
      <c r="E326" s="102"/>
      <c r="F326" s="97"/>
      <c r="G326" s="97"/>
      <c r="H326" s="104"/>
      <c r="I326" s="107"/>
      <c r="J326" s="106"/>
      <c r="K326" s="97"/>
      <c r="L326" s="106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  <c r="AC326" s="97"/>
      <c r="AD326" s="97"/>
      <c r="AE326" s="97"/>
      <c r="AF326" s="97"/>
      <c r="AG326" s="97"/>
    </row>
    <row r="327">
      <c r="A327" s="102"/>
      <c r="B327" s="103"/>
      <c r="C327" s="104"/>
      <c r="D327" s="104"/>
      <c r="E327" s="102"/>
      <c r="F327" s="97"/>
      <c r="G327" s="97"/>
      <c r="H327" s="104"/>
      <c r="I327" s="107"/>
      <c r="J327" s="106"/>
      <c r="K327" s="97"/>
      <c r="L327" s="106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  <c r="AC327" s="97"/>
      <c r="AD327" s="97"/>
      <c r="AE327" s="97"/>
      <c r="AF327" s="97"/>
      <c r="AG327" s="97"/>
    </row>
    <row r="328">
      <c r="A328" s="102"/>
      <c r="B328" s="103"/>
      <c r="C328" s="104"/>
      <c r="D328" s="104"/>
      <c r="E328" s="102"/>
      <c r="F328" s="97"/>
      <c r="G328" s="97"/>
      <c r="H328" s="104"/>
      <c r="I328" s="107"/>
      <c r="J328" s="106"/>
      <c r="K328" s="97"/>
      <c r="L328" s="106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  <c r="AC328" s="97"/>
      <c r="AD328" s="97"/>
      <c r="AE328" s="97"/>
      <c r="AF328" s="97"/>
      <c r="AG328" s="97"/>
    </row>
    <row r="329">
      <c r="A329" s="102"/>
      <c r="B329" s="103"/>
      <c r="C329" s="104"/>
      <c r="D329" s="104"/>
      <c r="E329" s="102"/>
      <c r="F329" s="97"/>
      <c r="G329" s="97"/>
      <c r="H329" s="104"/>
      <c r="I329" s="107"/>
      <c r="J329" s="106"/>
      <c r="K329" s="97"/>
      <c r="L329" s="106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  <c r="AC329" s="97"/>
      <c r="AD329" s="97"/>
      <c r="AE329" s="97"/>
      <c r="AF329" s="97"/>
      <c r="AG329" s="97"/>
    </row>
    <row r="330">
      <c r="A330" s="102"/>
      <c r="B330" s="103"/>
      <c r="C330" s="104"/>
      <c r="D330" s="104"/>
      <c r="E330" s="102"/>
      <c r="F330" s="97"/>
      <c r="G330" s="97"/>
      <c r="H330" s="104"/>
      <c r="I330" s="107"/>
      <c r="J330" s="106"/>
      <c r="K330" s="97"/>
      <c r="L330" s="106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  <c r="AC330" s="97"/>
      <c r="AD330" s="97"/>
      <c r="AE330" s="97"/>
      <c r="AF330" s="97"/>
      <c r="AG330" s="97"/>
    </row>
    <row r="331">
      <c r="A331" s="102"/>
      <c r="B331" s="103"/>
      <c r="C331" s="104"/>
      <c r="D331" s="104"/>
      <c r="E331" s="102"/>
      <c r="F331" s="97"/>
      <c r="G331" s="97"/>
      <c r="H331" s="104"/>
      <c r="I331" s="107"/>
      <c r="J331" s="106"/>
      <c r="K331" s="97"/>
      <c r="L331" s="106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  <c r="AC331" s="97"/>
      <c r="AD331" s="97"/>
      <c r="AE331" s="97"/>
      <c r="AF331" s="97"/>
      <c r="AG331" s="97"/>
    </row>
    <row r="332">
      <c r="A332" s="102"/>
      <c r="B332" s="103"/>
      <c r="C332" s="104"/>
      <c r="D332" s="104"/>
      <c r="E332" s="102"/>
      <c r="F332" s="97"/>
      <c r="G332" s="97"/>
      <c r="H332" s="104"/>
      <c r="I332" s="107"/>
      <c r="J332" s="106"/>
      <c r="K332" s="97"/>
      <c r="L332" s="106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  <c r="AC332" s="97"/>
      <c r="AD332" s="97"/>
      <c r="AE332" s="97"/>
      <c r="AF332" s="97"/>
      <c r="AG332" s="97"/>
    </row>
    <row r="333">
      <c r="A333" s="102"/>
      <c r="B333" s="103"/>
      <c r="C333" s="104"/>
      <c r="D333" s="104"/>
      <c r="E333" s="102"/>
      <c r="F333" s="97"/>
      <c r="G333" s="97"/>
      <c r="H333" s="104"/>
      <c r="I333" s="107"/>
      <c r="J333" s="106"/>
      <c r="K333" s="97"/>
      <c r="L333" s="106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  <c r="AD333" s="97"/>
      <c r="AE333" s="97"/>
      <c r="AF333" s="97"/>
      <c r="AG333" s="97"/>
    </row>
    <row r="334">
      <c r="A334" s="102"/>
      <c r="B334" s="103"/>
      <c r="C334" s="104"/>
      <c r="D334" s="104"/>
      <c r="E334" s="102"/>
      <c r="F334" s="97"/>
      <c r="G334" s="97"/>
      <c r="H334" s="104"/>
      <c r="I334" s="97"/>
      <c r="J334" s="106"/>
      <c r="K334" s="97"/>
      <c r="L334" s="106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  <c r="AD334" s="97"/>
      <c r="AE334" s="97"/>
      <c r="AF334" s="97"/>
      <c r="AG334" s="97"/>
    </row>
    <row r="335">
      <c r="A335" s="102"/>
      <c r="B335" s="103"/>
      <c r="C335" s="104"/>
      <c r="D335" s="104"/>
      <c r="E335" s="102"/>
      <c r="F335" s="97"/>
      <c r="G335" s="97"/>
      <c r="H335" s="104"/>
      <c r="I335" s="97"/>
      <c r="J335" s="104"/>
      <c r="K335" s="97"/>
      <c r="L335" s="102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  <c r="AC335" s="97"/>
      <c r="AD335" s="97"/>
      <c r="AE335" s="97"/>
      <c r="AF335" s="97"/>
      <c r="AG335" s="97"/>
    </row>
    <row r="336">
      <c r="A336" s="102"/>
      <c r="B336" s="103"/>
      <c r="C336" s="104"/>
      <c r="D336" s="104"/>
      <c r="E336" s="102"/>
      <c r="F336" s="97"/>
      <c r="G336" s="97"/>
      <c r="H336" s="104"/>
      <c r="I336" s="97"/>
      <c r="J336" s="104"/>
      <c r="K336" s="97"/>
      <c r="L336" s="102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  <c r="AC336" s="97"/>
      <c r="AD336" s="97"/>
      <c r="AE336" s="97"/>
      <c r="AF336" s="97"/>
      <c r="AG336" s="97"/>
    </row>
    <row r="337">
      <c r="A337" s="102"/>
      <c r="B337" s="103"/>
      <c r="C337" s="104"/>
      <c r="D337" s="104"/>
      <c r="E337" s="102"/>
      <c r="F337" s="97"/>
      <c r="G337" s="97"/>
      <c r="H337" s="104"/>
      <c r="I337" s="97"/>
      <c r="J337" s="104"/>
      <c r="K337" s="97"/>
      <c r="L337" s="102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  <c r="AC337" s="97"/>
      <c r="AD337" s="97"/>
      <c r="AE337" s="97"/>
      <c r="AF337" s="97"/>
      <c r="AG337" s="97"/>
    </row>
    <row r="338">
      <c r="A338" s="102"/>
      <c r="B338" s="103"/>
      <c r="C338" s="104"/>
      <c r="D338" s="104"/>
      <c r="E338" s="102"/>
      <c r="F338" s="97"/>
      <c r="G338" s="97"/>
      <c r="H338" s="104"/>
      <c r="I338" s="97"/>
      <c r="J338" s="104"/>
      <c r="K338" s="97"/>
      <c r="L338" s="102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  <c r="AC338" s="97"/>
      <c r="AD338" s="97"/>
      <c r="AE338" s="97"/>
      <c r="AF338" s="97"/>
      <c r="AG338" s="97"/>
    </row>
    <row r="339">
      <c r="A339" s="102"/>
      <c r="B339" s="103"/>
      <c r="C339" s="104"/>
      <c r="D339" s="104"/>
      <c r="E339" s="102"/>
      <c r="F339" s="97"/>
      <c r="G339" s="97"/>
      <c r="H339" s="104"/>
      <c r="I339" s="97"/>
      <c r="J339" s="104"/>
      <c r="K339" s="97"/>
      <c r="L339" s="102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  <c r="AC339" s="97"/>
      <c r="AD339" s="97"/>
      <c r="AE339" s="97"/>
      <c r="AF339" s="97"/>
      <c r="AG339" s="97"/>
    </row>
    <row r="340">
      <c r="A340" s="102"/>
      <c r="B340" s="103"/>
      <c r="C340" s="104"/>
      <c r="D340" s="104"/>
      <c r="E340" s="102"/>
      <c r="F340" s="97"/>
      <c r="G340" s="97"/>
      <c r="H340" s="104"/>
      <c r="I340" s="97"/>
      <c r="J340" s="104"/>
      <c r="K340" s="97"/>
      <c r="L340" s="102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  <c r="AC340" s="97"/>
      <c r="AD340" s="97"/>
      <c r="AE340" s="97"/>
      <c r="AF340" s="97"/>
      <c r="AG340" s="97"/>
    </row>
    <row r="341">
      <c r="A341" s="102"/>
      <c r="B341" s="103"/>
      <c r="C341" s="104"/>
      <c r="D341" s="104"/>
      <c r="E341" s="102"/>
      <c r="F341" s="97"/>
      <c r="G341" s="97"/>
      <c r="H341" s="104"/>
      <c r="I341" s="97"/>
      <c r="J341" s="104"/>
      <c r="K341" s="97"/>
      <c r="L341" s="102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  <c r="AC341" s="97"/>
      <c r="AD341" s="97"/>
      <c r="AE341" s="97"/>
      <c r="AF341" s="97"/>
      <c r="AG341" s="97"/>
    </row>
    <row r="342">
      <c r="A342" s="102"/>
      <c r="B342" s="103"/>
      <c r="C342" s="104"/>
      <c r="D342" s="104"/>
      <c r="E342" s="102"/>
      <c r="F342" s="97"/>
      <c r="G342" s="97"/>
      <c r="H342" s="104"/>
      <c r="I342" s="97"/>
      <c r="J342" s="104"/>
      <c r="K342" s="97"/>
      <c r="L342" s="102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  <c r="AC342" s="97"/>
      <c r="AD342" s="97"/>
      <c r="AE342" s="97"/>
      <c r="AF342" s="97"/>
      <c r="AG342" s="97"/>
    </row>
    <row r="343">
      <c r="A343" s="102"/>
      <c r="B343" s="103"/>
      <c r="C343" s="104"/>
      <c r="D343" s="104"/>
      <c r="E343" s="102"/>
      <c r="F343" s="97"/>
      <c r="G343" s="97"/>
      <c r="H343" s="104"/>
      <c r="I343" s="97"/>
      <c r="J343" s="104"/>
      <c r="K343" s="97"/>
      <c r="L343" s="102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  <c r="AC343" s="97"/>
      <c r="AD343" s="97"/>
      <c r="AE343" s="97"/>
      <c r="AF343" s="97"/>
      <c r="AG343" s="97"/>
    </row>
    <row r="344">
      <c r="A344" s="102"/>
      <c r="B344" s="103"/>
      <c r="C344" s="104"/>
      <c r="D344" s="104"/>
      <c r="E344" s="102"/>
      <c r="F344" s="97"/>
      <c r="G344" s="97"/>
      <c r="H344" s="104"/>
      <c r="I344" s="97"/>
      <c r="J344" s="104"/>
      <c r="K344" s="97"/>
      <c r="L344" s="102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  <c r="AC344" s="97"/>
      <c r="AD344" s="97"/>
      <c r="AE344" s="97"/>
      <c r="AF344" s="97"/>
      <c r="AG344" s="97"/>
    </row>
    <row r="345">
      <c r="A345" s="102"/>
      <c r="B345" s="103"/>
      <c r="C345" s="104"/>
      <c r="D345" s="104"/>
      <c r="E345" s="102"/>
      <c r="F345" s="97"/>
      <c r="G345" s="97"/>
      <c r="H345" s="104"/>
      <c r="I345" s="97"/>
      <c r="J345" s="104"/>
      <c r="K345" s="97"/>
      <c r="L345" s="102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  <c r="AC345" s="97"/>
      <c r="AD345" s="97"/>
      <c r="AE345" s="97"/>
      <c r="AF345" s="97"/>
      <c r="AG345" s="97"/>
    </row>
    <row r="346">
      <c r="A346" s="102"/>
      <c r="B346" s="103"/>
      <c r="C346" s="104"/>
      <c r="D346" s="104"/>
      <c r="E346" s="102"/>
      <c r="F346" s="97"/>
      <c r="G346" s="97"/>
      <c r="H346" s="104"/>
      <c r="I346" s="97"/>
      <c r="J346" s="104"/>
      <c r="K346" s="97"/>
      <c r="L346" s="102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  <c r="AC346" s="97"/>
      <c r="AD346" s="97"/>
      <c r="AE346" s="97"/>
      <c r="AF346" s="97"/>
      <c r="AG346" s="97"/>
    </row>
    <row r="347">
      <c r="A347" s="102"/>
      <c r="B347" s="103"/>
      <c r="C347" s="104"/>
      <c r="D347" s="104"/>
      <c r="E347" s="102"/>
      <c r="F347" s="97"/>
      <c r="G347" s="97"/>
      <c r="H347" s="104"/>
      <c r="I347" s="97"/>
      <c r="J347" s="104"/>
      <c r="K347" s="97"/>
      <c r="L347" s="102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  <c r="AC347" s="97"/>
      <c r="AD347" s="97"/>
      <c r="AE347" s="97"/>
      <c r="AF347" s="97"/>
      <c r="AG347" s="97"/>
    </row>
    <row r="348">
      <c r="A348" s="102"/>
      <c r="B348" s="103"/>
      <c r="C348" s="104"/>
      <c r="D348" s="104"/>
      <c r="E348" s="102"/>
      <c r="F348" s="97"/>
      <c r="G348" s="97"/>
      <c r="H348" s="104"/>
      <c r="I348" s="97"/>
      <c r="J348" s="104"/>
      <c r="K348" s="97"/>
      <c r="L348" s="102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  <c r="AC348" s="97"/>
      <c r="AD348" s="97"/>
      <c r="AE348" s="97"/>
      <c r="AF348" s="97"/>
      <c r="AG348" s="97"/>
    </row>
    <row r="349">
      <c r="A349" s="102"/>
      <c r="B349" s="103"/>
      <c r="C349" s="104"/>
      <c r="D349" s="104"/>
      <c r="E349" s="102"/>
      <c r="F349" s="97"/>
      <c r="G349" s="97"/>
      <c r="H349" s="104"/>
      <c r="I349" s="97"/>
      <c r="J349" s="104"/>
      <c r="K349" s="97"/>
      <c r="L349" s="102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  <c r="AC349" s="97"/>
      <c r="AD349" s="97"/>
      <c r="AE349" s="97"/>
      <c r="AF349" s="97"/>
      <c r="AG349" s="97"/>
    </row>
    <row r="350">
      <c r="A350" s="102"/>
      <c r="B350" s="103"/>
      <c r="C350" s="104"/>
      <c r="D350" s="104"/>
      <c r="E350" s="102"/>
      <c r="F350" s="97"/>
      <c r="G350" s="97"/>
      <c r="H350" s="104"/>
      <c r="I350" s="97"/>
      <c r="J350" s="104"/>
      <c r="K350" s="97"/>
      <c r="L350" s="102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  <c r="AC350" s="97"/>
      <c r="AD350" s="97"/>
      <c r="AE350" s="97"/>
      <c r="AF350" s="97"/>
      <c r="AG350" s="97"/>
    </row>
    <row r="351">
      <c r="A351" s="102"/>
      <c r="B351" s="103"/>
      <c r="C351" s="104"/>
      <c r="D351" s="104"/>
      <c r="E351" s="102"/>
      <c r="F351" s="97"/>
      <c r="G351" s="97"/>
      <c r="H351" s="104"/>
      <c r="I351" s="97"/>
      <c r="J351" s="104"/>
      <c r="K351" s="97"/>
      <c r="L351" s="102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  <c r="AC351" s="97"/>
      <c r="AD351" s="97"/>
      <c r="AE351" s="97"/>
      <c r="AF351" s="97"/>
      <c r="AG351" s="97"/>
    </row>
    <row r="352">
      <c r="A352" s="102"/>
      <c r="B352" s="103"/>
      <c r="C352" s="104"/>
      <c r="D352" s="104"/>
      <c r="E352" s="102"/>
      <c r="F352" s="97"/>
      <c r="G352" s="97"/>
      <c r="H352" s="104"/>
      <c r="I352" s="97"/>
      <c r="J352" s="104"/>
      <c r="K352" s="97"/>
      <c r="L352" s="102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  <c r="AC352" s="97"/>
      <c r="AD352" s="97"/>
      <c r="AE352" s="97"/>
      <c r="AF352" s="97"/>
      <c r="AG352" s="97"/>
    </row>
    <row r="353">
      <c r="A353" s="102"/>
      <c r="B353" s="103"/>
      <c r="C353" s="104"/>
      <c r="D353" s="104"/>
      <c r="E353" s="102"/>
      <c r="F353" s="97"/>
      <c r="G353" s="97"/>
      <c r="H353" s="104"/>
      <c r="I353" s="97"/>
      <c r="J353" s="104"/>
      <c r="K353" s="97"/>
      <c r="L353" s="102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  <c r="AC353" s="97"/>
      <c r="AD353" s="97"/>
      <c r="AE353" s="97"/>
      <c r="AF353" s="97"/>
      <c r="AG353" s="97"/>
    </row>
    <row r="354">
      <c r="A354" s="102"/>
      <c r="B354" s="103"/>
      <c r="C354" s="104"/>
      <c r="D354" s="104"/>
      <c r="E354" s="102"/>
      <c r="F354" s="97"/>
      <c r="G354" s="97"/>
      <c r="H354" s="104"/>
      <c r="I354" s="97"/>
      <c r="J354" s="104"/>
      <c r="K354" s="97"/>
      <c r="L354" s="102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  <c r="AC354" s="97"/>
      <c r="AD354" s="97"/>
      <c r="AE354" s="97"/>
      <c r="AF354" s="97"/>
      <c r="AG354" s="97"/>
    </row>
    <row r="355">
      <c r="A355" s="102"/>
      <c r="B355" s="103"/>
      <c r="C355" s="104"/>
      <c r="D355" s="104"/>
      <c r="E355" s="102"/>
      <c r="F355" s="97"/>
      <c r="G355" s="97"/>
      <c r="H355" s="104"/>
      <c r="I355" s="97"/>
      <c r="J355" s="104"/>
      <c r="K355" s="97"/>
      <c r="L355" s="102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  <c r="AC355" s="97"/>
      <c r="AD355" s="97"/>
      <c r="AE355" s="97"/>
      <c r="AF355" s="97"/>
      <c r="AG355" s="97"/>
    </row>
    <row r="356">
      <c r="A356" s="102"/>
      <c r="B356" s="103"/>
      <c r="C356" s="104"/>
      <c r="D356" s="104"/>
      <c r="E356" s="102"/>
      <c r="F356" s="97"/>
      <c r="G356" s="97"/>
      <c r="H356" s="104"/>
      <c r="I356" s="97"/>
      <c r="J356" s="104"/>
      <c r="K356" s="97"/>
      <c r="L356" s="102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  <c r="AC356" s="97"/>
      <c r="AD356" s="97"/>
      <c r="AE356" s="97"/>
      <c r="AF356" s="97"/>
      <c r="AG356" s="97"/>
    </row>
    <row r="357">
      <c r="A357" s="102"/>
      <c r="B357" s="103"/>
      <c r="C357" s="104"/>
      <c r="D357" s="104"/>
      <c r="E357" s="102"/>
      <c r="F357" s="97"/>
      <c r="G357" s="97"/>
      <c r="H357" s="104"/>
      <c r="I357" s="97"/>
      <c r="J357" s="104"/>
      <c r="K357" s="97"/>
      <c r="L357" s="102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  <c r="AC357" s="97"/>
      <c r="AD357" s="97"/>
      <c r="AE357" s="97"/>
      <c r="AF357" s="97"/>
      <c r="AG357" s="97"/>
    </row>
    <row r="358">
      <c r="A358" s="102"/>
      <c r="B358" s="103"/>
      <c r="C358" s="104"/>
      <c r="D358" s="104"/>
      <c r="E358" s="102"/>
      <c r="F358" s="97"/>
      <c r="G358" s="97"/>
      <c r="H358" s="104"/>
      <c r="I358" s="97"/>
      <c r="J358" s="104"/>
      <c r="K358" s="97"/>
      <c r="L358" s="102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  <c r="AC358" s="97"/>
      <c r="AD358" s="97"/>
      <c r="AE358" s="97"/>
      <c r="AF358" s="97"/>
      <c r="AG358" s="97"/>
    </row>
    <row r="359">
      <c r="A359" s="102"/>
      <c r="B359" s="103"/>
      <c r="C359" s="104"/>
      <c r="D359" s="104"/>
      <c r="E359" s="102"/>
      <c r="F359" s="97"/>
      <c r="G359" s="97"/>
      <c r="H359" s="104"/>
      <c r="I359" s="97"/>
      <c r="J359" s="104"/>
      <c r="K359" s="97"/>
      <c r="L359" s="102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  <c r="AC359" s="97"/>
      <c r="AD359" s="97"/>
      <c r="AE359" s="97"/>
      <c r="AF359" s="97"/>
      <c r="AG359" s="97"/>
    </row>
    <row r="360">
      <c r="A360" s="102"/>
      <c r="B360" s="103"/>
      <c r="C360" s="104"/>
      <c r="D360" s="104"/>
      <c r="E360" s="102"/>
      <c r="F360" s="97"/>
      <c r="G360" s="97"/>
      <c r="H360" s="104"/>
      <c r="I360" s="97"/>
      <c r="J360" s="104"/>
      <c r="K360" s="97"/>
      <c r="L360" s="102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  <c r="AC360" s="97"/>
      <c r="AD360" s="97"/>
      <c r="AE360" s="97"/>
      <c r="AF360" s="97"/>
      <c r="AG360" s="97"/>
    </row>
    <row r="361">
      <c r="A361" s="102"/>
      <c r="B361" s="103"/>
      <c r="C361" s="104"/>
      <c r="D361" s="104"/>
      <c r="E361" s="102"/>
      <c r="F361" s="97"/>
      <c r="G361" s="97"/>
      <c r="H361" s="104"/>
      <c r="I361" s="97"/>
      <c r="J361" s="104"/>
      <c r="K361" s="97"/>
      <c r="L361" s="102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  <c r="AC361" s="97"/>
      <c r="AD361" s="97"/>
      <c r="AE361" s="97"/>
      <c r="AF361" s="97"/>
      <c r="AG361" s="97"/>
    </row>
    <row r="362">
      <c r="A362" s="102"/>
      <c r="B362" s="103"/>
      <c r="C362" s="104"/>
      <c r="D362" s="104"/>
      <c r="E362" s="102"/>
      <c r="F362" s="97"/>
      <c r="G362" s="97"/>
      <c r="H362" s="104"/>
      <c r="I362" s="97"/>
      <c r="J362" s="104"/>
      <c r="K362" s="97"/>
      <c r="L362" s="102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  <c r="AC362" s="97"/>
      <c r="AD362" s="97"/>
      <c r="AE362" s="97"/>
      <c r="AF362" s="97"/>
      <c r="AG362" s="97"/>
    </row>
    <row r="363">
      <c r="A363" s="102"/>
      <c r="B363" s="103"/>
      <c r="C363" s="104"/>
      <c r="D363" s="104"/>
      <c r="E363" s="102"/>
      <c r="F363" s="97"/>
      <c r="G363" s="97"/>
      <c r="H363" s="104"/>
      <c r="I363" s="97"/>
      <c r="J363" s="104"/>
      <c r="K363" s="97"/>
      <c r="L363" s="102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  <c r="AC363" s="97"/>
      <c r="AD363" s="97"/>
      <c r="AE363" s="97"/>
      <c r="AF363" s="97"/>
      <c r="AG363" s="97"/>
    </row>
    <row r="364">
      <c r="A364" s="102"/>
      <c r="B364" s="103"/>
      <c r="C364" s="104"/>
      <c r="D364" s="104"/>
      <c r="E364" s="102"/>
      <c r="F364" s="97"/>
      <c r="G364" s="97"/>
      <c r="H364" s="104"/>
      <c r="I364" s="97"/>
      <c r="J364" s="104"/>
      <c r="K364" s="97"/>
      <c r="L364" s="102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  <c r="AC364" s="97"/>
      <c r="AD364" s="97"/>
      <c r="AE364" s="97"/>
      <c r="AF364" s="97"/>
      <c r="AG364" s="97"/>
    </row>
    <row r="365">
      <c r="A365" s="102"/>
      <c r="B365" s="103"/>
      <c r="C365" s="104"/>
      <c r="D365" s="104"/>
      <c r="E365" s="102"/>
      <c r="F365" s="97"/>
      <c r="G365" s="97"/>
      <c r="H365" s="104"/>
      <c r="I365" s="97"/>
      <c r="J365" s="104"/>
      <c r="K365" s="97"/>
      <c r="L365" s="102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  <c r="AC365" s="97"/>
      <c r="AD365" s="97"/>
      <c r="AE365" s="97"/>
      <c r="AF365" s="97"/>
      <c r="AG365" s="97"/>
    </row>
    <row r="366">
      <c r="A366" s="102"/>
      <c r="B366" s="103"/>
      <c r="C366" s="104"/>
      <c r="D366" s="104"/>
      <c r="E366" s="102"/>
      <c r="F366" s="97"/>
      <c r="G366" s="97"/>
      <c r="H366" s="104"/>
      <c r="I366" s="97"/>
      <c r="J366" s="104"/>
      <c r="K366" s="97"/>
      <c r="L366" s="102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  <c r="AC366" s="97"/>
      <c r="AD366" s="97"/>
      <c r="AE366" s="97"/>
      <c r="AF366" s="97"/>
      <c r="AG366" s="97"/>
    </row>
    <row r="367">
      <c r="A367" s="102"/>
      <c r="B367" s="103"/>
      <c r="C367" s="104"/>
      <c r="D367" s="104"/>
      <c r="E367" s="102"/>
      <c r="F367" s="97"/>
      <c r="G367" s="97"/>
      <c r="H367" s="104"/>
      <c r="I367" s="97"/>
      <c r="J367" s="104"/>
      <c r="K367" s="97"/>
      <c r="L367" s="102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  <c r="AC367" s="97"/>
      <c r="AD367" s="97"/>
      <c r="AE367" s="97"/>
      <c r="AF367" s="97"/>
      <c r="AG367" s="97"/>
    </row>
    <row r="368">
      <c r="A368" s="102"/>
      <c r="B368" s="103"/>
      <c r="C368" s="104"/>
      <c r="D368" s="104"/>
      <c r="E368" s="102"/>
      <c r="F368" s="97"/>
      <c r="G368" s="97"/>
      <c r="H368" s="104"/>
      <c r="I368" s="97"/>
      <c r="J368" s="104"/>
      <c r="K368" s="97"/>
      <c r="L368" s="102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  <c r="AC368" s="97"/>
      <c r="AD368" s="97"/>
      <c r="AE368" s="97"/>
      <c r="AF368" s="97"/>
      <c r="AG368" s="97"/>
    </row>
    <row r="369">
      <c r="A369" s="102"/>
      <c r="B369" s="103"/>
      <c r="C369" s="104"/>
      <c r="D369" s="104"/>
      <c r="E369" s="102"/>
      <c r="F369" s="97"/>
      <c r="G369" s="97"/>
      <c r="H369" s="104"/>
      <c r="I369" s="97"/>
      <c r="J369" s="104"/>
      <c r="K369" s="97"/>
      <c r="L369" s="102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  <c r="AC369" s="97"/>
      <c r="AD369" s="97"/>
      <c r="AE369" s="97"/>
      <c r="AF369" s="97"/>
      <c r="AG369" s="97"/>
    </row>
    <row r="370">
      <c r="A370" s="102"/>
      <c r="B370" s="103"/>
      <c r="C370" s="104"/>
      <c r="D370" s="104"/>
      <c r="E370" s="102"/>
      <c r="F370" s="97"/>
      <c r="G370" s="97"/>
      <c r="H370" s="104"/>
      <c r="I370" s="97"/>
      <c r="J370" s="104"/>
      <c r="K370" s="97"/>
      <c r="L370" s="102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  <c r="AC370" s="97"/>
      <c r="AD370" s="97"/>
      <c r="AE370" s="97"/>
      <c r="AF370" s="97"/>
      <c r="AG370" s="97"/>
    </row>
    <row r="371">
      <c r="A371" s="102"/>
      <c r="B371" s="103"/>
      <c r="C371" s="104"/>
      <c r="D371" s="104"/>
      <c r="E371" s="102"/>
      <c r="F371" s="97"/>
      <c r="G371" s="97"/>
      <c r="H371" s="104"/>
      <c r="I371" s="97"/>
      <c r="J371" s="104"/>
      <c r="K371" s="97"/>
      <c r="L371" s="102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  <c r="AC371" s="97"/>
      <c r="AD371" s="97"/>
      <c r="AE371" s="97"/>
      <c r="AF371" s="97"/>
      <c r="AG371" s="97"/>
    </row>
    <row r="372">
      <c r="A372" s="102"/>
      <c r="B372" s="103"/>
      <c r="C372" s="104"/>
      <c r="D372" s="104"/>
      <c r="E372" s="102"/>
      <c r="F372" s="97"/>
      <c r="G372" s="97"/>
      <c r="H372" s="104"/>
      <c r="I372" s="97"/>
      <c r="J372" s="104"/>
      <c r="K372" s="97"/>
      <c r="L372" s="102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  <c r="AB372" s="97"/>
      <c r="AC372" s="97"/>
      <c r="AD372" s="97"/>
      <c r="AE372" s="97"/>
      <c r="AF372" s="97"/>
      <c r="AG372" s="97"/>
    </row>
    <row r="373">
      <c r="A373" s="102"/>
      <c r="B373" s="103"/>
      <c r="C373" s="104"/>
      <c r="D373" s="104"/>
      <c r="E373" s="102"/>
      <c r="F373" s="97"/>
      <c r="G373" s="97"/>
      <c r="H373" s="104"/>
      <c r="I373" s="97"/>
      <c r="J373" s="104"/>
      <c r="K373" s="97"/>
      <c r="L373" s="102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  <c r="AC373" s="97"/>
      <c r="AD373" s="97"/>
      <c r="AE373" s="97"/>
      <c r="AF373" s="97"/>
      <c r="AG373" s="97"/>
    </row>
    <row r="374">
      <c r="A374" s="102"/>
      <c r="B374" s="103"/>
      <c r="C374" s="104"/>
      <c r="D374" s="104"/>
      <c r="E374" s="102"/>
      <c r="F374" s="97"/>
      <c r="G374" s="97"/>
      <c r="H374" s="104"/>
      <c r="I374" s="97"/>
      <c r="J374" s="104"/>
      <c r="K374" s="97"/>
      <c r="L374" s="102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  <c r="AC374" s="97"/>
      <c r="AD374" s="97"/>
      <c r="AE374" s="97"/>
      <c r="AF374" s="97"/>
      <c r="AG374" s="97"/>
    </row>
    <row r="375">
      <c r="A375" s="102"/>
      <c r="B375" s="103"/>
      <c r="C375" s="104"/>
      <c r="D375" s="104"/>
      <c r="E375" s="102"/>
      <c r="F375" s="97"/>
      <c r="G375" s="97"/>
      <c r="H375" s="104"/>
      <c r="I375" s="97"/>
      <c r="J375" s="104"/>
      <c r="K375" s="97"/>
      <c r="L375" s="102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  <c r="AC375" s="97"/>
      <c r="AD375" s="97"/>
      <c r="AE375" s="97"/>
      <c r="AF375" s="97"/>
      <c r="AG375" s="97"/>
    </row>
    <row r="376">
      <c r="A376" s="102"/>
      <c r="B376" s="103"/>
      <c r="C376" s="104"/>
      <c r="D376" s="104"/>
      <c r="E376" s="102"/>
      <c r="F376" s="97"/>
      <c r="G376" s="97"/>
      <c r="H376" s="104"/>
      <c r="I376" s="97"/>
      <c r="J376" s="104"/>
      <c r="K376" s="97"/>
      <c r="L376" s="102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  <c r="AC376" s="97"/>
      <c r="AD376" s="97"/>
      <c r="AE376" s="97"/>
      <c r="AF376" s="97"/>
      <c r="AG376" s="97"/>
    </row>
    <row r="377">
      <c r="A377" s="102"/>
      <c r="B377" s="103"/>
      <c r="C377" s="104"/>
      <c r="D377" s="104"/>
      <c r="E377" s="102"/>
      <c r="F377" s="97"/>
      <c r="G377" s="97"/>
      <c r="H377" s="104"/>
      <c r="I377" s="97"/>
      <c r="J377" s="104"/>
      <c r="K377" s="97"/>
      <c r="L377" s="102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  <c r="AC377" s="97"/>
      <c r="AD377" s="97"/>
      <c r="AE377" s="97"/>
      <c r="AF377" s="97"/>
      <c r="AG377" s="97"/>
    </row>
    <row r="378">
      <c r="A378" s="102"/>
      <c r="B378" s="103"/>
      <c r="C378" s="104"/>
      <c r="D378" s="104"/>
      <c r="E378" s="102"/>
      <c r="F378" s="97"/>
      <c r="G378" s="97"/>
      <c r="H378" s="104"/>
      <c r="I378" s="97"/>
      <c r="J378" s="104"/>
      <c r="K378" s="97"/>
      <c r="L378" s="102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  <c r="AC378" s="97"/>
      <c r="AD378" s="97"/>
      <c r="AE378" s="97"/>
      <c r="AF378" s="97"/>
      <c r="AG378" s="97"/>
    </row>
    <row r="379">
      <c r="A379" s="102"/>
      <c r="B379" s="103"/>
      <c r="C379" s="104"/>
      <c r="D379" s="104"/>
      <c r="E379" s="102"/>
      <c r="F379" s="97"/>
      <c r="G379" s="97"/>
      <c r="H379" s="104"/>
      <c r="I379" s="97"/>
      <c r="J379" s="104"/>
      <c r="K379" s="97"/>
      <c r="L379" s="102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  <c r="AC379" s="97"/>
      <c r="AD379" s="97"/>
      <c r="AE379" s="97"/>
      <c r="AF379" s="97"/>
      <c r="AG379" s="97"/>
    </row>
    <row r="380">
      <c r="A380" s="102"/>
      <c r="B380" s="103"/>
      <c r="C380" s="104"/>
      <c r="D380" s="104"/>
      <c r="E380" s="102"/>
      <c r="F380" s="97"/>
      <c r="G380" s="97"/>
      <c r="H380" s="104"/>
      <c r="I380" s="97"/>
      <c r="J380" s="104"/>
      <c r="K380" s="97"/>
      <c r="L380" s="102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  <c r="AC380" s="97"/>
      <c r="AD380" s="97"/>
      <c r="AE380" s="97"/>
      <c r="AF380" s="97"/>
      <c r="AG380" s="97"/>
    </row>
    <row r="381">
      <c r="A381" s="102"/>
      <c r="B381" s="103"/>
      <c r="C381" s="104"/>
      <c r="D381" s="104"/>
      <c r="E381" s="102"/>
      <c r="F381" s="97"/>
      <c r="G381" s="97"/>
      <c r="H381" s="104"/>
      <c r="I381" s="97"/>
      <c r="J381" s="104"/>
      <c r="K381" s="97"/>
      <c r="L381" s="102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  <c r="AC381" s="97"/>
      <c r="AD381" s="97"/>
      <c r="AE381" s="97"/>
      <c r="AF381" s="97"/>
      <c r="AG381" s="97"/>
    </row>
    <row r="382">
      <c r="A382" s="102"/>
      <c r="B382" s="103"/>
      <c r="C382" s="104"/>
      <c r="D382" s="104"/>
      <c r="E382" s="102"/>
      <c r="F382" s="97"/>
      <c r="G382" s="97"/>
      <c r="H382" s="104"/>
      <c r="I382" s="97"/>
      <c r="J382" s="104"/>
      <c r="K382" s="97"/>
      <c r="L382" s="102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  <c r="AC382" s="97"/>
      <c r="AD382" s="97"/>
      <c r="AE382" s="97"/>
      <c r="AF382" s="97"/>
      <c r="AG382" s="97"/>
    </row>
    <row r="383">
      <c r="A383" s="102"/>
      <c r="B383" s="103"/>
      <c r="C383" s="104"/>
      <c r="D383" s="104"/>
      <c r="E383" s="102"/>
      <c r="F383" s="97"/>
      <c r="G383" s="97"/>
      <c r="H383" s="104"/>
      <c r="I383" s="97"/>
      <c r="J383" s="104"/>
      <c r="K383" s="97"/>
      <c r="L383" s="102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  <c r="AB383" s="97"/>
      <c r="AC383" s="97"/>
      <c r="AD383" s="97"/>
      <c r="AE383" s="97"/>
      <c r="AF383" s="97"/>
      <c r="AG383" s="97"/>
    </row>
    <row r="384">
      <c r="A384" s="102"/>
      <c r="B384" s="103"/>
      <c r="C384" s="104"/>
      <c r="D384" s="104"/>
      <c r="E384" s="102"/>
      <c r="F384" s="97"/>
      <c r="G384" s="97"/>
      <c r="H384" s="104"/>
      <c r="I384" s="97"/>
      <c r="J384" s="104"/>
      <c r="K384" s="97"/>
      <c r="L384" s="102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  <c r="AC384" s="97"/>
      <c r="AD384" s="97"/>
      <c r="AE384" s="97"/>
      <c r="AF384" s="97"/>
      <c r="AG384" s="97"/>
    </row>
    <row r="385">
      <c r="A385" s="102"/>
      <c r="B385" s="103"/>
      <c r="C385" s="104"/>
      <c r="D385" s="104"/>
      <c r="E385" s="102"/>
      <c r="F385" s="97"/>
      <c r="G385" s="97"/>
      <c r="H385" s="104"/>
      <c r="I385" s="97"/>
      <c r="J385" s="104"/>
      <c r="K385" s="97"/>
      <c r="L385" s="102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  <c r="AC385" s="97"/>
      <c r="AD385" s="97"/>
      <c r="AE385" s="97"/>
      <c r="AF385" s="97"/>
      <c r="AG385" s="97"/>
    </row>
    <row r="386">
      <c r="A386" s="102"/>
      <c r="B386" s="103"/>
      <c r="C386" s="104"/>
      <c r="D386" s="104"/>
      <c r="E386" s="102"/>
      <c r="F386" s="97"/>
      <c r="G386" s="97"/>
      <c r="H386" s="104"/>
      <c r="I386" s="97"/>
      <c r="J386" s="104"/>
      <c r="K386" s="97"/>
      <c r="L386" s="102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  <c r="AC386" s="97"/>
      <c r="AD386" s="97"/>
      <c r="AE386" s="97"/>
      <c r="AF386" s="97"/>
      <c r="AG386" s="97"/>
    </row>
    <row r="387">
      <c r="A387" s="102"/>
      <c r="B387" s="103"/>
      <c r="C387" s="104"/>
      <c r="D387" s="104"/>
      <c r="E387" s="102"/>
      <c r="F387" s="97"/>
      <c r="G387" s="97"/>
      <c r="H387" s="104"/>
      <c r="I387" s="97"/>
      <c r="J387" s="104"/>
      <c r="K387" s="97"/>
      <c r="L387" s="102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  <c r="AC387" s="97"/>
      <c r="AD387" s="97"/>
      <c r="AE387" s="97"/>
      <c r="AF387" s="97"/>
      <c r="AG387" s="97"/>
    </row>
    <row r="388">
      <c r="A388" s="102"/>
      <c r="B388" s="103"/>
      <c r="C388" s="104"/>
      <c r="D388" s="104"/>
      <c r="E388" s="102"/>
      <c r="F388" s="97"/>
      <c r="G388" s="97"/>
      <c r="H388" s="104"/>
      <c r="I388" s="97"/>
      <c r="J388" s="104"/>
      <c r="K388" s="97"/>
      <c r="L388" s="102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  <c r="AC388" s="97"/>
      <c r="AD388" s="97"/>
      <c r="AE388" s="97"/>
      <c r="AF388" s="97"/>
      <c r="AG388" s="97"/>
    </row>
    <row r="389">
      <c r="A389" s="102"/>
      <c r="B389" s="103"/>
      <c r="C389" s="104"/>
      <c r="D389" s="104"/>
      <c r="E389" s="102"/>
      <c r="F389" s="97"/>
      <c r="G389" s="97"/>
      <c r="H389" s="104"/>
      <c r="I389" s="97"/>
      <c r="J389" s="104"/>
      <c r="K389" s="97"/>
      <c r="L389" s="102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  <c r="AB389" s="97"/>
      <c r="AC389" s="97"/>
      <c r="AD389" s="97"/>
      <c r="AE389" s="97"/>
      <c r="AF389" s="97"/>
      <c r="AG389" s="97"/>
    </row>
    <row r="390">
      <c r="A390" s="102"/>
      <c r="B390" s="103"/>
      <c r="C390" s="104"/>
      <c r="D390" s="104"/>
      <c r="E390" s="102"/>
      <c r="F390" s="97"/>
      <c r="G390" s="97"/>
      <c r="H390" s="104"/>
      <c r="I390" s="97"/>
      <c r="J390" s="104"/>
      <c r="K390" s="97"/>
      <c r="L390" s="102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  <c r="AC390" s="97"/>
      <c r="AD390" s="97"/>
      <c r="AE390" s="97"/>
      <c r="AF390" s="97"/>
      <c r="AG390" s="97"/>
    </row>
    <row r="391">
      <c r="A391" s="102"/>
      <c r="B391" s="103"/>
      <c r="C391" s="104"/>
      <c r="D391" s="104"/>
      <c r="E391" s="102"/>
      <c r="F391" s="97"/>
      <c r="G391" s="97"/>
      <c r="H391" s="104"/>
      <c r="I391" s="97"/>
      <c r="J391" s="104"/>
      <c r="K391" s="97"/>
      <c r="L391" s="102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  <c r="AB391" s="97"/>
      <c r="AC391" s="97"/>
      <c r="AD391" s="97"/>
      <c r="AE391" s="97"/>
      <c r="AF391" s="97"/>
      <c r="AG391" s="97"/>
    </row>
    <row r="392">
      <c r="A392" s="102"/>
      <c r="B392" s="103"/>
      <c r="C392" s="104"/>
      <c r="D392" s="104"/>
      <c r="E392" s="102"/>
      <c r="F392" s="97"/>
      <c r="G392" s="97"/>
      <c r="H392" s="104"/>
      <c r="I392" s="97"/>
      <c r="J392" s="104"/>
      <c r="K392" s="97"/>
      <c r="L392" s="102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  <c r="AB392" s="97"/>
      <c r="AC392" s="97"/>
      <c r="AD392" s="97"/>
      <c r="AE392" s="97"/>
      <c r="AF392" s="97"/>
      <c r="AG392" s="97"/>
    </row>
    <row r="393">
      <c r="A393" s="102"/>
      <c r="B393" s="103"/>
      <c r="C393" s="104"/>
      <c r="D393" s="104"/>
      <c r="E393" s="102"/>
      <c r="F393" s="97"/>
      <c r="G393" s="97"/>
      <c r="H393" s="104"/>
      <c r="I393" s="97"/>
      <c r="J393" s="104"/>
      <c r="K393" s="97"/>
      <c r="L393" s="102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  <c r="AB393" s="97"/>
      <c r="AC393" s="97"/>
      <c r="AD393" s="97"/>
      <c r="AE393" s="97"/>
      <c r="AF393" s="97"/>
      <c r="AG393" s="97"/>
    </row>
    <row r="394">
      <c r="A394" s="102"/>
      <c r="B394" s="103"/>
      <c r="C394" s="104"/>
      <c r="D394" s="104"/>
      <c r="E394" s="102"/>
      <c r="F394" s="97"/>
      <c r="G394" s="97"/>
      <c r="H394" s="104"/>
      <c r="I394" s="97"/>
      <c r="J394" s="104"/>
      <c r="K394" s="97"/>
      <c r="L394" s="102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  <c r="AB394" s="97"/>
      <c r="AC394" s="97"/>
      <c r="AD394" s="97"/>
      <c r="AE394" s="97"/>
      <c r="AF394" s="97"/>
      <c r="AG394" s="97"/>
    </row>
    <row r="395">
      <c r="A395" s="102"/>
      <c r="B395" s="103"/>
      <c r="C395" s="104"/>
      <c r="D395" s="104"/>
      <c r="E395" s="102"/>
      <c r="F395" s="97"/>
      <c r="G395" s="97"/>
      <c r="H395" s="104"/>
      <c r="I395" s="97"/>
      <c r="J395" s="104"/>
      <c r="K395" s="97"/>
      <c r="L395" s="102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  <c r="AB395" s="97"/>
      <c r="AC395" s="97"/>
      <c r="AD395" s="97"/>
      <c r="AE395" s="97"/>
      <c r="AF395" s="97"/>
      <c r="AG395" s="97"/>
    </row>
    <row r="396">
      <c r="A396" s="102"/>
      <c r="B396" s="103"/>
      <c r="C396" s="104"/>
      <c r="D396" s="104"/>
      <c r="E396" s="102"/>
      <c r="F396" s="97"/>
      <c r="G396" s="97"/>
      <c r="H396" s="104"/>
      <c r="I396" s="97"/>
      <c r="J396" s="104"/>
      <c r="K396" s="97"/>
      <c r="L396" s="102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  <c r="AB396" s="97"/>
      <c r="AC396" s="97"/>
      <c r="AD396" s="97"/>
      <c r="AE396" s="97"/>
      <c r="AF396" s="97"/>
      <c r="AG396" s="97"/>
    </row>
    <row r="397">
      <c r="A397" s="102"/>
      <c r="B397" s="103"/>
      <c r="C397" s="104"/>
      <c r="D397" s="104"/>
      <c r="E397" s="102"/>
      <c r="F397" s="97"/>
      <c r="G397" s="97"/>
      <c r="H397" s="104"/>
      <c r="I397" s="97"/>
      <c r="J397" s="104"/>
      <c r="K397" s="97"/>
      <c r="L397" s="102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  <c r="AB397" s="97"/>
      <c r="AC397" s="97"/>
      <c r="AD397" s="97"/>
      <c r="AE397" s="97"/>
      <c r="AF397" s="97"/>
      <c r="AG397" s="97"/>
    </row>
    <row r="398">
      <c r="A398" s="102"/>
      <c r="B398" s="103"/>
      <c r="C398" s="104"/>
      <c r="D398" s="104"/>
      <c r="E398" s="102"/>
      <c r="F398" s="97"/>
      <c r="G398" s="97"/>
      <c r="H398" s="104"/>
      <c r="I398" s="97"/>
      <c r="J398" s="104"/>
      <c r="K398" s="97"/>
      <c r="L398" s="102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  <c r="AC398" s="97"/>
      <c r="AD398" s="97"/>
      <c r="AE398" s="97"/>
      <c r="AF398" s="97"/>
      <c r="AG398" s="97"/>
    </row>
    <row r="399">
      <c r="A399" s="102"/>
      <c r="B399" s="103"/>
      <c r="C399" s="104"/>
      <c r="D399" s="104"/>
      <c r="E399" s="102"/>
      <c r="F399" s="97"/>
      <c r="G399" s="97"/>
      <c r="H399" s="104"/>
      <c r="I399" s="97"/>
      <c r="J399" s="104"/>
      <c r="K399" s="97"/>
      <c r="L399" s="102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  <c r="AC399" s="97"/>
      <c r="AD399" s="97"/>
      <c r="AE399" s="97"/>
      <c r="AF399" s="97"/>
      <c r="AG399" s="97"/>
    </row>
    <row r="400">
      <c r="A400" s="102"/>
      <c r="B400" s="103"/>
      <c r="C400" s="104"/>
      <c r="D400" s="104"/>
      <c r="E400" s="102"/>
      <c r="F400" s="97"/>
      <c r="G400" s="97"/>
      <c r="H400" s="104"/>
      <c r="I400" s="97"/>
      <c r="J400" s="104"/>
      <c r="K400" s="97"/>
      <c r="L400" s="102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  <c r="AC400" s="97"/>
      <c r="AD400" s="97"/>
      <c r="AE400" s="97"/>
      <c r="AF400" s="97"/>
      <c r="AG400" s="97"/>
    </row>
    <row r="401">
      <c r="A401" s="102"/>
      <c r="B401" s="103"/>
      <c r="C401" s="104"/>
      <c r="D401" s="104"/>
      <c r="E401" s="102"/>
      <c r="F401" s="97"/>
      <c r="G401" s="97"/>
      <c r="H401" s="104"/>
      <c r="I401" s="97"/>
      <c r="J401" s="104"/>
      <c r="K401" s="97"/>
      <c r="L401" s="102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  <c r="AC401" s="97"/>
      <c r="AD401" s="97"/>
      <c r="AE401" s="97"/>
      <c r="AF401" s="97"/>
      <c r="AG401" s="97"/>
    </row>
    <row r="402">
      <c r="A402" s="102"/>
      <c r="B402" s="103"/>
      <c r="C402" s="104"/>
      <c r="D402" s="104"/>
      <c r="E402" s="102"/>
      <c r="F402" s="97"/>
      <c r="G402" s="97"/>
      <c r="H402" s="104"/>
      <c r="I402" s="97"/>
      <c r="J402" s="104"/>
      <c r="K402" s="97"/>
      <c r="L402" s="102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  <c r="AC402" s="97"/>
      <c r="AD402" s="97"/>
      <c r="AE402" s="97"/>
      <c r="AF402" s="97"/>
      <c r="AG402" s="97"/>
    </row>
    <row r="403">
      <c r="A403" s="102"/>
      <c r="B403" s="103"/>
      <c r="C403" s="104"/>
      <c r="D403" s="104"/>
      <c r="E403" s="102"/>
      <c r="F403" s="97"/>
      <c r="G403" s="97"/>
      <c r="H403" s="104"/>
      <c r="I403" s="97"/>
      <c r="J403" s="104"/>
      <c r="K403" s="97"/>
      <c r="L403" s="102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  <c r="AB403" s="97"/>
      <c r="AC403" s="97"/>
      <c r="AD403" s="97"/>
      <c r="AE403" s="97"/>
      <c r="AF403" s="97"/>
      <c r="AG403" s="97"/>
    </row>
    <row r="404">
      <c r="A404" s="102"/>
      <c r="B404" s="103"/>
      <c r="C404" s="104"/>
      <c r="D404" s="104"/>
      <c r="E404" s="102"/>
      <c r="F404" s="97"/>
      <c r="G404" s="97"/>
      <c r="H404" s="104"/>
      <c r="I404" s="97"/>
      <c r="J404" s="104"/>
      <c r="K404" s="97"/>
      <c r="L404" s="102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  <c r="AB404" s="97"/>
      <c r="AC404" s="97"/>
      <c r="AD404" s="97"/>
      <c r="AE404" s="97"/>
      <c r="AF404" s="97"/>
      <c r="AG404" s="97"/>
    </row>
    <row r="405">
      <c r="A405" s="102"/>
      <c r="B405" s="103"/>
      <c r="C405" s="104"/>
      <c r="D405" s="104"/>
      <c r="E405" s="102"/>
      <c r="F405" s="97"/>
      <c r="G405" s="97"/>
      <c r="H405" s="104"/>
      <c r="I405" s="97"/>
      <c r="J405" s="104"/>
      <c r="K405" s="97"/>
      <c r="L405" s="102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  <c r="AB405" s="97"/>
      <c r="AC405" s="97"/>
      <c r="AD405" s="97"/>
      <c r="AE405" s="97"/>
      <c r="AF405" s="97"/>
      <c r="AG405" s="97"/>
    </row>
    <row r="406">
      <c r="A406" s="102"/>
      <c r="B406" s="103"/>
      <c r="C406" s="104"/>
      <c r="D406" s="104"/>
      <c r="E406" s="102"/>
      <c r="F406" s="97"/>
      <c r="G406" s="97"/>
      <c r="H406" s="104"/>
      <c r="I406" s="97"/>
      <c r="J406" s="104"/>
      <c r="K406" s="97"/>
      <c r="L406" s="102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  <c r="AB406" s="97"/>
      <c r="AC406" s="97"/>
      <c r="AD406" s="97"/>
      <c r="AE406" s="97"/>
      <c r="AF406" s="97"/>
      <c r="AG406" s="97"/>
    </row>
    <row r="407">
      <c r="A407" s="102"/>
      <c r="B407" s="103"/>
      <c r="C407" s="104"/>
      <c r="D407" s="104"/>
      <c r="E407" s="102"/>
      <c r="F407" s="97"/>
      <c r="G407" s="97"/>
      <c r="H407" s="104"/>
      <c r="I407" s="97"/>
      <c r="J407" s="104"/>
      <c r="K407" s="97"/>
      <c r="L407" s="102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  <c r="AB407" s="97"/>
      <c r="AC407" s="97"/>
      <c r="AD407" s="97"/>
      <c r="AE407" s="97"/>
      <c r="AF407" s="97"/>
      <c r="AG407" s="97"/>
    </row>
    <row r="408">
      <c r="A408" s="102"/>
      <c r="B408" s="103"/>
      <c r="C408" s="104"/>
      <c r="D408" s="104"/>
      <c r="E408" s="102"/>
      <c r="F408" s="97"/>
      <c r="G408" s="97"/>
      <c r="H408" s="104"/>
      <c r="I408" s="97"/>
      <c r="J408" s="104"/>
      <c r="K408" s="97"/>
      <c r="L408" s="102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  <c r="AB408" s="97"/>
      <c r="AC408" s="97"/>
      <c r="AD408" s="97"/>
      <c r="AE408" s="97"/>
      <c r="AF408" s="97"/>
      <c r="AG408" s="97"/>
    </row>
    <row r="409">
      <c r="A409" s="102"/>
      <c r="B409" s="103"/>
      <c r="C409" s="104"/>
      <c r="D409" s="104"/>
      <c r="E409" s="102"/>
      <c r="F409" s="97"/>
      <c r="G409" s="97"/>
      <c r="H409" s="104"/>
      <c r="I409" s="97"/>
      <c r="J409" s="104"/>
      <c r="K409" s="97"/>
      <c r="L409" s="102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  <c r="AB409" s="97"/>
      <c r="AC409" s="97"/>
      <c r="AD409" s="97"/>
      <c r="AE409" s="97"/>
      <c r="AF409" s="97"/>
      <c r="AG409" s="97"/>
    </row>
    <row r="410">
      <c r="A410" s="102"/>
      <c r="B410" s="103"/>
      <c r="C410" s="104"/>
      <c r="D410" s="104"/>
      <c r="E410" s="102"/>
      <c r="F410" s="97"/>
      <c r="G410" s="97"/>
      <c r="H410" s="104"/>
      <c r="I410" s="97"/>
      <c r="J410" s="104"/>
      <c r="K410" s="97"/>
      <c r="L410" s="102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  <c r="AB410" s="97"/>
      <c r="AC410" s="97"/>
      <c r="AD410" s="97"/>
      <c r="AE410" s="97"/>
      <c r="AF410" s="97"/>
      <c r="AG410" s="97"/>
    </row>
    <row r="411">
      <c r="A411" s="102"/>
      <c r="B411" s="103"/>
      <c r="C411" s="104"/>
      <c r="D411" s="104"/>
      <c r="E411" s="102"/>
      <c r="F411" s="97"/>
      <c r="G411" s="97"/>
      <c r="H411" s="104"/>
      <c r="I411" s="97"/>
      <c r="J411" s="104"/>
      <c r="K411" s="97"/>
      <c r="L411" s="102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  <c r="AB411" s="97"/>
      <c r="AC411" s="97"/>
      <c r="AD411" s="97"/>
      <c r="AE411" s="97"/>
      <c r="AF411" s="97"/>
      <c r="AG411" s="97"/>
    </row>
    <row r="412">
      <c r="A412" s="102"/>
      <c r="B412" s="103"/>
      <c r="C412" s="104"/>
      <c r="D412" s="104"/>
      <c r="E412" s="102"/>
      <c r="F412" s="97"/>
      <c r="G412" s="97"/>
      <c r="H412" s="104"/>
      <c r="I412" s="97"/>
      <c r="J412" s="104"/>
      <c r="K412" s="97"/>
      <c r="L412" s="102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  <c r="AC412" s="97"/>
      <c r="AD412" s="97"/>
      <c r="AE412" s="97"/>
      <c r="AF412" s="97"/>
      <c r="AG412" s="97"/>
    </row>
    <row r="413">
      <c r="A413" s="102"/>
      <c r="B413" s="103"/>
      <c r="C413" s="104"/>
      <c r="D413" s="104"/>
      <c r="E413" s="102"/>
      <c r="F413" s="97"/>
      <c r="G413" s="97"/>
      <c r="H413" s="104"/>
      <c r="I413" s="97"/>
      <c r="J413" s="104"/>
      <c r="K413" s="97"/>
      <c r="L413" s="102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  <c r="AC413" s="97"/>
      <c r="AD413" s="97"/>
      <c r="AE413" s="97"/>
      <c r="AF413" s="97"/>
      <c r="AG413" s="97"/>
    </row>
    <row r="414">
      <c r="A414" s="102"/>
      <c r="B414" s="103"/>
      <c r="C414" s="104"/>
      <c r="D414" s="104"/>
      <c r="E414" s="102"/>
      <c r="F414" s="97"/>
      <c r="G414" s="97"/>
      <c r="H414" s="104"/>
      <c r="I414" s="97"/>
      <c r="J414" s="104"/>
      <c r="K414" s="97"/>
      <c r="L414" s="102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  <c r="AC414" s="97"/>
      <c r="AD414" s="97"/>
      <c r="AE414" s="97"/>
      <c r="AF414" s="97"/>
      <c r="AG414" s="97"/>
    </row>
    <row r="415">
      <c r="A415" s="102"/>
      <c r="B415" s="103"/>
      <c r="C415" s="104"/>
      <c r="D415" s="104"/>
      <c r="E415" s="102"/>
      <c r="F415" s="97"/>
      <c r="G415" s="97"/>
      <c r="H415" s="104"/>
      <c r="I415" s="97"/>
      <c r="J415" s="104"/>
      <c r="K415" s="97"/>
      <c r="L415" s="102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  <c r="AB415" s="97"/>
      <c r="AC415" s="97"/>
      <c r="AD415" s="97"/>
      <c r="AE415" s="97"/>
      <c r="AF415" s="97"/>
      <c r="AG415" s="97"/>
    </row>
    <row r="416">
      <c r="A416" s="102"/>
      <c r="B416" s="103"/>
      <c r="C416" s="104"/>
      <c r="D416" s="104"/>
      <c r="E416" s="102"/>
      <c r="F416" s="97"/>
      <c r="G416" s="97"/>
      <c r="H416" s="104"/>
      <c r="I416" s="97"/>
      <c r="J416" s="104"/>
      <c r="K416" s="97"/>
      <c r="L416" s="102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  <c r="AC416" s="97"/>
      <c r="AD416" s="97"/>
      <c r="AE416" s="97"/>
      <c r="AF416" s="97"/>
      <c r="AG416" s="97"/>
    </row>
    <row r="417">
      <c r="A417" s="102"/>
      <c r="B417" s="103"/>
      <c r="C417" s="104"/>
      <c r="D417" s="104"/>
      <c r="E417" s="102"/>
      <c r="F417" s="97"/>
      <c r="G417" s="97"/>
      <c r="H417" s="104"/>
      <c r="I417" s="97"/>
      <c r="J417" s="104"/>
      <c r="K417" s="97"/>
      <c r="L417" s="102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  <c r="AB417" s="97"/>
      <c r="AC417" s="97"/>
      <c r="AD417" s="97"/>
      <c r="AE417" s="97"/>
      <c r="AF417" s="97"/>
      <c r="AG417" s="97"/>
    </row>
    <row r="418">
      <c r="A418" s="102"/>
      <c r="B418" s="103"/>
      <c r="C418" s="104"/>
      <c r="D418" s="104"/>
      <c r="E418" s="102"/>
      <c r="F418" s="97"/>
      <c r="G418" s="97"/>
      <c r="H418" s="104"/>
      <c r="I418" s="97"/>
      <c r="J418" s="104"/>
      <c r="K418" s="97"/>
      <c r="L418" s="102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  <c r="AB418" s="97"/>
      <c r="AC418" s="97"/>
      <c r="AD418" s="97"/>
      <c r="AE418" s="97"/>
      <c r="AF418" s="97"/>
      <c r="AG418" s="97"/>
    </row>
    <row r="419">
      <c r="A419" s="102"/>
      <c r="B419" s="103"/>
      <c r="C419" s="104"/>
      <c r="D419" s="104"/>
      <c r="E419" s="102"/>
      <c r="F419" s="97"/>
      <c r="G419" s="97"/>
      <c r="H419" s="104"/>
      <c r="I419" s="97"/>
      <c r="J419" s="104"/>
      <c r="K419" s="97"/>
      <c r="L419" s="102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  <c r="AC419" s="97"/>
      <c r="AD419" s="97"/>
      <c r="AE419" s="97"/>
      <c r="AF419" s="97"/>
      <c r="AG419" s="97"/>
    </row>
    <row r="420">
      <c r="A420" s="102"/>
      <c r="B420" s="103"/>
      <c r="C420" s="104"/>
      <c r="D420" s="104"/>
      <c r="E420" s="102"/>
      <c r="F420" s="97"/>
      <c r="G420" s="97"/>
      <c r="H420" s="104"/>
      <c r="I420" s="97"/>
      <c r="J420" s="104"/>
      <c r="K420" s="97"/>
      <c r="L420" s="102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  <c r="AC420" s="97"/>
      <c r="AD420" s="97"/>
      <c r="AE420" s="97"/>
      <c r="AF420" s="97"/>
      <c r="AG420" s="97"/>
    </row>
    <row r="421">
      <c r="A421" s="102"/>
      <c r="B421" s="103"/>
      <c r="C421" s="104"/>
      <c r="D421" s="104"/>
      <c r="E421" s="102"/>
      <c r="F421" s="97"/>
      <c r="G421" s="97"/>
      <c r="H421" s="104"/>
      <c r="I421" s="97"/>
      <c r="J421" s="104"/>
      <c r="K421" s="97"/>
      <c r="L421" s="102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  <c r="AC421" s="97"/>
      <c r="AD421" s="97"/>
      <c r="AE421" s="97"/>
      <c r="AF421" s="97"/>
      <c r="AG421" s="97"/>
    </row>
    <row r="422">
      <c r="A422" s="102"/>
      <c r="B422" s="103"/>
      <c r="C422" s="104"/>
      <c r="D422" s="104"/>
      <c r="E422" s="102"/>
      <c r="F422" s="97"/>
      <c r="G422" s="97"/>
      <c r="H422" s="104"/>
      <c r="I422" s="97"/>
      <c r="J422" s="104"/>
      <c r="K422" s="97"/>
      <c r="L422" s="102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  <c r="AC422" s="97"/>
      <c r="AD422" s="97"/>
      <c r="AE422" s="97"/>
      <c r="AF422" s="97"/>
      <c r="AG422" s="97"/>
    </row>
    <row r="423">
      <c r="A423" s="102"/>
      <c r="B423" s="103"/>
      <c r="C423" s="104"/>
      <c r="D423" s="104"/>
      <c r="E423" s="102"/>
      <c r="F423" s="97"/>
      <c r="G423" s="97"/>
      <c r="H423" s="104"/>
      <c r="I423" s="97"/>
      <c r="J423" s="104"/>
      <c r="K423" s="97"/>
      <c r="L423" s="102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  <c r="AC423" s="97"/>
      <c r="AD423" s="97"/>
      <c r="AE423" s="97"/>
      <c r="AF423" s="97"/>
      <c r="AG423" s="97"/>
    </row>
    <row r="424">
      <c r="A424" s="102"/>
      <c r="B424" s="103"/>
      <c r="C424" s="104"/>
      <c r="D424" s="104"/>
      <c r="E424" s="102"/>
      <c r="F424" s="97"/>
      <c r="G424" s="97"/>
      <c r="H424" s="104"/>
      <c r="I424" s="97"/>
      <c r="J424" s="104"/>
      <c r="K424" s="97"/>
      <c r="L424" s="102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  <c r="AB424" s="97"/>
      <c r="AC424" s="97"/>
      <c r="AD424" s="97"/>
      <c r="AE424" s="97"/>
      <c r="AF424" s="97"/>
      <c r="AG424" s="97"/>
    </row>
    <row r="425">
      <c r="A425" s="102"/>
      <c r="B425" s="103"/>
      <c r="C425" s="104"/>
      <c r="D425" s="104"/>
      <c r="E425" s="102"/>
      <c r="F425" s="97"/>
      <c r="G425" s="97"/>
      <c r="H425" s="104"/>
      <c r="I425" s="97"/>
      <c r="J425" s="104"/>
      <c r="K425" s="97"/>
      <c r="L425" s="102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  <c r="AC425" s="97"/>
      <c r="AD425" s="97"/>
      <c r="AE425" s="97"/>
      <c r="AF425" s="97"/>
      <c r="AG425" s="97"/>
    </row>
    <row r="426">
      <c r="A426" s="102"/>
      <c r="B426" s="103"/>
      <c r="C426" s="104"/>
      <c r="D426" s="104"/>
      <c r="E426" s="102"/>
      <c r="F426" s="97"/>
      <c r="G426" s="97"/>
      <c r="H426" s="104"/>
      <c r="I426" s="97"/>
      <c r="J426" s="104"/>
      <c r="K426" s="97"/>
      <c r="L426" s="102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  <c r="AB426" s="97"/>
      <c r="AC426" s="97"/>
      <c r="AD426" s="97"/>
      <c r="AE426" s="97"/>
      <c r="AF426" s="97"/>
      <c r="AG426" s="97"/>
    </row>
    <row r="427">
      <c r="A427" s="102"/>
      <c r="B427" s="103"/>
      <c r="C427" s="104"/>
      <c r="D427" s="104"/>
      <c r="E427" s="102"/>
      <c r="F427" s="97"/>
      <c r="G427" s="97"/>
      <c r="H427" s="104"/>
      <c r="I427" s="97"/>
      <c r="J427" s="104"/>
      <c r="K427" s="97"/>
      <c r="L427" s="102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  <c r="AC427" s="97"/>
      <c r="AD427" s="97"/>
      <c r="AE427" s="97"/>
      <c r="AF427" s="97"/>
      <c r="AG427" s="97"/>
    </row>
    <row r="428">
      <c r="A428" s="102"/>
      <c r="B428" s="103"/>
      <c r="C428" s="104"/>
      <c r="D428" s="104"/>
      <c r="E428" s="102"/>
      <c r="F428" s="97"/>
      <c r="G428" s="97"/>
      <c r="H428" s="104"/>
      <c r="I428" s="97"/>
      <c r="J428" s="104"/>
      <c r="K428" s="97"/>
      <c r="L428" s="102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  <c r="AB428" s="97"/>
      <c r="AC428" s="97"/>
      <c r="AD428" s="97"/>
      <c r="AE428" s="97"/>
      <c r="AF428" s="97"/>
      <c r="AG428" s="97"/>
    </row>
    <row r="429">
      <c r="A429" s="102"/>
      <c r="B429" s="103"/>
      <c r="C429" s="104"/>
      <c r="D429" s="104"/>
      <c r="E429" s="102"/>
      <c r="F429" s="97"/>
      <c r="G429" s="97"/>
      <c r="H429" s="104"/>
      <c r="I429" s="97"/>
      <c r="J429" s="104"/>
      <c r="K429" s="97"/>
      <c r="L429" s="102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  <c r="AB429" s="97"/>
      <c r="AC429" s="97"/>
      <c r="AD429" s="97"/>
      <c r="AE429" s="97"/>
      <c r="AF429" s="97"/>
      <c r="AG429" s="97"/>
    </row>
    <row r="430">
      <c r="A430" s="102"/>
      <c r="B430" s="103"/>
      <c r="C430" s="104"/>
      <c r="D430" s="104"/>
      <c r="E430" s="102"/>
      <c r="F430" s="97"/>
      <c r="G430" s="97"/>
      <c r="H430" s="104"/>
      <c r="I430" s="97"/>
      <c r="J430" s="104"/>
      <c r="K430" s="97"/>
      <c r="L430" s="102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  <c r="AB430" s="97"/>
      <c r="AC430" s="97"/>
      <c r="AD430" s="97"/>
      <c r="AE430" s="97"/>
      <c r="AF430" s="97"/>
      <c r="AG430" s="97"/>
    </row>
    <row r="431">
      <c r="A431" s="102"/>
      <c r="B431" s="103"/>
      <c r="C431" s="104"/>
      <c r="D431" s="104"/>
      <c r="E431" s="102"/>
      <c r="F431" s="97"/>
      <c r="G431" s="97"/>
      <c r="H431" s="104"/>
      <c r="I431" s="97"/>
      <c r="J431" s="104"/>
      <c r="K431" s="97"/>
      <c r="L431" s="102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  <c r="AB431" s="97"/>
      <c r="AC431" s="97"/>
      <c r="AD431" s="97"/>
      <c r="AE431" s="97"/>
      <c r="AF431" s="97"/>
      <c r="AG431" s="97"/>
    </row>
    <row r="432">
      <c r="A432" s="102"/>
      <c r="B432" s="103"/>
      <c r="C432" s="104"/>
      <c r="D432" s="104"/>
      <c r="E432" s="102"/>
      <c r="F432" s="97"/>
      <c r="G432" s="97"/>
      <c r="H432" s="104"/>
      <c r="I432" s="97"/>
      <c r="J432" s="104"/>
      <c r="K432" s="97"/>
      <c r="L432" s="102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  <c r="AC432" s="97"/>
      <c r="AD432" s="97"/>
      <c r="AE432" s="97"/>
      <c r="AF432" s="97"/>
      <c r="AG432" s="97"/>
    </row>
    <row r="433">
      <c r="A433" s="102"/>
      <c r="B433" s="103"/>
      <c r="C433" s="104"/>
      <c r="D433" s="104"/>
      <c r="E433" s="102"/>
      <c r="F433" s="97"/>
      <c r="G433" s="97"/>
      <c r="H433" s="104"/>
      <c r="I433" s="97"/>
      <c r="J433" s="104"/>
      <c r="K433" s="97"/>
      <c r="L433" s="102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  <c r="AB433" s="97"/>
      <c r="AC433" s="97"/>
      <c r="AD433" s="97"/>
      <c r="AE433" s="97"/>
      <c r="AF433" s="97"/>
      <c r="AG433" s="97"/>
    </row>
    <row r="434">
      <c r="A434" s="102"/>
      <c r="B434" s="103"/>
      <c r="C434" s="104"/>
      <c r="D434" s="104"/>
      <c r="E434" s="102"/>
      <c r="F434" s="97"/>
      <c r="G434" s="97"/>
      <c r="H434" s="104"/>
      <c r="I434" s="97"/>
      <c r="J434" s="104"/>
      <c r="K434" s="97"/>
      <c r="L434" s="102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  <c r="AB434" s="97"/>
      <c r="AC434" s="97"/>
      <c r="AD434" s="97"/>
      <c r="AE434" s="97"/>
      <c r="AF434" s="97"/>
      <c r="AG434" s="97"/>
    </row>
    <row r="435">
      <c r="A435" s="102"/>
      <c r="B435" s="103"/>
      <c r="C435" s="104"/>
      <c r="D435" s="104"/>
      <c r="E435" s="102"/>
      <c r="F435" s="97"/>
      <c r="G435" s="97"/>
      <c r="H435" s="104"/>
      <c r="I435" s="97"/>
      <c r="J435" s="104"/>
      <c r="K435" s="97"/>
      <c r="L435" s="102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  <c r="AB435" s="97"/>
      <c r="AC435" s="97"/>
      <c r="AD435" s="97"/>
      <c r="AE435" s="97"/>
      <c r="AF435" s="97"/>
      <c r="AG435" s="97"/>
    </row>
    <row r="436">
      <c r="A436" s="102"/>
      <c r="B436" s="103"/>
      <c r="C436" s="104"/>
      <c r="D436" s="104"/>
      <c r="E436" s="102"/>
      <c r="F436" s="97"/>
      <c r="G436" s="97"/>
      <c r="H436" s="104"/>
      <c r="I436" s="97"/>
      <c r="J436" s="104"/>
      <c r="K436" s="97"/>
      <c r="L436" s="102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  <c r="AB436" s="97"/>
      <c r="AC436" s="97"/>
      <c r="AD436" s="97"/>
      <c r="AE436" s="97"/>
      <c r="AF436" s="97"/>
      <c r="AG436" s="97"/>
    </row>
    <row r="437">
      <c r="A437" s="102"/>
      <c r="B437" s="103"/>
      <c r="C437" s="104"/>
      <c r="D437" s="104"/>
      <c r="E437" s="102"/>
      <c r="F437" s="97"/>
      <c r="G437" s="97"/>
      <c r="H437" s="104"/>
      <c r="I437" s="97"/>
      <c r="J437" s="104"/>
      <c r="K437" s="97"/>
      <c r="L437" s="102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  <c r="AB437" s="97"/>
      <c r="AC437" s="97"/>
      <c r="AD437" s="97"/>
      <c r="AE437" s="97"/>
      <c r="AF437" s="97"/>
      <c r="AG437" s="97"/>
    </row>
    <row r="438">
      <c r="A438" s="102"/>
      <c r="B438" s="103"/>
      <c r="C438" s="104"/>
      <c r="D438" s="104"/>
      <c r="E438" s="102"/>
      <c r="F438" s="97"/>
      <c r="G438" s="97"/>
      <c r="H438" s="104"/>
      <c r="I438" s="97"/>
      <c r="J438" s="104"/>
      <c r="K438" s="97"/>
      <c r="L438" s="102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  <c r="AB438" s="97"/>
      <c r="AC438" s="97"/>
      <c r="AD438" s="97"/>
      <c r="AE438" s="97"/>
      <c r="AF438" s="97"/>
      <c r="AG438" s="97"/>
    </row>
    <row r="439">
      <c r="A439" s="102"/>
      <c r="B439" s="103"/>
      <c r="C439" s="104"/>
      <c r="D439" s="104"/>
      <c r="E439" s="102"/>
      <c r="F439" s="97"/>
      <c r="G439" s="97"/>
      <c r="H439" s="104"/>
      <c r="I439" s="97"/>
      <c r="J439" s="104"/>
      <c r="K439" s="97"/>
      <c r="L439" s="102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  <c r="AC439" s="97"/>
      <c r="AD439" s="97"/>
      <c r="AE439" s="97"/>
      <c r="AF439" s="97"/>
      <c r="AG439" s="97"/>
    </row>
    <row r="440">
      <c r="A440" s="102"/>
      <c r="B440" s="103"/>
      <c r="C440" s="104"/>
      <c r="D440" s="104"/>
      <c r="E440" s="102"/>
      <c r="F440" s="97"/>
      <c r="G440" s="97"/>
      <c r="H440" s="104"/>
      <c r="I440" s="97"/>
      <c r="J440" s="104"/>
      <c r="K440" s="97"/>
      <c r="L440" s="102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  <c r="AC440" s="97"/>
      <c r="AD440" s="97"/>
      <c r="AE440" s="97"/>
      <c r="AF440" s="97"/>
      <c r="AG440" s="97"/>
    </row>
    <row r="441">
      <c r="A441" s="102"/>
      <c r="B441" s="103"/>
      <c r="C441" s="104"/>
      <c r="D441" s="104"/>
      <c r="E441" s="102"/>
      <c r="F441" s="97"/>
      <c r="G441" s="97"/>
      <c r="H441" s="104"/>
      <c r="I441" s="97"/>
      <c r="J441" s="104"/>
      <c r="K441" s="97"/>
      <c r="L441" s="102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  <c r="AC441" s="97"/>
      <c r="AD441" s="97"/>
      <c r="AE441" s="97"/>
      <c r="AF441" s="97"/>
      <c r="AG441" s="97"/>
    </row>
    <row r="442">
      <c r="A442" s="102"/>
      <c r="B442" s="103"/>
      <c r="C442" s="104"/>
      <c r="D442" s="104"/>
      <c r="E442" s="102"/>
      <c r="F442" s="97"/>
      <c r="G442" s="97"/>
      <c r="H442" s="104"/>
      <c r="I442" s="97"/>
      <c r="J442" s="104"/>
      <c r="K442" s="97"/>
      <c r="L442" s="102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  <c r="AC442" s="97"/>
      <c r="AD442" s="97"/>
      <c r="AE442" s="97"/>
      <c r="AF442" s="97"/>
      <c r="AG442" s="97"/>
    </row>
    <row r="443">
      <c r="A443" s="102"/>
      <c r="B443" s="103"/>
      <c r="C443" s="104"/>
      <c r="D443" s="104"/>
      <c r="E443" s="102"/>
      <c r="F443" s="97"/>
      <c r="G443" s="97"/>
      <c r="H443" s="104"/>
      <c r="I443" s="97"/>
      <c r="J443" s="104"/>
      <c r="K443" s="97"/>
      <c r="L443" s="102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  <c r="AC443" s="97"/>
      <c r="AD443" s="97"/>
      <c r="AE443" s="97"/>
      <c r="AF443" s="97"/>
      <c r="AG443" s="97"/>
    </row>
    <row r="444">
      <c r="A444" s="102"/>
      <c r="B444" s="103"/>
      <c r="C444" s="104"/>
      <c r="D444" s="104"/>
      <c r="E444" s="102"/>
      <c r="F444" s="97"/>
      <c r="G444" s="97"/>
      <c r="H444" s="104"/>
      <c r="I444" s="97"/>
      <c r="J444" s="104"/>
      <c r="K444" s="97"/>
      <c r="L444" s="102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  <c r="AC444" s="97"/>
      <c r="AD444" s="97"/>
      <c r="AE444" s="97"/>
      <c r="AF444" s="97"/>
      <c r="AG444" s="97"/>
    </row>
    <row r="445">
      <c r="A445" s="102"/>
      <c r="B445" s="103"/>
      <c r="C445" s="104"/>
      <c r="D445" s="104"/>
      <c r="E445" s="102"/>
      <c r="F445" s="97"/>
      <c r="G445" s="97"/>
      <c r="H445" s="104"/>
      <c r="I445" s="97"/>
      <c r="J445" s="104"/>
      <c r="K445" s="97"/>
      <c r="L445" s="102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  <c r="AB445" s="97"/>
      <c r="AC445" s="97"/>
      <c r="AD445" s="97"/>
      <c r="AE445" s="97"/>
      <c r="AF445" s="97"/>
      <c r="AG445" s="97"/>
    </row>
    <row r="446">
      <c r="A446" s="102"/>
      <c r="B446" s="103"/>
      <c r="C446" s="104"/>
      <c r="D446" s="104"/>
      <c r="E446" s="102"/>
      <c r="F446" s="97"/>
      <c r="G446" s="97"/>
      <c r="H446" s="104"/>
      <c r="I446" s="97"/>
      <c r="J446" s="104"/>
      <c r="K446" s="97"/>
      <c r="L446" s="102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  <c r="AB446" s="97"/>
      <c r="AC446" s="97"/>
      <c r="AD446" s="97"/>
      <c r="AE446" s="97"/>
      <c r="AF446" s="97"/>
      <c r="AG446" s="97"/>
    </row>
    <row r="447">
      <c r="A447" s="102"/>
      <c r="B447" s="103"/>
      <c r="C447" s="104"/>
      <c r="D447" s="104"/>
      <c r="E447" s="102"/>
      <c r="F447" s="97"/>
      <c r="G447" s="97"/>
      <c r="H447" s="104"/>
      <c r="I447" s="97"/>
      <c r="J447" s="104"/>
      <c r="K447" s="97"/>
      <c r="L447" s="102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  <c r="AB447" s="97"/>
      <c r="AC447" s="97"/>
      <c r="AD447" s="97"/>
      <c r="AE447" s="97"/>
      <c r="AF447" s="97"/>
      <c r="AG447" s="97"/>
    </row>
    <row r="448">
      <c r="A448" s="102"/>
      <c r="B448" s="103"/>
      <c r="C448" s="104"/>
      <c r="D448" s="104"/>
      <c r="E448" s="102"/>
      <c r="F448" s="97"/>
      <c r="G448" s="97"/>
      <c r="H448" s="104"/>
      <c r="I448" s="97"/>
      <c r="J448" s="104"/>
      <c r="K448" s="97"/>
      <c r="L448" s="102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  <c r="AB448" s="97"/>
      <c r="AC448" s="97"/>
      <c r="AD448" s="97"/>
      <c r="AE448" s="97"/>
      <c r="AF448" s="97"/>
      <c r="AG448" s="97"/>
    </row>
    <row r="449">
      <c r="A449" s="102"/>
      <c r="B449" s="103"/>
      <c r="C449" s="104"/>
      <c r="D449" s="104"/>
      <c r="E449" s="102"/>
      <c r="F449" s="97"/>
      <c r="G449" s="97"/>
      <c r="H449" s="104"/>
      <c r="I449" s="97"/>
      <c r="J449" s="104"/>
      <c r="K449" s="97"/>
      <c r="L449" s="102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  <c r="AB449" s="97"/>
      <c r="AC449" s="97"/>
      <c r="AD449" s="97"/>
      <c r="AE449" s="97"/>
      <c r="AF449" s="97"/>
      <c r="AG449" s="97"/>
    </row>
    <row r="450">
      <c r="A450" s="102"/>
      <c r="B450" s="103"/>
      <c r="C450" s="104"/>
      <c r="D450" s="104"/>
      <c r="E450" s="102"/>
      <c r="F450" s="97"/>
      <c r="G450" s="97"/>
      <c r="H450" s="104"/>
      <c r="I450" s="97"/>
      <c r="J450" s="104"/>
      <c r="K450" s="97"/>
      <c r="L450" s="102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  <c r="AB450" s="97"/>
      <c r="AC450" s="97"/>
      <c r="AD450" s="97"/>
      <c r="AE450" s="97"/>
      <c r="AF450" s="97"/>
      <c r="AG450" s="97"/>
    </row>
    <row r="451">
      <c r="A451" s="102"/>
      <c r="B451" s="103"/>
      <c r="C451" s="104"/>
      <c r="D451" s="104"/>
      <c r="E451" s="102"/>
      <c r="F451" s="97"/>
      <c r="G451" s="97"/>
      <c r="H451" s="104"/>
      <c r="I451" s="97"/>
      <c r="J451" s="104"/>
      <c r="K451" s="97"/>
      <c r="L451" s="102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  <c r="AB451" s="97"/>
      <c r="AC451" s="97"/>
      <c r="AD451" s="97"/>
      <c r="AE451" s="97"/>
      <c r="AF451" s="97"/>
      <c r="AG451" s="97"/>
    </row>
    <row r="452">
      <c r="A452" s="102"/>
      <c r="B452" s="103"/>
      <c r="C452" s="104"/>
      <c r="D452" s="104"/>
      <c r="E452" s="102"/>
      <c r="F452" s="97"/>
      <c r="G452" s="97"/>
      <c r="H452" s="104"/>
      <c r="I452" s="97"/>
      <c r="J452" s="104"/>
      <c r="K452" s="97"/>
      <c r="L452" s="102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  <c r="AB452" s="97"/>
      <c r="AC452" s="97"/>
      <c r="AD452" s="97"/>
      <c r="AE452" s="97"/>
      <c r="AF452" s="97"/>
      <c r="AG452" s="97"/>
    </row>
    <row r="453">
      <c r="A453" s="102"/>
      <c r="B453" s="103"/>
      <c r="C453" s="104"/>
      <c r="D453" s="104"/>
      <c r="E453" s="102"/>
      <c r="F453" s="97"/>
      <c r="G453" s="97"/>
      <c r="H453" s="104"/>
      <c r="I453" s="97"/>
      <c r="J453" s="104"/>
      <c r="K453" s="97"/>
      <c r="L453" s="102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  <c r="AB453" s="97"/>
      <c r="AC453" s="97"/>
      <c r="AD453" s="97"/>
      <c r="AE453" s="97"/>
      <c r="AF453" s="97"/>
      <c r="AG453" s="97"/>
    </row>
    <row r="454">
      <c r="A454" s="102"/>
      <c r="B454" s="103"/>
      <c r="C454" s="104"/>
      <c r="D454" s="104"/>
      <c r="E454" s="102"/>
      <c r="F454" s="97"/>
      <c r="G454" s="97"/>
      <c r="H454" s="104"/>
      <c r="I454" s="97"/>
      <c r="J454" s="104"/>
      <c r="K454" s="97"/>
      <c r="L454" s="102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  <c r="AB454" s="97"/>
      <c r="AC454" s="97"/>
      <c r="AD454" s="97"/>
      <c r="AE454" s="97"/>
      <c r="AF454" s="97"/>
      <c r="AG454" s="97"/>
    </row>
    <row r="455">
      <c r="A455" s="102"/>
      <c r="B455" s="103"/>
      <c r="C455" s="104"/>
      <c r="D455" s="104"/>
      <c r="E455" s="102"/>
      <c r="F455" s="97"/>
      <c r="G455" s="97"/>
      <c r="H455" s="104"/>
      <c r="I455" s="97"/>
      <c r="J455" s="104"/>
      <c r="K455" s="97"/>
      <c r="L455" s="102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  <c r="AB455" s="97"/>
      <c r="AC455" s="97"/>
      <c r="AD455" s="97"/>
      <c r="AE455" s="97"/>
      <c r="AF455" s="97"/>
      <c r="AG455" s="97"/>
    </row>
    <row r="456">
      <c r="A456" s="102"/>
      <c r="B456" s="103"/>
      <c r="C456" s="104"/>
      <c r="D456" s="104"/>
      <c r="E456" s="102"/>
      <c r="F456" s="97"/>
      <c r="G456" s="97"/>
      <c r="H456" s="104"/>
      <c r="I456" s="97"/>
      <c r="J456" s="104"/>
      <c r="K456" s="97"/>
      <c r="L456" s="102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  <c r="AB456" s="97"/>
      <c r="AC456" s="97"/>
      <c r="AD456" s="97"/>
      <c r="AE456" s="97"/>
      <c r="AF456" s="97"/>
      <c r="AG456" s="97"/>
    </row>
    <row r="457">
      <c r="A457" s="102"/>
      <c r="B457" s="103"/>
      <c r="C457" s="104"/>
      <c r="D457" s="104"/>
      <c r="E457" s="102"/>
      <c r="F457" s="97"/>
      <c r="G457" s="97"/>
      <c r="H457" s="104"/>
      <c r="I457" s="97"/>
      <c r="J457" s="104"/>
      <c r="K457" s="97"/>
      <c r="L457" s="102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  <c r="AB457" s="97"/>
      <c r="AC457" s="97"/>
      <c r="AD457" s="97"/>
      <c r="AE457" s="97"/>
      <c r="AF457" s="97"/>
      <c r="AG457" s="97"/>
    </row>
    <row r="458">
      <c r="A458" s="102"/>
      <c r="B458" s="103"/>
      <c r="C458" s="104"/>
      <c r="D458" s="104"/>
      <c r="E458" s="102"/>
      <c r="F458" s="97"/>
      <c r="G458" s="97"/>
      <c r="H458" s="104"/>
      <c r="I458" s="97"/>
      <c r="J458" s="104"/>
      <c r="K458" s="97"/>
      <c r="L458" s="102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  <c r="AC458" s="97"/>
      <c r="AD458" s="97"/>
      <c r="AE458" s="97"/>
      <c r="AF458" s="97"/>
      <c r="AG458" s="97"/>
    </row>
    <row r="459">
      <c r="A459" s="102"/>
      <c r="B459" s="103"/>
      <c r="C459" s="104"/>
      <c r="D459" s="104"/>
      <c r="E459" s="102"/>
      <c r="F459" s="97"/>
      <c r="G459" s="97"/>
      <c r="H459" s="104"/>
      <c r="I459" s="97"/>
      <c r="J459" s="104"/>
      <c r="K459" s="97"/>
      <c r="L459" s="102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  <c r="AC459" s="97"/>
      <c r="AD459" s="97"/>
      <c r="AE459" s="97"/>
      <c r="AF459" s="97"/>
      <c r="AG459" s="97"/>
    </row>
    <row r="460">
      <c r="A460" s="102"/>
      <c r="B460" s="103"/>
      <c r="C460" s="104"/>
      <c r="D460" s="104"/>
      <c r="E460" s="102"/>
      <c r="F460" s="97"/>
      <c r="G460" s="97"/>
      <c r="H460" s="104"/>
      <c r="I460" s="97"/>
      <c r="J460" s="104"/>
      <c r="K460" s="97"/>
      <c r="L460" s="102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  <c r="AC460" s="97"/>
      <c r="AD460" s="97"/>
      <c r="AE460" s="97"/>
      <c r="AF460" s="97"/>
      <c r="AG460" s="97"/>
    </row>
    <row r="461">
      <c r="A461" s="102"/>
      <c r="B461" s="103"/>
      <c r="C461" s="104"/>
      <c r="D461" s="104"/>
      <c r="E461" s="102"/>
      <c r="F461" s="97"/>
      <c r="G461" s="97"/>
      <c r="H461" s="104"/>
      <c r="I461" s="97"/>
      <c r="J461" s="104"/>
      <c r="K461" s="97"/>
      <c r="L461" s="102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  <c r="AC461" s="97"/>
      <c r="AD461" s="97"/>
      <c r="AE461" s="97"/>
      <c r="AF461" s="97"/>
      <c r="AG461" s="97"/>
    </row>
    <row r="462">
      <c r="A462" s="102"/>
      <c r="B462" s="103"/>
      <c r="C462" s="104"/>
      <c r="D462" s="104"/>
      <c r="E462" s="102"/>
      <c r="F462" s="97"/>
      <c r="G462" s="97"/>
      <c r="H462" s="104"/>
      <c r="I462" s="97"/>
      <c r="J462" s="104"/>
      <c r="K462" s="97"/>
      <c r="L462" s="102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  <c r="AC462" s="97"/>
      <c r="AD462" s="97"/>
      <c r="AE462" s="97"/>
      <c r="AF462" s="97"/>
      <c r="AG462" s="97"/>
    </row>
    <row r="463">
      <c r="A463" s="102"/>
      <c r="B463" s="103"/>
      <c r="C463" s="104"/>
      <c r="D463" s="104"/>
      <c r="E463" s="102"/>
      <c r="F463" s="97"/>
      <c r="G463" s="97"/>
      <c r="H463" s="104"/>
      <c r="I463" s="97"/>
      <c r="J463" s="104"/>
      <c r="K463" s="97"/>
      <c r="L463" s="102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  <c r="AC463" s="97"/>
      <c r="AD463" s="97"/>
      <c r="AE463" s="97"/>
      <c r="AF463" s="97"/>
      <c r="AG463" s="97"/>
    </row>
    <row r="464">
      <c r="A464" s="102"/>
      <c r="B464" s="103"/>
      <c r="C464" s="104"/>
      <c r="D464" s="104"/>
      <c r="E464" s="102"/>
      <c r="F464" s="97"/>
      <c r="G464" s="97"/>
      <c r="H464" s="104"/>
      <c r="I464" s="97"/>
      <c r="J464" s="104"/>
      <c r="K464" s="97"/>
      <c r="L464" s="102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  <c r="AB464" s="97"/>
      <c r="AC464" s="97"/>
      <c r="AD464" s="97"/>
      <c r="AE464" s="97"/>
      <c r="AF464" s="97"/>
      <c r="AG464" s="97"/>
    </row>
    <row r="465">
      <c r="A465" s="102"/>
      <c r="B465" s="103"/>
      <c r="C465" s="104"/>
      <c r="D465" s="104"/>
      <c r="E465" s="102"/>
      <c r="F465" s="97"/>
      <c r="G465" s="97"/>
      <c r="H465" s="104"/>
      <c r="I465" s="97"/>
      <c r="J465" s="104"/>
      <c r="K465" s="97"/>
      <c r="L465" s="102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  <c r="AB465" s="97"/>
      <c r="AC465" s="97"/>
      <c r="AD465" s="97"/>
      <c r="AE465" s="97"/>
      <c r="AF465" s="97"/>
      <c r="AG465" s="97"/>
    </row>
    <row r="466">
      <c r="A466" s="102"/>
      <c r="B466" s="103"/>
      <c r="C466" s="104"/>
      <c r="D466" s="104"/>
      <c r="E466" s="102"/>
      <c r="F466" s="97"/>
      <c r="G466" s="97"/>
      <c r="H466" s="104"/>
      <c r="I466" s="97"/>
      <c r="J466" s="104"/>
      <c r="K466" s="97"/>
      <c r="L466" s="102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  <c r="AB466" s="97"/>
      <c r="AC466" s="97"/>
      <c r="AD466" s="97"/>
      <c r="AE466" s="97"/>
      <c r="AF466" s="97"/>
      <c r="AG466" s="97"/>
    </row>
    <row r="467">
      <c r="A467" s="102"/>
      <c r="B467" s="103"/>
      <c r="C467" s="104"/>
      <c r="D467" s="104"/>
      <c r="E467" s="102"/>
      <c r="F467" s="97"/>
      <c r="G467" s="97"/>
      <c r="H467" s="104"/>
      <c r="I467" s="97"/>
      <c r="J467" s="104"/>
      <c r="K467" s="97"/>
      <c r="L467" s="102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  <c r="AC467" s="97"/>
      <c r="AD467" s="97"/>
      <c r="AE467" s="97"/>
      <c r="AF467" s="97"/>
      <c r="AG467" s="97"/>
    </row>
    <row r="468">
      <c r="A468" s="102"/>
      <c r="B468" s="103"/>
      <c r="C468" s="104"/>
      <c r="D468" s="104"/>
      <c r="E468" s="102"/>
      <c r="F468" s="97"/>
      <c r="G468" s="97"/>
      <c r="H468" s="104"/>
      <c r="I468" s="97"/>
      <c r="J468" s="104"/>
      <c r="K468" s="97"/>
      <c r="L468" s="102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  <c r="AC468" s="97"/>
      <c r="AD468" s="97"/>
      <c r="AE468" s="97"/>
      <c r="AF468" s="97"/>
      <c r="AG468" s="97"/>
    </row>
    <row r="469">
      <c r="A469" s="102"/>
      <c r="B469" s="103"/>
      <c r="C469" s="104"/>
      <c r="D469" s="104"/>
      <c r="E469" s="102"/>
      <c r="F469" s="97"/>
      <c r="G469" s="97"/>
      <c r="H469" s="104"/>
      <c r="I469" s="97"/>
      <c r="J469" s="104"/>
      <c r="K469" s="97"/>
      <c r="L469" s="102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  <c r="AC469" s="97"/>
      <c r="AD469" s="97"/>
      <c r="AE469" s="97"/>
      <c r="AF469" s="97"/>
      <c r="AG469" s="97"/>
    </row>
    <row r="470">
      <c r="A470" s="102"/>
      <c r="B470" s="103"/>
      <c r="C470" s="104"/>
      <c r="D470" s="104"/>
      <c r="E470" s="102"/>
      <c r="F470" s="97"/>
      <c r="G470" s="97"/>
      <c r="H470" s="104"/>
      <c r="I470" s="97"/>
      <c r="J470" s="104"/>
      <c r="K470" s="97"/>
      <c r="L470" s="102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  <c r="AC470" s="97"/>
      <c r="AD470" s="97"/>
      <c r="AE470" s="97"/>
      <c r="AF470" s="97"/>
      <c r="AG470" s="97"/>
    </row>
    <row r="471">
      <c r="A471" s="102"/>
      <c r="B471" s="103"/>
      <c r="C471" s="104"/>
      <c r="D471" s="104"/>
      <c r="E471" s="102"/>
      <c r="F471" s="97"/>
      <c r="G471" s="97"/>
      <c r="H471" s="104"/>
      <c r="I471" s="97"/>
      <c r="J471" s="104"/>
      <c r="K471" s="97"/>
      <c r="L471" s="102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  <c r="AC471" s="97"/>
      <c r="AD471" s="97"/>
      <c r="AE471" s="97"/>
      <c r="AF471" s="97"/>
      <c r="AG471" s="97"/>
    </row>
    <row r="472">
      <c r="A472" s="102"/>
      <c r="B472" s="103"/>
      <c r="C472" s="104"/>
      <c r="D472" s="104"/>
      <c r="E472" s="102"/>
      <c r="F472" s="97"/>
      <c r="G472" s="97"/>
      <c r="H472" s="104"/>
      <c r="I472" s="97"/>
      <c r="J472" s="104"/>
      <c r="K472" s="97"/>
      <c r="L472" s="102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  <c r="AC472" s="97"/>
      <c r="AD472" s="97"/>
      <c r="AE472" s="97"/>
      <c r="AF472" s="97"/>
      <c r="AG472" s="97"/>
    </row>
    <row r="473">
      <c r="A473" s="102"/>
      <c r="B473" s="103"/>
      <c r="C473" s="104"/>
      <c r="D473" s="104"/>
      <c r="E473" s="102"/>
      <c r="F473" s="97"/>
      <c r="G473" s="97"/>
      <c r="H473" s="104"/>
      <c r="I473" s="97"/>
      <c r="J473" s="104"/>
      <c r="K473" s="97"/>
      <c r="L473" s="102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  <c r="AC473" s="97"/>
      <c r="AD473" s="97"/>
      <c r="AE473" s="97"/>
      <c r="AF473" s="97"/>
      <c r="AG473" s="97"/>
    </row>
    <row r="474">
      <c r="A474" s="102"/>
      <c r="B474" s="103"/>
      <c r="C474" s="104"/>
      <c r="D474" s="104"/>
      <c r="E474" s="102"/>
      <c r="F474" s="97"/>
      <c r="G474" s="97"/>
      <c r="H474" s="104"/>
      <c r="I474" s="97"/>
      <c r="J474" s="104"/>
      <c r="K474" s="97"/>
      <c r="L474" s="102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  <c r="AC474" s="97"/>
      <c r="AD474" s="97"/>
      <c r="AE474" s="97"/>
      <c r="AF474" s="97"/>
      <c r="AG474" s="97"/>
    </row>
    <row r="475">
      <c r="A475" s="102"/>
      <c r="B475" s="103"/>
      <c r="C475" s="104"/>
      <c r="D475" s="104"/>
      <c r="E475" s="102"/>
      <c r="F475" s="97"/>
      <c r="G475" s="97"/>
      <c r="H475" s="104"/>
      <c r="I475" s="97"/>
      <c r="J475" s="104"/>
      <c r="K475" s="97"/>
      <c r="L475" s="102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  <c r="AC475" s="97"/>
      <c r="AD475" s="97"/>
      <c r="AE475" s="97"/>
      <c r="AF475" s="97"/>
      <c r="AG475" s="97"/>
    </row>
    <row r="476">
      <c r="A476" s="102"/>
      <c r="B476" s="103"/>
      <c r="C476" s="104"/>
      <c r="D476" s="104"/>
      <c r="E476" s="102"/>
      <c r="F476" s="97"/>
      <c r="G476" s="97"/>
      <c r="H476" s="104"/>
      <c r="I476" s="97"/>
      <c r="J476" s="104"/>
      <c r="K476" s="97"/>
      <c r="L476" s="102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  <c r="AC476" s="97"/>
      <c r="AD476" s="97"/>
      <c r="AE476" s="97"/>
      <c r="AF476" s="97"/>
      <c r="AG476" s="97"/>
    </row>
    <row r="477">
      <c r="A477" s="102"/>
      <c r="B477" s="103"/>
      <c r="C477" s="104"/>
      <c r="D477" s="104"/>
      <c r="E477" s="102"/>
      <c r="F477" s="97"/>
      <c r="G477" s="97"/>
      <c r="H477" s="104"/>
      <c r="I477" s="97"/>
      <c r="J477" s="104"/>
      <c r="K477" s="97"/>
      <c r="L477" s="102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  <c r="AC477" s="97"/>
      <c r="AD477" s="97"/>
      <c r="AE477" s="97"/>
      <c r="AF477" s="97"/>
      <c r="AG477" s="97"/>
    </row>
    <row r="478">
      <c r="A478" s="102"/>
      <c r="B478" s="103"/>
      <c r="C478" s="104"/>
      <c r="D478" s="104"/>
      <c r="E478" s="102"/>
      <c r="F478" s="97"/>
      <c r="G478" s="97"/>
      <c r="H478" s="104"/>
      <c r="I478" s="97"/>
      <c r="J478" s="104"/>
      <c r="K478" s="97"/>
      <c r="L478" s="102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  <c r="AC478" s="97"/>
      <c r="AD478" s="97"/>
      <c r="AE478" s="97"/>
      <c r="AF478" s="97"/>
      <c r="AG478" s="97"/>
    </row>
    <row r="479">
      <c r="A479" s="102"/>
      <c r="B479" s="103"/>
      <c r="C479" s="104"/>
      <c r="D479" s="104"/>
      <c r="E479" s="102"/>
      <c r="F479" s="97"/>
      <c r="G479" s="97"/>
      <c r="H479" s="104"/>
      <c r="I479" s="97"/>
      <c r="J479" s="104"/>
      <c r="K479" s="97"/>
      <c r="L479" s="102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  <c r="AC479" s="97"/>
      <c r="AD479" s="97"/>
      <c r="AE479" s="97"/>
      <c r="AF479" s="97"/>
      <c r="AG479" s="97"/>
    </row>
    <row r="480">
      <c r="A480" s="102"/>
      <c r="B480" s="103"/>
      <c r="C480" s="104"/>
      <c r="D480" s="104"/>
      <c r="E480" s="102"/>
      <c r="F480" s="97"/>
      <c r="G480" s="97"/>
      <c r="H480" s="104"/>
      <c r="I480" s="97"/>
      <c r="J480" s="104"/>
      <c r="K480" s="97"/>
      <c r="L480" s="102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  <c r="AB480" s="97"/>
      <c r="AC480" s="97"/>
      <c r="AD480" s="97"/>
      <c r="AE480" s="97"/>
      <c r="AF480" s="97"/>
      <c r="AG480" s="97"/>
    </row>
    <row r="481">
      <c r="A481" s="102"/>
      <c r="B481" s="103"/>
      <c r="C481" s="104"/>
      <c r="D481" s="104"/>
      <c r="E481" s="102"/>
      <c r="F481" s="97"/>
      <c r="G481" s="97"/>
      <c r="H481" s="104"/>
      <c r="I481" s="97"/>
      <c r="J481" s="104"/>
      <c r="K481" s="97"/>
      <c r="L481" s="102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  <c r="AB481" s="97"/>
      <c r="AC481" s="97"/>
      <c r="AD481" s="97"/>
      <c r="AE481" s="97"/>
      <c r="AF481" s="97"/>
      <c r="AG481" s="97"/>
    </row>
    <row r="482">
      <c r="A482" s="102"/>
      <c r="B482" s="103"/>
      <c r="C482" s="104"/>
      <c r="D482" s="104"/>
      <c r="E482" s="102"/>
      <c r="F482" s="97"/>
      <c r="G482" s="97"/>
      <c r="H482" s="104"/>
      <c r="I482" s="97"/>
      <c r="J482" s="104"/>
      <c r="K482" s="97"/>
      <c r="L482" s="102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  <c r="AB482" s="97"/>
      <c r="AC482" s="97"/>
      <c r="AD482" s="97"/>
      <c r="AE482" s="97"/>
      <c r="AF482" s="97"/>
      <c r="AG482" s="97"/>
    </row>
    <row r="483">
      <c r="A483" s="102"/>
      <c r="B483" s="103"/>
      <c r="C483" s="104"/>
      <c r="D483" s="104"/>
      <c r="E483" s="102"/>
      <c r="F483" s="97"/>
      <c r="G483" s="97"/>
      <c r="H483" s="104"/>
      <c r="I483" s="97"/>
      <c r="J483" s="104"/>
      <c r="K483" s="97"/>
      <c r="L483" s="102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  <c r="AB483" s="97"/>
      <c r="AC483" s="97"/>
      <c r="AD483" s="97"/>
      <c r="AE483" s="97"/>
      <c r="AF483" s="97"/>
      <c r="AG483" s="97"/>
    </row>
    <row r="484">
      <c r="A484" s="102"/>
      <c r="B484" s="103"/>
      <c r="C484" s="104"/>
      <c r="D484" s="104"/>
      <c r="E484" s="102"/>
      <c r="F484" s="97"/>
      <c r="G484" s="97"/>
      <c r="H484" s="104"/>
      <c r="I484" s="97"/>
      <c r="J484" s="104"/>
      <c r="K484" s="97"/>
      <c r="L484" s="102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  <c r="AB484" s="97"/>
      <c r="AC484" s="97"/>
      <c r="AD484" s="97"/>
      <c r="AE484" s="97"/>
      <c r="AF484" s="97"/>
      <c r="AG484" s="97"/>
    </row>
    <row r="485">
      <c r="A485" s="102"/>
      <c r="B485" s="103"/>
      <c r="C485" s="104"/>
      <c r="D485" s="104"/>
      <c r="E485" s="102"/>
      <c r="F485" s="97"/>
      <c r="G485" s="97"/>
      <c r="H485" s="104"/>
      <c r="I485" s="97"/>
      <c r="J485" s="104"/>
      <c r="K485" s="97"/>
      <c r="L485" s="102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  <c r="AB485" s="97"/>
      <c r="AC485" s="97"/>
      <c r="AD485" s="97"/>
      <c r="AE485" s="97"/>
      <c r="AF485" s="97"/>
      <c r="AG485" s="97"/>
    </row>
    <row r="486">
      <c r="A486" s="102"/>
      <c r="B486" s="103"/>
      <c r="C486" s="104"/>
      <c r="D486" s="104"/>
      <c r="E486" s="102"/>
      <c r="F486" s="97"/>
      <c r="G486" s="97"/>
      <c r="H486" s="104"/>
      <c r="I486" s="97"/>
      <c r="J486" s="104"/>
      <c r="K486" s="97"/>
      <c r="L486" s="102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  <c r="AB486" s="97"/>
      <c r="AC486" s="97"/>
      <c r="AD486" s="97"/>
      <c r="AE486" s="97"/>
      <c r="AF486" s="97"/>
      <c r="AG486" s="97"/>
    </row>
    <row r="487">
      <c r="A487" s="102"/>
      <c r="B487" s="103"/>
      <c r="C487" s="104"/>
      <c r="D487" s="104"/>
      <c r="E487" s="102"/>
      <c r="F487" s="97"/>
      <c r="G487" s="97"/>
      <c r="H487" s="104"/>
      <c r="I487" s="97"/>
      <c r="J487" s="104"/>
      <c r="K487" s="97"/>
      <c r="L487" s="102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  <c r="AB487" s="97"/>
      <c r="AC487" s="97"/>
      <c r="AD487" s="97"/>
      <c r="AE487" s="97"/>
      <c r="AF487" s="97"/>
      <c r="AG487" s="97"/>
    </row>
    <row r="488">
      <c r="A488" s="102"/>
      <c r="B488" s="103"/>
      <c r="C488" s="104"/>
      <c r="D488" s="104"/>
      <c r="E488" s="102"/>
      <c r="F488" s="97"/>
      <c r="G488" s="97"/>
      <c r="H488" s="104"/>
      <c r="I488" s="97"/>
      <c r="J488" s="104"/>
      <c r="K488" s="97"/>
      <c r="L488" s="102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  <c r="AB488" s="97"/>
      <c r="AC488" s="97"/>
      <c r="AD488" s="97"/>
      <c r="AE488" s="97"/>
      <c r="AF488" s="97"/>
      <c r="AG488" s="97"/>
    </row>
    <row r="489">
      <c r="A489" s="102"/>
      <c r="B489" s="103"/>
      <c r="C489" s="104"/>
      <c r="D489" s="104"/>
      <c r="E489" s="102"/>
      <c r="F489" s="97"/>
      <c r="G489" s="97"/>
      <c r="H489" s="104"/>
      <c r="I489" s="97"/>
      <c r="J489" s="104"/>
      <c r="K489" s="97"/>
      <c r="L489" s="102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  <c r="AC489" s="97"/>
      <c r="AD489" s="97"/>
      <c r="AE489" s="97"/>
      <c r="AF489" s="97"/>
      <c r="AG489" s="97"/>
    </row>
    <row r="490">
      <c r="A490" s="102"/>
      <c r="B490" s="103"/>
      <c r="C490" s="104"/>
      <c r="D490" s="104"/>
      <c r="E490" s="102"/>
      <c r="F490" s="97"/>
      <c r="G490" s="97"/>
      <c r="H490" s="104"/>
      <c r="I490" s="97"/>
      <c r="J490" s="104"/>
      <c r="K490" s="97"/>
      <c r="L490" s="102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  <c r="AC490" s="97"/>
      <c r="AD490" s="97"/>
      <c r="AE490" s="97"/>
      <c r="AF490" s="97"/>
      <c r="AG490" s="97"/>
    </row>
    <row r="491">
      <c r="A491" s="102"/>
      <c r="B491" s="103"/>
      <c r="C491" s="104"/>
      <c r="D491" s="104"/>
      <c r="E491" s="102"/>
      <c r="F491" s="97"/>
      <c r="G491" s="97"/>
      <c r="H491" s="104"/>
      <c r="I491" s="97"/>
      <c r="J491" s="104"/>
      <c r="K491" s="97"/>
      <c r="L491" s="102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  <c r="AC491" s="97"/>
      <c r="AD491" s="97"/>
      <c r="AE491" s="97"/>
      <c r="AF491" s="97"/>
      <c r="AG491" s="97"/>
    </row>
    <row r="492">
      <c r="A492" s="102"/>
      <c r="B492" s="103"/>
      <c r="C492" s="104"/>
      <c r="D492" s="104"/>
      <c r="E492" s="102"/>
      <c r="F492" s="97"/>
      <c r="G492" s="97"/>
      <c r="H492" s="104"/>
      <c r="I492" s="97"/>
      <c r="J492" s="104"/>
      <c r="K492" s="97"/>
      <c r="L492" s="102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  <c r="AB492" s="97"/>
      <c r="AC492" s="97"/>
      <c r="AD492" s="97"/>
      <c r="AE492" s="97"/>
      <c r="AF492" s="97"/>
      <c r="AG492" s="97"/>
    </row>
    <row r="493">
      <c r="A493" s="102"/>
      <c r="B493" s="103"/>
      <c r="C493" s="104"/>
      <c r="D493" s="104"/>
      <c r="E493" s="102"/>
      <c r="F493" s="97"/>
      <c r="G493" s="97"/>
      <c r="H493" s="104"/>
      <c r="I493" s="97"/>
      <c r="J493" s="104"/>
      <c r="K493" s="97"/>
      <c r="L493" s="102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  <c r="AC493" s="97"/>
      <c r="AD493" s="97"/>
      <c r="AE493" s="97"/>
      <c r="AF493" s="97"/>
      <c r="AG493" s="97"/>
    </row>
    <row r="494">
      <c r="A494" s="102"/>
      <c r="B494" s="103"/>
      <c r="C494" s="104"/>
      <c r="D494" s="104"/>
      <c r="E494" s="102"/>
      <c r="F494" s="97"/>
      <c r="G494" s="97"/>
      <c r="H494" s="104"/>
      <c r="I494" s="97"/>
      <c r="J494" s="104"/>
      <c r="K494" s="97"/>
      <c r="L494" s="102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  <c r="AC494" s="97"/>
      <c r="AD494" s="97"/>
      <c r="AE494" s="97"/>
      <c r="AF494" s="97"/>
      <c r="AG494" s="97"/>
    </row>
    <row r="495">
      <c r="A495" s="102"/>
      <c r="B495" s="103"/>
      <c r="C495" s="104"/>
      <c r="D495" s="104"/>
      <c r="E495" s="102"/>
      <c r="F495" s="97"/>
      <c r="G495" s="97"/>
      <c r="H495" s="104"/>
      <c r="I495" s="97"/>
      <c r="J495" s="104"/>
      <c r="K495" s="97"/>
      <c r="L495" s="102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  <c r="AB495" s="97"/>
      <c r="AC495" s="97"/>
      <c r="AD495" s="97"/>
      <c r="AE495" s="97"/>
      <c r="AF495" s="97"/>
      <c r="AG495" s="97"/>
    </row>
    <row r="496">
      <c r="A496" s="102"/>
      <c r="B496" s="103"/>
      <c r="C496" s="104"/>
      <c r="D496" s="104"/>
      <c r="E496" s="102"/>
      <c r="F496" s="97"/>
      <c r="G496" s="97"/>
      <c r="H496" s="104"/>
      <c r="I496" s="97"/>
      <c r="J496" s="104"/>
      <c r="K496" s="97"/>
      <c r="L496" s="102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  <c r="AC496" s="97"/>
      <c r="AD496" s="97"/>
      <c r="AE496" s="97"/>
      <c r="AF496" s="97"/>
      <c r="AG496" s="97"/>
    </row>
    <row r="497">
      <c r="A497" s="102"/>
      <c r="B497" s="103"/>
      <c r="C497" s="104"/>
      <c r="D497" s="104"/>
      <c r="E497" s="102"/>
      <c r="F497" s="97"/>
      <c r="G497" s="97"/>
      <c r="H497" s="104"/>
      <c r="I497" s="97"/>
      <c r="J497" s="104"/>
      <c r="K497" s="97"/>
      <c r="L497" s="102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  <c r="AC497" s="97"/>
      <c r="AD497" s="97"/>
      <c r="AE497" s="97"/>
      <c r="AF497" s="97"/>
      <c r="AG497" s="97"/>
    </row>
    <row r="498">
      <c r="A498" s="102"/>
      <c r="B498" s="103"/>
      <c r="C498" s="104"/>
      <c r="D498" s="104"/>
      <c r="E498" s="102"/>
      <c r="F498" s="97"/>
      <c r="G498" s="97"/>
      <c r="H498" s="104"/>
      <c r="I498" s="97"/>
      <c r="J498" s="104"/>
      <c r="K498" s="97"/>
      <c r="L498" s="102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  <c r="AB498" s="97"/>
      <c r="AC498" s="97"/>
      <c r="AD498" s="97"/>
      <c r="AE498" s="97"/>
      <c r="AF498" s="97"/>
      <c r="AG498" s="97"/>
    </row>
    <row r="499">
      <c r="A499" s="102"/>
      <c r="B499" s="103"/>
      <c r="C499" s="104"/>
      <c r="D499" s="104"/>
      <c r="E499" s="102"/>
      <c r="F499" s="97"/>
      <c r="G499" s="97"/>
      <c r="H499" s="104"/>
      <c r="I499" s="97"/>
      <c r="J499" s="104"/>
      <c r="K499" s="97"/>
      <c r="L499" s="102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  <c r="AB499" s="97"/>
      <c r="AC499" s="97"/>
      <c r="AD499" s="97"/>
      <c r="AE499" s="97"/>
      <c r="AF499" s="97"/>
      <c r="AG499" s="97"/>
    </row>
    <row r="500">
      <c r="A500" s="102"/>
      <c r="B500" s="103"/>
      <c r="C500" s="104"/>
      <c r="D500" s="104"/>
      <c r="E500" s="102"/>
      <c r="F500" s="97"/>
      <c r="G500" s="97"/>
      <c r="H500" s="104"/>
      <c r="I500" s="97"/>
      <c r="J500" s="104"/>
      <c r="K500" s="97"/>
      <c r="L500" s="102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  <c r="AB500" s="97"/>
      <c r="AC500" s="97"/>
      <c r="AD500" s="97"/>
      <c r="AE500" s="97"/>
      <c r="AF500" s="97"/>
      <c r="AG500" s="97"/>
    </row>
    <row r="501">
      <c r="A501" s="102"/>
      <c r="B501" s="103"/>
      <c r="C501" s="104"/>
      <c r="D501" s="104"/>
      <c r="E501" s="102"/>
      <c r="F501" s="97"/>
      <c r="G501" s="97"/>
      <c r="H501" s="104"/>
      <c r="I501" s="97"/>
      <c r="J501" s="104"/>
      <c r="K501" s="97"/>
      <c r="L501" s="102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  <c r="AA501" s="97"/>
      <c r="AB501" s="97"/>
      <c r="AC501" s="97"/>
      <c r="AD501" s="97"/>
      <c r="AE501" s="97"/>
      <c r="AF501" s="97"/>
      <c r="AG501" s="97"/>
    </row>
    <row r="502">
      <c r="A502" s="102"/>
      <c r="B502" s="103"/>
      <c r="C502" s="104"/>
      <c r="D502" s="104"/>
      <c r="E502" s="102"/>
      <c r="F502" s="97"/>
      <c r="G502" s="97"/>
      <c r="H502" s="104"/>
      <c r="I502" s="97"/>
      <c r="J502" s="104"/>
      <c r="K502" s="97"/>
      <c r="L502" s="102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  <c r="AB502" s="97"/>
      <c r="AC502" s="97"/>
      <c r="AD502" s="97"/>
      <c r="AE502" s="97"/>
      <c r="AF502" s="97"/>
      <c r="AG502" s="97"/>
    </row>
    <row r="503">
      <c r="A503" s="102"/>
      <c r="B503" s="103"/>
      <c r="C503" s="104"/>
      <c r="D503" s="104"/>
      <c r="E503" s="102"/>
      <c r="F503" s="97"/>
      <c r="G503" s="97"/>
      <c r="H503" s="104"/>
      <c r="I503" s="97"/>
      <c r="J503" s="104"/>
      <c r="K503" s="97"/>
      <c r="L503" s="102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  <c r="AA503" s="97"/>
      <c r="AB503" s="97"/>
      <c r="AC503" s="97"/>
      <c r="AD503" s="97"/>
      <c r="AE503" s="97"/>
      <c r="AF503" s="97"/>
      <c r="AG503" s="97"/>
    </row>
    <row r="504">
      <c r="A504" s="102"/>
      <c r="B504" s="103"/>
      <c r="C504" s="104"/>
      <c r="D504" s="104"/>
      <c r="E504" s="102"/>
      <c r="F504" s="97"/>
      <c r="G504" s="97"/>
      <c r="H504" s="104"/>
      <c r="I504" s="97"/>
      <c r="J504" s="104"/>
      <c r="K504" s="97"/>
      <c r="L504" s="102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  <c r="AA504" s="97"/>
      <c r="AB504" s="97"/>
      <c r="AC504" s="97"/>
      <c r="AD504" s="97"/>
      <c r="AE504" s="97"/>
      <c r="AF504" s="97"/>
      <c r="AG504" s="97"/>
    </row>
    <row r="505">
      <c r="A505" s="102"/>
      <c r="B505" s="103"/>
      <c r="C505" s="104"/>
      <c r="D505" s="104"/>
      <c r="E505" s="102"/>
      <c r="F505" s="97"/>
      <c r="G505" s="97"/>
      <c r="H505" s="104"/>
      <c r="I505" s="97"/>
      <c r="J505" s="104"/>
      <c r="K505" s="97"/>
      <c r="L505" s="102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  <c r="AA505" s="97"/>
      <c r="AB505" s="97"/>
      <c r="AC505" s="97"/>
      <c r="AD505" s="97"/>
      <c r="AE505" s="97"/>
      <c r="AF505" s="97"/>
      <c r="AG505" s="97"/>
    </row>
    <row r="506">
      <c r="A506" s="102"/>
      <c r="B506" s="103"/>
      <c r="C506" s="104"/>
      <c r="D506" s="104"/>
      <c r="E506" s="102"/>
      <c r="F506" s="97"/>
      <c r="G506" s="97"/>
      <c r="H506" s="104"/>
      <c r="I506" s="97"/>
      <c r="J506" s="104"/>
      <c r="K506" s="97"/>
      <c r="L506" s="102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  <c r="AA506" s="97"/>
      <c r="AB506" s="97"/>
      <c r="AC506" s="97"/>
      <c r="AD506" s="97"/>
      <c r="AE506" s="97"/>
      <c r="AF506" s="97"/>
      <c r="AG506" s="97"/>
    </row>
    <row r="507">
      <c r="A507" s="102"/>
      <c r="B507" s="103"/>
      <c r="C507" s="104"/>
      <c r="D507" s="104"/>
      <c r="E507" s="102"/>
      <c r="F507" s="97"/>
      <c r="G507" s="97"/>
      <c r="H507" s="104"/>
      <c r="I507" s="97"/>
      <c r="J507" s="104"/>
      <c r="K507" s="97"/>
      <c r="L507" s="102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  <c r="AA507" s="97"/>
      <c r="AB507" s="97"/>
      <c r="AC507" s="97"/>
      <c r="AD507" s="97"/>
      <c r="AE507" s="97"/>
      <c r="AF507" s="97"/>
      <c r="AG507" s="97"/>
    </row>
    <row r="508">
      <c r="A508" s="102"/>
      <c r="B508" s="103"/>
      <c r="C508" s="104"/>
      <c r="D508" s="104"/>
      <c r="E508" s="102"/>
      <c r="F508" s="97"/>
      <c r="G508" s="97"/>
      <c r="H508" s="104"/>
      <c r="I508" s="97"/>
      <c r="J508" s="104"/>
      <c r="K508" s="97"/>
      <c r="L508" s="102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  <c r="AB508" s="97"/>
      <c r="AC508" s="97"/>
      <c r="AD508" s="97"/>
      <c r="AE508" s="97"/>
      <c r="AF508" s="97"/>
      <c r="AG508" s="97"/>
    </row>
    <row r="509">
      <c r="A509" s="102"/>
      <c r="B509" s="103"/>
      <c r="C509" s="104"/>
      <c r="D509" s="104"/>
      <c r="E509" s="102"/>
      <c r="F509" s="97"/>
      <c r="G509" s="97"/>
      <c r="H509" s="104"/>
      <c r="I509" s="97"/>
      <c r="J509" s="104"/>
      <c r="K509" s="97"/>
      <c r="L509" s="102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  <c r="AB509" s="97"/>
      <c r="AC509" s="97"/>
      <c r="AD509" s="97"/>
      <c r="AE509" s="97"/>
      <c r="AF509" s="97"/>
      <c r="AG509" s="97"/>
    </row>
    <row r="510">
      <c r="A510" s="102"/>
      <c r="B510" s="103"/>
      <c r="C510" s="104"/>
      <c r="D510" s="104"/>
      <c r="E510" s="102"/>
      <c r="F510" s="97"/>
      <c r="G510" s="97"/>
      <c r="H510" s="104"/>
      <c r="I510" s="97"/>
      <c r="J510" s="104"/>
      <c r="K510" s="97"/>
      <c r="L510" s="102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  <c r="AB510" s="97"/>
      <c r="AC510" s="97"/>
      <c r="AD510" s="97"/>
      <c r="AE510" s="97"/>
      <c r="AF510" s="97"/>
      <c r="AG510" s="97"/>
    </row>
    <row r="511">
      <c r="A511" s="102"/>
      <c r="B511" s="103"/>
      <c r="C511" s="104"/>
      <c r="D511" s="104"/>
      <c r="E511" s="102"/>
      <c r="F511" s="97"/>
      <c r="G511" s="97"/>
      <c r="H511" s="104"/>
      <c r="I511" s="97"/>
      <c r="J511" s="104"/>
      <c r="K511" s="97"/>
      <c r="L511" s="102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  <c r="AC511" s="97"/>
      <c r="AD511" s="97"/>
      <c r="AE511" s="97"/>
      <c r="AF511" s="97"/>
      <c r="AG511" s="97"/>
    </row>
    <row r="512">
      <c r="A512" s="102"/>
      <c r="B512" s="103"/>
      <c r="C512" s="104"/>
      <c r="D512" s="104"/>
      <c r="E512" s="102"/>
      <c r="F512" s="97"/>
      <c r="G512" s="97"/>
      <c r="H512" s="104"/>
      <c r="I512" s="97"/>
      <c r="J512" s="104"/>
      <c r="K512" s="97"/>
      <c r="L512" s="102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  <c r="AC512" s="97"/>
      <c r="AD512" s="97"/>
      <c r="AE512" s="97"/>
      <c r="AF512" s="97"/>
      <c r="AG512" s="97"/>
    </row>
    <row r="513">
      <c r="A513" s="102"/>
      <c r="B513" s="103"/>
      <c r="C513" s="104"/>
      <c r="D513" s="104"/>
      <c r="E513" s="102"/>
      <c r="F513" s="97"/>
      <c r="G513" s="97"/>
      <c r="H513" s="104"/>
      <c r="I513" s="97"/>
      <c r="J513" s="104"/>
      <c r="K513" s="97"/>
      <c r="L513" s="102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  <c r="AA513" s="97"/>
      <c r="AB513" s="97"/>
      <c r="AC513" s="97"/>
      <c r="AD513" s="97"/>
      <c r="AE513" s="97"/>
      <c r="AF513" s="97"/>
      <c r="AG513" s="97"/>
    </row>
    <row r="514">
      <c r="A514" s="102"/>
      <c r="B514" s="103"/>
      <c r="C514" s="104"/>
      <c r="D514" s="104"/>
      <c r="E514" s="102"/>
      <c r="F514" s="97"/>
      <c r="G514" s="97"/>
      <c r="H514" s="104"/>
      <c r="I514" s="97"/>
      <c r="J514" s="104"/>
      <c r="K514" s="97"/>
      <c r="L514" s="102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  <c r="AA514" s="97"/>
      <c r="AB514" s="97"/>
      <c r="AC514" s="97"/>
      <c r="AD514" s="97"/>
      <c r="AE514" s="97"/>
      <c r="AF514" s="97"/>
      <c r="AG514" s="97"/>
    </row>
    <row r="515">
      <c r="A515" s="102"/>
      <c r="B515" s="103"/>
      <c r="C515" s="104"/>
      <c r="D515" s="104"/>
      <c r="E515" s="102"/>
      <c r="F515" s="97"/>
      <c r="G515" s="97"/>
      <c r="H515" s="104"/>
      <c r="I515" s="97"/>
      <c r="J515" s="104"/>
      <c r="K515" s="97"/>
      <c r="L515" s="102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  <c r="AA515" s="97"/>
      <c r="AB515" s="97"/>
      <c r="AC515" s="97"/>
      <c r="AD515" s="97"/>
      <c r="AE515" s="97"/>
      <c r="AF515" s="97"/>
      <c r="AG515" s="97"/>
    </row>
    <row r="516">
      <c r="A516" s="102"/>
      <c r="B516" s="103"/>
      <c r="C516" s="104"/>
      <c r="D516" s="104"/>
      <c r="E516" s="102"/>
      <c r="F516" s="97"/>
      <c r="G516" s="97"/>
      <c r="H516" s="104"/>
      <c r="I516" s="97"/>
      <c r="J516" s="104"/>
      <c r="K516" s="97"/>
      <c r="L516" s="102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  <c r="AA516" s="97"/>
      <c r="AB516" s="97"/>
      <c r="AC516" s="97"/>
      <c r="AD516" s="97"/>
      <c r="AE516" s="97"/>
      <c r="AF516" s="97"/>
      <c r="AG516" s="97"/>
    </row>
    <row r="517">
      <c r="A517" s="102"/>
      <c r="B517" s="103"/>
      <c r="C517" s="104"/>
      <c r="D517" s="104"/>
      <c r="E517" s="102"/>
      <c r="F517" s="97"/>
      <c r="G517" s="97"/>
      <c r="H517" s="104"/>
      <c r="I517" s="97"/>
      <c r="J517" s="104"/>
      <c r="K517" s="97"/>
      <c r="L517" s="102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  <c r="AA517" s="97"/>
      <c r="AB517" s="97"/>
      <c r="AC517" s="97"/>
      <c r="AD517" s="97"/>
      <c r="AE517" s="97"/>
      <c r="AF517" s="97"/>
      <c r="AG517" s="97"/>
    </row>
    <row r="518">
      <c r="A518" s="102"/>
      <c r="B518" s="103"/>
      <c r="C518" s="104"/>
      <c r="D518" s="104"/>
      <c r="E518" s="102"/>
      <c r="F518" s="97"/>
      <c r="G518" s="97"/>
      <c r="H518" s="104"/>
      <c r="I518" s="97"/>
      <c r="J518" s="104"/>
      <c r="K518" s="97"/>
      <c r="L518" s="102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  <c r="AA518" s="97"/>
      <c r="AB518" s="97"/>
      <c r="AC518" s="97"/>
      <c r="AD518" s="97"/>
      <c r="AE518" s="97"/>
      <c r="AF518" s="97"/>
      <c r="AG518" s="97"/>
    </row>
    <row r="519">
      <c r="A519" s="102"/>
      <c r="B519" s="103"/>
      <c r="C519" s="104"/>
      <c r="D519" s="104"/>
      <c r="E519" s="102"/>
      <c r="F519" s="97"/>
      <c r="G519" s="97"/>
      <c r="H519" s="104"/>
      <c r="I519" s="97"/>
      <c r="J519" s="104"/>
      <c r="K519" s="97"/>
      <c r="L519" s="102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  <c r="AA519" s="97"/>
      <c r="AB519" s="97"/>
      <c r="AC519" s="97"/>
      <c r="AD519" s="97"/>
      <c r="AE519" s="97"/>
      <c r="AF519" s="97"/>
      <c r="AG519" s="97"/>
    </row>
    <row r="520">
      <c r="A520" s="102"/>
      <c r="B520" s="103"/>
      <c r="C520" s="104"/>
      <c r="D520" s="104"/>
      <c r="E520" s="102"/>
      <c r="F520" s="97"/>
      <c r="G520" s="97"/>
      <c r="H520" s="104"/>
      <c r="I520" s="97"/>
      <c r="J520" s="104"/>
      <c r="K520" s="97"/>
      <c r="L520" s="102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  <c r="AA520" s="97"/>
      <c r="AB520" s="97"/>
      <c r="AC520" s="97"/>
      <c r="AD520" s="97"/>
      <c r="AE520" s="97"/>
      <c r="AF520" s="97"/>
      <c r="AG520" s="97"/>
    </row>
    <row r="521">
      <c r="A521" s="102"/>
      <c r="B521" s="103"/>
      <c r="C521" s="104"/>
      <c r="D521" s="104"/>
      <c r="E521" s="102"/>
      <c r="F521" s="97"/>
      <c r="G521" s="97"/>
      <c r="H521" s="104"/>
      <c r="I521" s="97"/>
      <c r="J521" s="104"/>
      <c r="K521" s="97"/>
      <c r="L521" s="102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  <c r="AA521" s="97"/>
      <c r="AB521" s="97"/>
      <c r="AC521" s="97"/>
      <c r="AD521" s="97"/>
      <c r="AE521" s="97"/>
      <c r="AF521" s="97"/>
      <c r="AG521" s="97"/>
    </row>
    <row r="522">
      <c r="A522" s="102"/>
      <c r="B522" s="103"/>
      <c r="C522" s="104"/>
      <c r="D522" s="104"/>
      <c r="E522" s="102"/>
      <c r="F522" s="97"/>
      <c r="G522" s="97"/>
      <c r="H522" s="104"/>
      <c r="I522" s="97"/>
      <c r="J522" s="104"/>
      <c r="K522" s="97"/>
      <c r="L522" s="102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  <c r="AA522" s="97"/>
      <c r="AB522" s="97"/>
      <c r="AC522" s="97"/>
      <c r="AD522" s="97"/>
      <c r="AE522" s="97"/>
      <c r="AF522" s="97"/>
      <c r="AG522" s="97"/>
    </row>
    <row r="523">
      <c r="A523" s="102"/>
      <c r="B523" s="103"/>
      <c r="C523" s="104"/>
      <c r="D523" s="104"/>
      <c r="E523" s="102"/>
      <c r="F523" s="97"/>
      <c r="G523" s="97"/>
      <c r="H523" s="104"/>
      <c r="I523" s="97"/>
      <c r="J523" s="104"/>
      <c r="K523" s="97"/>
      <c r="L523" s="102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  <c r="AA523" s="97"/>
      <c r="AB523" s="97"/>
      <c r="AC523" s="97"/>
      <c r="AD523" s="97"/>
      <c r="AE523" s="97"/>
      <c r="AF523" s="97"/>
      <c r="AG523" s="97"/>
    </row>
    <row r="524">
      <c r="A524" s="102"/>
      <c r="B524" s="103"/>
      <c r="C524" s="104"/>
      <c r="D524" s="104"/>
      <c r="E524" s="102"/>
      <c r="F524" s="97"/>
      <c r="G524" s="97"/>
      <c r="H524" s="104"/>
      <c r="I524" s="97"/>
      <c r="J524" s="104"/>
      <c r="K524" s="97"/>
      <c r="L524" s="102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  <c r="AA524" s="97"/>
      <c r="AB524" s="97"/>
      <c r="AC524" s="97"/>
      <c r="AD524" s="97"/>
      <c r="AE524" s="97"/>
      <c r="AF524" s="97"/>
      <c r="AG524" s="97"/>
    </row>
    <row r="525">
      <c r="A525" s="102"/>
      <c r="B525" s="103"/>
      <c r="C525" s="104"/>
      <c r="D525" s="104"/>
      <c r="E525" s="102"/>
      <c r="F525" s="97"/>
      <c r="G525" s="97"/>
      <c r="H525" s="104"/>
      <c r="I525" s="97"/>
      <c r="J525" s="104"/>
      <c r="K525" s="97"/>
      <c r="L525" s="102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  <c r="AA525" s="97"/>
      <c r="AB525" s="97"/>
      <c r="AC525" s="97"/>
      <c r="AD525" s="97"/>
      <c r="AE525" s="97"/>
      <c r="AF525" s="97"/>
      <c r="AG525" s="97"/>
    </row>
    <row r="526">
      <c r="A526" s="102"/>
      <c r="B526" s="103"/>
      <c r="C526" s="104"/>
      <c r="D526" s="104"/>
      <c r="E526" s="102"/>
      <c r="F526" s="97"/>
      <c r="G526" s="97"/>
      <c r="H526" s="104"/>
      <c r="I526" s="97"/>
      <c r="J526" s="104"/>
      <c r="K526" s="97"/>
      <c r="L526" s="102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  <c r="AA526" s="97"/>
      <c r="AB526" s="97"/>
      <c r="AC526" s="97"/>
      <c r="AD526" s="97"/>
      <c r="AE526" s="97"/>
      <c r="AF526" s="97"/>
      <c r="AG526" s="97"/>
    </row>
    <row r="527">
      <c r="A527" s="102"/>
      <c r="B527" s="103"/>
      <c r="C527" s="104"/>
      <c r="D527" s="104"/>
      <c r="E527" s="102"/>
      <c r="F527" s="97"/>
      <c r="G527" s="97"/>
      <c r="H527" s="104"/>
      <c r="I527" s="97"/>
      <c r="J527" s="104"/>
      <c r="K527" s="97"/>
      <c r="L527" s="102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  <c r="AA527" s="97"/>
      <c r="AB527" s="97"/>
      <c r="AC527" s="97"/>
      <c r="AD527" s="97"/>
      <c r="AE527" s="97"/>
      <c r="AF527" s="97"/>
      <c r="AG527" s="97"/>
    </row>
    <row r="528">
      <c r="A528" s="102"/>
      <c r="B528" s="103"/>
      <c r="C528" s="104"/>
      <c r="D528" s="104"/>
      <c r="E528" s="102"/>
      <c r="F528" s="97"/>
      <c r="G528" s="97"/>
      <c r="H528" s="104"/>
      <c r="I528" s="97"/>
      <c r="J528" s="104"/>
      <c r="K528" s="97"/>
      <c r="L528" s="102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  <c r="AA528" s="97"/>
      <c r="AB528" s="97"/>
      <c r="AC528" s="97"/>
      <c r="AD528" s="97"/>
      <c r="AE528" s="97"/>
      <c r="AF528" s="97"/>
      <c r="AG528" s="97"/>
    </row>
    <row r="529">
      <c r="A529" s="102"/>
      <c r="B529" s="103"/>
      <c r="C529" s="104"/>
      <c r="D529" s="104"/>
      <c r="E529" s="102"/>
      <c r="F529" s="97"/>
      <c r="G529" s="97"/>
      <c r="H529" s="104"/>
      <c r="I529" s="97"/>
      <c r="J529" s="104"/>
      <c r="K529" s="97"/>
      <c r="L529" s="102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  <c r="AA529" s="97"/>
      <c r="AB529" s="97"/>
      <c r="AC529" s="97"/>
      <c r="AD529" s="97"/>
      <c r="AE529" s="97"/>
      <c r="AF529" s="97"/>
      <c r="AG529" s="97"/>
    </row>
    <row r="530">
      <c r="A530" s="102"/>
      <c r="B530" s="103"/>
      <c r="C530" s="104"/>
      <c r="D530" s="104"/>
      <c r="E530" s="102"/>
      <c r="F530" s="97"/>
      <c r="G530" s="97"/>
      <c r="H530" s="104"/>
      <c r="I530" s="97"/>
      <c r="J530" s="104"/>
      <c r="K530" s="97"/>
      <c r="L530" s="102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  <c r="AA530" s="97"/>
      <c r="AB530" s="97"/>
      <c r="AC530" s="97"/>
      <c r="AD530" s="97"/>
      <c r="AE530" s="97"/>
      <c r="AF530" s="97"/>
      <c r="AG530" s="97"/>
    </row>
    <row r="531">
      <c r="A531" s="102"/>
      <c r="B531" s="103"/>
      <c r="C531" s="104"/>
      <c r="D531" s="104"/>
      <c r="E531" s="102"/>
      <c r="F531" s="97"/>
      <c r="G531" s="97"/>
      <c r="H531" s="104"/>
      <c r="I531" s="97"/>
      <c r="J531" s="104"/>
      <c r="K531" s="97"/>
      <c r="L531" s="102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  <c r="AA531" s="97"/>
      <c r="AB531" s="97"/>
      <c r="AC531" s="97"/>
      <c r="AD531" s="97"/>
      <c r="AE531" s="97"/>
      <c r="AF531" s="97"/>
      <c r="AG531" s="97"/>
    </row>
    <row r="532">
      <c r="A532" s="102"/>
      <c r="B532" s="103"/>
      <c r="C532" s="104"/>
      <c r="D532" s="104"/>
      <c r="E532" s="102"/>
      <c r="F532" s="97"/>
      <c r="G532" s="97"/>
      <c r="H532" s="104"/>
      <c r="I532" s="97"/>
      <c r="J532" s="104"/>
      <c r="K532" s="97"/>
      <c r="L532" s="102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  <c r="AA532" s="97"/>
      <c r="AB532" s="97"/>
      <c r="AC532" s="97"/>
      <c r="AD532" s="97"/>
      <c r="AE532" s="97"/>
      <c r="AF532" s="97"/>
      <c r="AG532" s="97"/>
    </row>
    <row r="533">
      <c r="A533" s="102"/>
      <c r="B533" s="103"/>
      <c r="C533" s="104"/>
      <c r="D533" s="104"/>
      <c r="E533" s="102"/>
      <c r="F533" s="97"/>
      <c r="G533" s="97"/>
      <c r="H533" s="104"/>
      <c r="I533" s="97"/>
      <c r="J533" s="104"/>
      <c r="K533" s="97"/>
      <c r="L533" s="102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  <c r="AA533" s="97"/>
      <c r="AB533" s="97"/>
      <c r="AC533" s="97"/>
      <c r="AD533" s="97"/>
      <c r="AE533" s="97"/>
      <c r="AF533" s="97"/>
      <c r="AG533" s="97"/>
    </row>
    <row r="534">
      <c r="A534" s="102"/>
      <c r="B534" s="103"/>
      <c r="C534" s="104"/>
      <c r="D534" s="104"/>
      <c r="E534" s="102"/>
      <c r="F534" s="97"/>
      <c r="G534" s="97"/>
      <c r="H534" s="104"/>
      <c r="I534" s="97"/>
      <c r="J534" s="104"/>
      <c r="K534" s="97"/>
      <c r="L534" s="102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  <c r="AC534" s="97"/>
      <c r="AD534" s="97"/>
      <c r="AE534" s="97"/>
      <c r="AF534" s="97"/>
      <c r="AG534" s="97"/>
    </row>
    <row r="535">
      <c r="A535" s="102"/>
      <c r="B535" s="103"/>
      <c r="C535" s="104"/>
      <c r="D535" s="104"/>
      <c r="E535" s="102"/>
      <c r="F535" s="97"/>
      <c r="G535" s="97"/>
      <c r="H535" s="104"/>
      <c r="I535" s="97"/>
      <c r="J535" s="104"/>
      <c r="K535" s="97"/>
      <c r="L535" s="102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  <c r="AA535" s="97"/>
      <c r="AB535" s="97"/>
      <c r="AC535" s="97"/>
      <c r="AD535" s="97"/>
      <c r="AE535" s="97"/>
      <c r="AF535" s="97"/>
      <c r="AG535" s="97"/>
    </row>
    <row r="536">
      <c r="A536" s="102"/>
      <c r="B536" s="103"/>
      <c r="C536" s="104"/>
      <c r="D536" s="104"/>
      <c r="E536" s="102"/>
      <c r="F536" s="97"/>
      <c r="G536" s="97"/>
      <c r="H536" s="104"/>
      <c r="I536" s="97"/>
      <c r="J536" s="104"/>
      <c r="K536" s="97"/>
      <c r="L536" s="102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  <c r="AA536" s="97"/>
      <c r="AB536" s="97"/>
      <c r="AC536" s="97"/>
      <c r="AD536" s="97"/>
      <c r="AE536" s="97"/>
      <c r="AF536" s="97"/>
      <c r="AG536" s="97"/>
    </row>
    <row r="537">
      <c r="A537" s="102"/>
      <c r="B537" s="103"/>
      <c r="C537" s="104"/>
      <c r="D537" s="104"/>
      <c r="E537" s="102"/>
      <c r="F537" s="97"/>
      <c r="G537" s="97"/>
      <c r="H537" s="104"/>
      <c r="I537" s="97"/>
      <c r="J537" s="104"/>
      <c r="K537" s="97"/>
      <c r="L537" s="102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  <c r="AA537" s="97"/>
      <c r="AB537" s="97"/>
      <c r="AC537" s="97"/>
      <c r="AD537" s="97"/>
      <c r="AE537" s="97"/>
      <c r="AF537" s="97"/>
      <c r="AG537" s="97"/>
    </row>
    <row r="538">
      <c r="A538" s="102"/>
      <c r="B538" s="103"/>
      <c r="C538" s="104"/>
      <c r="D538" s="104"/>
      <c r="E538" s="102"/>
      <c r="F538" s="97"/>
      <c r="G538" s="97"/>
      <c r="H538" s="104"/>
      <c r="I538" s="97"/>
      <c r="J538" s="104"/>
      <c r="K538" s="97"/>
      <c r="L538" s="102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  <c r="AA538" s="97"/>
      <c r="AB538" s="97"/>
      <c r="AC538" s="97"/>
      <c r="AD538" s="97"/>
      <c r="AE538" s="97"/>
      <c r="AF538" s="97"/>
      <c r="AG538" s="97"/>
    </row>
    <row r="539">
      <c r="A539" s="102"/>
      <c r="B539" s="103"/>
      <c r="C539" s="104"/>
      <c r="D539" s="104"/>
      <c r="E539" s="102"/>
      <c r="F539" s="97"/>
      <c r="G539" s="97"/>
      <c r="H539" s="104"/>
      <c r="I539" s="97"/>
      <c r="J539" s="104"/>
      <c r="K539" s="97"/>
      <c r="L539" s="102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  <c r="AA539" s="97"/>
      <c r="AB539" s="97"/>
      <c r="AC539" s="97"/>
      <c r="AD539" s="97"/>
      <c r="AE539" s="97"/>
      <c r="AF539" s="97"/>
      <c r="AG539" s="97"/>
    </row>
    <row r="540">
      <c r="A540" s="102"/>
      <c r="B540" s="103"/>
      <c r="C540" s="104"/>
      <c r="D540" s="104"/>
      <c r="E540" s="102"/>
      <c r="F540" s="97"/>
      <c r="G540" s="97"/>
      <c r="H540" s="104"/>
      <c r="I540" s="97"/>
      <c r="J540" s="104"/>
      <c r="K540" s="97"/>
      <c r="L540" s="102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  <c r="AA540" s="97"/>
      <c r="AB540" s="97"/>
      <c r="AC540" s="97"/>
      <c r="AD540" s="97"/>
      <c r="AE540" s="97"/>
      <c r="AF540" s="97"/>
      <c r="AG540" s="97"/>
    </row>
    <row r="541">
      <c r="A541" s="102"/>
      <c r="B541" s="103"/>
      <c r="C541" s="104"/>
      <c r="D541" s="104"/>
      <c r="E541" s="102"/>
      <c r="F541" s="97"/>
      <c r="G541" s="97"/>
      <c r="H541" s="104"/>
      <c r="I541" s="97"/>
      <c r="J541" s="104"/>
      <c r="K541" s="97"/>
      <c r="L541" s="102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  <c r="AA541" s="97"/>
      <c r="AB541" s="97"/>
      <c r="AC541" s="97"/>
      <c r="AD541" s="97"/>
      <c r="AE541" s="97"/>
      <c r="AF541" s="97"/>
      <c r="AG541" s="97"/>
    </row>
    <row r="542">
      <c r="A542" s="102"/>
      <c r="B542" s="103"/>
      <c r="C542" s="104"/>
      <c r="D542" s="104"/>
      <c r="E542" s="102"/>
      <c r="F542" s="97"/>
      <c r="G542" s="97"/>
      <c r="H542" s="104"/>
      <c r="I542" s="97"/>
      <c r="J542" s="104"/>
      <c r="K542" s="97"/>
      <c r="L542" s="102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  <c r="AA542" s="97"/>
      <c r="AB542" s="97"/>
      <c r="AC542" s="97"/>
      <c r="AD542" s="97"/>
      <c r="AE542" s="97"/>
      <c r="AF542" s="97"/>
      <c r="AG542" s="97"/>
    </row>
    <row r="543">
      <c r="A543" s="102"/>
      <c r="B543" s="103"/>
      <c r="C543" s="104"/>
      <c r="D543" s="104"/>
      <c r="E543" s="102"/>
      <c r="F543" s="97"/>
      <c r="G543" s="97"/>
      <c r="H543" s="104"/>
      <c r="I543" s="97"/>
      <c r="J543" s="104"/>
      <c r="K543" s="97"/>
      <c r="L543" s="102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  <c r="AA543" s="97"/>
      <c r="AB543" s="97"/>
      <c r="AC543" s="97"/>
      <c r="AD543" s="97"/>
      <c r="AE543" s="97"/>
      <c r="AF543" s="97"/>
      <c r="AG543" s="97"/>
    </row>
    <row r="544">
      <c r="A544" s="102"/>
      <c r="B544" s="103"/>
      <c r="C544" s="104"/>
      <c r="D544" s="104"/>
      <c r="E544" s="102"/>
      <c r="F544" s="97"/>
      <c r="G544" s="97"/>
      <c r="H544" s="104"/>
      <c r="I544" s="97"/>
      <c r="J544" s="104"/>
      <c r="K544" s="97"/>
      <c r="L544" s="102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  <c r="AA544" s="97"/>
      <c r="AB544" s="97"/>
      <c r="AC544" s="97"/>
      <c r="AD544" s="97"/>
      <c r="AE544" s="97"/>
      <c r="AF544" s="97"/>
      <c r="AG544" s="97"/>
    </row>
    <row r="545">
      <c r="A545" s="102"/>
      <c r="B545" s="103"/>
      <c r="C545" s="104"/>
      <c r="D545" s="104"/>
      <c r="E545" s="102"/>
      <c r="F545" s="97"/>
      <c r="G545" s="97"/>
      <c r="H545" s="104"/>
      <c r="I545" s="97"/>
      <c r="J545" s="104"/>
      <c r="K545" s="97"/>
      <c r="L545" s="102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  <c r="AC545" s="97"/>
      <c r="AD545" s="97"/>
      <c r="AE545" s="97"/>
      <c r="AF545" s="97"/>
      <c r="AG545" s="97"/>
    </row>
    <row r="546">
      <c r="A546" s="102"/>
      <c r="B546" s="103"/>
      <c r="C546" s="104"/>
      <c r="D546" s="104"/>
      <c r="E546" s="102"/>
      <c r="F546" s="97"/>
      <c r="G546" s="97"/>
      <c r="H546" s="104"/>
      <c r="I546" s="97"/>
      <c r="J546" s="104"/>
      <c r="K546" s="97"/>
      <c r="L546" s="102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  <c r="AA546" s="97"/>
      <c r="AB546" s="97"/>
      <c r="AC546" s="97"/>
      <c r="AD546" s="97"/>
      <c r="AE546" s="97"/>
      <c r="AF546" s="97"/>
      <c r="AG546" s="97"/>
    </row>
    <row r="547">
      <c r="A547" s="102"/>
      <c r="B547" s="103"/>
      <c r="C547" s="104"/>
      <c r="D547" s="104"/>
      <c r="E547" s="102"/>
      <c r="F547" s="97"/>
      <c r="G547" s="97"/>
      <c r="H547" s="104"/>
      <c r="I547" s="97"/>
      <c r="J547" s="104"/>
      <c r="K547" s="97"/>
      <c r="L547" s="102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  <c r="AA547" s="97"/>
      <c r="AB547" s="97"/>
      <c r="AC547" s="97"/>
      <c r="AD547" s="97"/>
      <c r="AE547" s="97"/>
      <c r="AF547" s="97"/>
      <c r="AG547" s="97"/>
    </row>
    <row r="548">
      <c r="A548" s="102"/>
      <c r="B548" s="103"/>
      <c r="C548" s="104"/>
      <c r="D548" s="104"/>
      <c r="E548" s="102"/>
      <c r="F548" s="97"/>
      <c r="G548" s="97"/>
      <c r="H548" s="104"/>
      <c r="I548" s="97"/>
      <c r="J548" s="104"/>
      <c r="K548" s="97"/>
      <c r="L548" s="102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  <c r="AA548" s="97"/>
      <c r="AB548" s="97"/>
      <c r="AC548" s="97"/>
      <c r="AD548" s="97"/>
      <c r="AE548" s="97"/>
      <c r="AF548" s="97"/>
      <c r="AG548" s="97"/>
    </row>
    <row r="549">
      <c r="A549" s="102"/>
      <c r="B549" s="103"/>
      <c r="C549" s="104"/>
      <c r="D549" s="104"/>
      <c r="E549" s="102"/>
      <c r="F549" s="97"/>
      <c r="G549" s="97"/>
      <c r="H549" s="104"/>
      <c r="I549" s="97"/>
      <c r="J549" s="104"/>
      <c r="K549" s="97"/>
      <c r="L549" s="102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  <c r="AA549" s="97"/>
      <c r="AB549" s="97"/>
      <c r="AC549" s="97"/>
      <c r="AD549" s="97"/>
      <c r="AE549" s="97"/>
      <c r="AF549" s="97"/>
      <c r="AG549" s="97"/>
    </row>
    <row r="550">
      <c r="A550" s="102"/>
      <c r="B550" s="103"/>
      <c r="C550" s="104"/>
      <c r="D550" s="104"/>
      <c r="E550" s="102"/>
      <c r="F550" s="97"/>
      <c r="G550" s="97"/>
      <c r="H550" s="104"/>
      <c r="I550" s="97"/>
      <c r="J550" s="104"/>
      <c r="K550" s="97"/>
      <c r="L550" s="102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  <c r="AA550" s="97"/>
      <c r="AB550" s="97"/>
      <c r="AC550" s="97"/>
      <c r="AD550" s="97"/>
      <c r="AE550" s="97"/>
      <c r="AF550" s="97"/>
      <c r="AG550" s="97"/>
    </row>
    <row r="551">
      <c r="A551" s="102"/>
      <c r="B551" s="103"/>
      <c r="C551" s="104"/>
      <c r="D551" s="104"/>
      <c r="E551" s="102"/>
      <c r="F551" s="97"/>
      <c r="G551" s="97"/>
      <c r="H551" s="104"/>
      <c r="I551" s="97"/>
      <c r="J551" s="104"/>
      <c r="K551" s="97"/>
      <c r="L551" s="102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  <c r="AA551" s="97"/>
      <c r="AB551" s="97"/>
      <c r="AC551" s="97"/>
      <c r="AD551" s="97"/>
      <c r="AE551" s="97"/>
      <c r="AF551" s="97"/>
      <c r="AG551" s="97"/>
    </row>
    <row r="552">
      <c r="A552" s="102"/>
      <c r="B552" s="103"/>
      <c r="C552" s="104"/>
      <c r="D552" s="104"/>
      <c r="E552" s="102"/>
      <c r="F552" s="97"/>
      <c r="G552" s="97"/>
      <c r="H552" s="104"/>
      <c r="I552" s="97"/>
      <c r="J552" s="104"/>
      <c r="K552" s="97"/>
      <c r="L552" s="102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  <c r="AA552" s="97"/>
      <c r="AB552" s="97"/>
      <c r="AC552" s="97"/>
      <c r="AD552" s="97"/>
      <c r="AE552" s="97"/>
      <c r="AF552" s="97"/>
      <c r="AG552" s="97"/>
    </row>
    <row r="553">
      <c r="A553" s="102"/>
      <c r="B553" s="103"/>
      <c r="C553" s="104"/>
      <c r="D553" s="104"/>
      <c r="E553" s="102"/>
      <c r="F553" s="97"/>
      <c r="G553" s="97"/>
      <c r="H553" s="104"/>
      <c r="I553" s="97"/>
      <c r="J553" s="104"/>
      <c r="K553" s="97"/>
      <c r="L553" s="102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  <c r="AA553" s="97"/>
      <c r="AB553" s="97"/>
      <c r="AC553" s="97"/>
      <c r="AD553" s="97"/>
      <c r="AE553" s="97"/>
      <c r="AF553" s="97"/>
      <c r="AG553" s="97"/>
    </row>
    <row r="554">
      <c r="A554" s="102"/>
      <c r="B554" s="103"/>
      <c r="C554" s="104"/>
      <c r="D554" s="104"/>
      <c r="E554" s="102"/>
      <c r="F554" s="97"/>
      <c r="G554" s="97"/>
      <c r="H554" s="104"/>
      <c r="I554" s="97"/>
      <c r="J554" s="104"/>
      <c r="K554" s="97"/>
      <c r="L554" s="102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  <c r="AA554" s="97"/>
      <c r="AB554" s="97"/>
      <c r="AC554" s="97"/>
      <c r="AD554" s="97"/>
      <c r="AE554" s="97"/>
      <c r="AF554" s="97"/>
      <c r="AG554" s="97"/>
    </row>
    <row r="555">
      <c r="A555" s="102"/>
      <c r="B555" s="103"/>
      <c r="C555" s="104"/>
      <c r="D555" s="104"/>
      <c r="E555" s="102"/>
      <c r="F555" s="97"/>
      <c r="G555" s="97"/>
      <c r="H555" s="104"/>
      <c r="I555" s="97"/>
      <c r="J555" s="104"/>
      <c r="K555" s="97"/>
      <c r="L555" s="102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  <c r="AA555" s="97"/>
      <c r="AB555" s="97"/>
      <c r="AC555" s="97"/>
      <c r="AD555" s="97"/>
      <c r="AE555" s="97"/>
      <c r="AF555" s="97"/>
      <c r="AG555" s="97"/>
    </row>
    <row r="556">
      <c r="A556" s="102"/>
      <c r="B556" s="103"/>
      <c r="C556" s="104"/>
      <c r="D556" s="104"/>
      <c r="E556" s="102"/>
      <c r="F556" s="97"/>
      <c r="G556" s="97"/>
      <c r="H556" s="104"/>
      <c r="I556" s="97"/>
      <c r="J556" s="104"/>
      <c r="K556" s="97"/>
      <c r="L556" s="102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  <c r="AC556" s="97"/>
      <c r="AD556" s="97"/>
      <c r="AE556" s="97"/>
      <c r="AF556" s="97"/>
      <c r="AG556" s="97"/>
    </row>
    <row r="557">
      <c r="A557" s="102"/>
      <c r="B557" s="103"/>
      <c r="C557" s="104"/>
      <c r="D557" s="104"/>
      <c r="E557" s="102"/>
      <c r="F557" s="97"/>
      <c r="G557" s="97"/>
      <c r="H557" s="104"/>
      <c r="I557" s="97"/>
      <c r="J557" s="104"/>
      <c r="K557" s="97"/>
      <c r="L557" s="102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  <c r="AA557" s="97"/>
      <c r="AB557" s="97"/>
      <c r="AC557" s="97"/>
      <c r="AD557" s="97"/>
      <c r="AE557" s="97"/>
      <c r="AF557" s="97"/>
      <c r="AG557" s="97"/>
    </row>
    <row r="558">
      <c r="A558" s="102"/>
      <c r="B558" s="103"/>
      <c r="C558" s="104"/>
      <c r="D558" s="104"/>
      <c r="E558" s="102"/>
      <c r="F558" s="97"/>
      <c r="G558" s="97"/>
      <c r="H558" s="104"/>
      <c r="I558" s="97"/>
      <c r="J558" s="104"/>
      <c r="K558" s="97"/>
      <c r="L558" s="102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  <c r="AA558" s="97"/>
      <c r="AB558" s="97"/>
      <c r="AC558" s="97"/>
      <c r="AD558" s="97"/>
      <c r="AE558" s="97"/>
      <c r="AF558" s="97"/>
      <c r="AG558" s="97"/>
    </row>
    <row r="559">
      <c r="A559" s="102"/>
      <c r="B559" s="103"/>
      <c r="C559" s="104"/>
      <c r="D559" s="104"/>
      <c r="E559" s="102"/>
      <c r="F559" s="97"/>
      <c r="G559" s="97"/>
      <c r="H559" s="104"/>
      <c r="I559" s="97"/>
      <c r="J559" s="104"/>
      <c r="K559" s="97"/>
      <c r="L559" s="102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  <c r="AA559" s="97"/>
      <c r="AB559" s="97"/>
      <c r="AC559" s="97"/>
      <c r="AD559" s="97"/>
      <c r="AE559" s="97"/>
      <c r="AF559" s="97"/>
      <c r="AG559" s="97"/>
    </row>
    <row r="560">
      <c r="A560" s="102"/>
      <c r="B560" s="103"/>
      <c r="C560" s="104"/>
      <c r="D560" s="104"/>
      <c r="E560" s="102"/>
      <c r="F560" s="97"/>
      <c r="G560" s="97"/>
      <c r="H560" s="104"/>
      <c r="I560" s="97"/>
      <c r="J560" s="104"/>
      <c r="K560" s="97"/>
      <c r="L560" s="102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  <c r="AA560" s="97"/>
      <c r="AB560" s="97"/>
      <c r="AC560" s="97"/>
      <c r="AD560" s="97"/>
      <c r="AE560" s="97"/>
      <c r="AF560" s="97"/>
      <c r="AG560" s="97"/>
    </row>
    <row r="561">
      <c r="A561" s="102"/>
      <c r="B561" s="103"/>
      <c r="C561" s="104"/>
      <c r="D561" s="104"/>
      <c r="E561" s="102"/>
      <c r="F561" s="97"/>
      <c r="G561" s="97"/>
      <c r="H561" s="104"/>
      <c r="I561" s="97"/>
      <c r="J561" s="104"/>
      <c r="K561" s="97"/>
      <c r="L561" s="102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  <c r="AA561" s="97"/>
      <c r="AB561" s="97"/>
      <c r="AC561" s="97"/>
      <c r="AD561" s="97"/>
      <c r="AE561" s="97"/>
      <c r="AF561" s="97"/>
      <c r="AG561" s="97"/>
    </row>
    <row r="562">
      <c r="A562" s="102"/>
      <c r="B562" s="103"/>
      <c r="C562" s="104"/>
      <c r="D562" s="104"/>
      <c r="E562" s="102"/>
      <c r="F562" s="97"/>
      <c r="G562" s="97"/>
      <c r="H562" s="104"/>
      <c r="I562" s="97"/>
      <c r="J562" s="104"/>
      <c r="K562" s="97"/>
      <c r="L562" s="102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  <c r="AA562" s="97"/>
      <c r="AB562" s="97"/>
      <c r="AC562" s="97"/>
      <c r="AD562" s="97"/>
      <c r="AE562" s="97"/>
      <c r="AF562" s="97"/>
      <c r="AG562" s="97"/>
    </row>
    <row r="563">
      <c r="A563" s="102"/>
      <c r="B563" s="103"/>
      <c r="C563" s="104"/>
      <c r="D563" s="104"/>
      <c r="E563" s="102"/>
      <c r="F563" s="97"/>
      <c r="G563" s="97"/>
      <c r="H563" s="104"/>
      <c r="I563" s="97"/>
      <c r="J563" s="104"/>
      <c r="K563" s="97"/>
      <c r="L563" s="102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  <c r="AA563" s="97"/>
      <c r="AB563" s="97"/>
      <c r="AC563" s="97"/>
      <c r="AD563" s="97"/>
      <c r="AE563" s="97"/>
      <c r="AF563" s="97"/>
      <c r="AG563" s="97"/>
    </row>
    <row r="564">
      <c r="A564" s="102"/>
      <c r="B564" s="103"/>
      <c r="C564" s="104"/>
      <c r="D564" s="104"/>
      <c r="E564" s="102"/>
      <c r="F564" s="97"/>
      <c r="G564" s="97"/>
      <c r="H564" s="104"/>
      <c r="I564" s="97"/>
      <c r="J564" s="104"/>
      <c r="K564" s="97"/>
      <c r="L564" s="102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  <c r="AA564" s="97"/>
      <c r="AB564" s="97"/>
      <c r="AC564" s="97"/>
      <c r="AD564" s="97"/>
      <c r="AE564" s="97"/>
      <c r="AF564" s="97"/>
      <c r="AG564" s="97"/>
    </row>
    <row r="565">
      <c r="A565" s="102"/>
      <c r="B565" s="103"/>
      <c r="C565" s="104"/>
      <c r="D565" s="104"/>
      <c r="E565" s="102"/>
      <c r="F565" s="97"/>
      <c r="G565" s="97"/>
      <c r="H565" s="104"/>
      <c r="I565" s="97"/>
      <c r="J565" s="104"/>
      <c r="K565" s="97"/>
      <c r="L565" s="102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  <c r="AA565" s="97"/>
      <c r="AB565" s="97"/>
      <c r="AC565" s="97"/>
      <c r="AD565" s="97"/>
      <c r="AE565" s="97"/>
      <c r="AF565" s="97"/>
      <c r="AG565" s="97"/>
    </row>
    <row r="566">
      <c r="A566" s="102"/>
      <c r="B566" s="103"/>
      <c r="C566" s="104"/>
      <c r="D566" s="104"/>
      <c r="E566" s="102"/>
      <c r="F566" s="97"/>
      <c r="G566" s="97"/>
      <c r="H566" s="104"/>
      <c r="I566" s="97"/>
      <c r="J566" s="104"/>
      <c r="K566" s="97"/>
      <c r="L566" s="102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  <c r="AA566" s="97"/>
      <c r="AB566" s="97"/>
      <c r="AC566" s="97"/>
      <c r="AD566" s="97"/>
      <c r="AE566" s="97"/>
      <c r="AF566" s="97"/>
      <c r="AG566" s="97"/>
    </row>
    <row r="567">
      <c r="A567" s="102"/>
      <c r="B567" s="103"/>
      <c r="C567" s="104"/>
      <c r="D567" s="104"/>
      <c r="E567" s="102"/>
      <c r="F567" s="97"/>
      <c r="G567" s="97"/>
      <c r="H567" s="104"/>
      <c r="I567" s="97"/>
      <c r="J567" s="104"/>
      <c r="K567" s="97"/>
      <c r="L567" s="102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  <c r="AB567" s="97"/>
      <c r="AC567" s="97"/>
      <c r="AD567" s="97"/>
      <c r="AE567" s="97"/>
      <c r="AF567" s="97"/>
      <c r="AG567" s="97"/>
    </row>
    <row r="568">
      <c r="A568" s="102"/>
      <c r="B568" s="103"/>
      <c r="C568" s="104"/>
      <c r="D568" s="104"/>
      <c r="E568" s="102"/>
      <c r="F568" s="97"/>
      <c r="G568" s="97"/>
      <c r="H568" s="104"/>
      <c r="I568" s="97"/>
      <c r="J568" s="104"/>
      <c r="K568" s="97"/>
      <c r="L568" s="102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  <c r="AA568" s="97"/>
      <c r="AB568" s="97"/>
      <c r="AC568" s="97"/>
      <c r="AD568" s="97"/>
      <c r="AE568" s="97"/>
      <c r="AF568" s="97"/>
      <c r="AG568" s="97"/>
    </row>
    <row r="569">
      <c r="A569" s="102"/>
      <c r="B569" s="103"/>
      <c r="C569" s="104"/>
      <c r="D569" s="104"/>
      <c r="E569" s="102"/>
      <c r="F569" s="97"/>
      <c r="G569" s="97"/>
      <c r="H569" s="104"/>
      <c r="I569" s="97"/>
      <c r="J569" s="104"/>
      <c r="K569" s="97"/>
      <c r="L569" s="102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  <c r="AA569" s="97"/>
      <c r="AB569" s="97"/>
      <c r="AC569" s="97"/>
      <c r="AD569" s="97"/>
      <c r="AE569" s="97"/>
      <c r="AF569" s="97"/>
      <c r="AG569" s="97"/>
    </row>
    <row r="570">
      <c r="A570" s="102"/>
      <c r="B570" s="103"/>
      <c r="C570" s="104"/>
      <c r="D570" s="104"/>
      <c r="E570" s="102"/>
      <c r="F570" s="97"/>
      <c r="G570" s="97"/>
      <c r="H570" s="104"/>
      <c r="I570" s="97"/>
      <c r="J570" s="104"/>
      <c r="K570" s="97"/>
      <c r="L570" s="102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  <c r="AA570" s="97"/>
      <c r="AB570" s="97"/>
      <c r="AC570" s="97"/>
      <c r="AD570" s="97"/>
      <c r="AE570" s="97"/>
      <c r="AF570" s="97"/>
      <c r="AG570" s="97"/>
    </row>
    <row r="571">
      <c r="A571" s="102"/>
      <c r="B571" s="103"/>
      <c r="C571" s="104"/>
      <c r="D571" s="104"/>
      <c r="E571" s="102"/>
      <c r="F571" s="97"/>
      <c r="G571" s="97"/>
      <c r="H571" s="104"/>
      <c r="I571" s="97"/>
      <c r="J571" s="104"/>
      <c r="K571" s="97"/>
      <c r="L571" s="102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  <c r="AA571" s="97"/>
      <c r="AB571" s="97"/>
      <c r="AC571" s="97"/>
      <c r="AD571" s="97"/>
      <c r="AE571" s="97"/>
      <c r="AF571" s="97"/>
      <c r="AG571" s="97"/>
    </row>
    <row r="572">
      <c r="A572" s="102"/>
      <c r="B572" s="103"/>
      <c r="C572" s="104"/>
      <c r="D572" s="104"/>
      <c r="E572" s="102"/>
      <c r="F572" s="97"/>
      <c r="G572" s="97"/>
      <c r="H572" s="104"/>
      <c r="I572" s="97"/>
      <c r="J572" s="104"/>
      <c r="K572" s="97"/>
      <c r="L572" s="102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  <c r="AA572" s="97"/>
      <c r="AB572" s="97"/>
      <c r="AC572" s="97"/>
      <c r="AD572" s="97"/>
      <c r="AE572" s="97"/>
      <c r="AF572" s="97"/>
      <c r="AG572" s="97"/>
    </row>
    <row r="573">
      <c r="A573" s="102"/>
      <c r="B573" s="103"/>
      <c r="C573" s="104"/>
      <c r="D573" s="104"/>
      <c r="E573" s="102"/>
      <c r="F573" s="97"/>
      <c r="G573" s="97"/>
      <c r="H573" s="104"/>
      <c r="I573" s="97"/>
      <c r="J573" s="104"/>
      <c r="K573" s="97"/>
      <c r="L573" s="102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  <c r="AA573" s="97"/>
      <c r="AB573" s="97"/>
      <c r="AC573" s="97"/>
      <c r="AD573" s="97"/>
      <c r="AE573" s="97"/>
      <c r="AF573" s="97"/>
      <c r="AG573" s="97"/>
    </row>
    <row r="574">
      <c r="A574" s="102"/>
      <c r="B574" s="103"/>
      <c r="C574" s="104"/>
      <c r="D574" s="104"/>
      <c r="E574" s="102"/>
      <c r="F574" s="97"/>
      <c r="G574" s="97"/>
      <c r="H574" s="104"/>
      <c r="I574" s="97"/>
      <c r="J574" s="104"/>
      <c r="K574" s="97"/>
      <c r="L574" s="102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  <c r="AA574" s="97"/>
      <c r="AB574" s="97"/>
      <c r="AC574" s="97"/>
      <c r="AD574" s="97"/>
      <c r="AE574" s="97"/>
      <c r="AF574" s="97"/>
      <c r="AG574" s="97"/>
    </row>
    <row r="575">
      <c r="A575" s="102"/>
      <c r="B575" s="103"/>
      <c r="C575" s="104"/>
      <c r="D575" s="104"/>
      <c r="E575" s="102"/>
      <c r="F575" s="97"/>
      <c r="G575" s="97"/>
      <c r="H575" s="104"/>
      <c r="I575" s="97"/>
      <c r="J575" s="104"/>
      <c r="K575" s="97"/>
      <c r="L575" s="102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  <c r="AA575" s="97"/>
      <c r="AB575" s="97"/>
      <c r="AC575" s="97"/>
      <c r="AD575" s="97"/>
      <c r="AE575" s="97"/>
      <c r="AF575" s="97"/>
      <c r="AG575" s="97"/>
    </row>
    <row r="576">
      <c r="A576" s="102"/>
      <c r="B576" s="103"/>
      <c r="C576" s="104"/>
      <c r="D576" s="104"/>
      <c r="E576" s="102"/>
      <c r="F576" s="97"/>
      <c r="G576" s="97"/>
      <c r="H576" s="104"/>
      <c r="I576" s="97"/>
      <c r="J576" s="104"/>
      <c r="K576" s="97"/>
      <c r="L576" s="102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  <c r="AA576" s="97"/>
      <c r="AB576" s="97"/>
      <c r="AC576" s="97"/>
      <c r="AD576" s="97"/>
      <c r="AE576" s="97"/>
      <c r="AF576" s="97"/>
      <c r="AG576" s="97"/>
    </row>
    <row r="577">
      <c r="A577" s="102"/>
      <c r="B577" s="103"/>
      <c r="C577" s="104"/>
      <c r="D577" s="104"/>
      <c r="E577" s="102"/>
      <c r="F577" s="97"/>
      <c r="G577" s="97"/>
      <c r="H577" s="104"/>
      <c r="I577" s="97"/>
      <c r="J577" s="104"/>
      <c r="K577" s="97"/>
      <c r="L577" s="102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  <c r="AA577" s="97"/>
      <c r="AB577" s="97"/>
      <c r="AC577" s="97"/>
      <c r="AD577" s="97"/>
      <c r="AE577" s="97"/>
      <c r="AF577" s="97"/>
      <c r="AG577" s="97"/>
    </row>
    <row r="578">
      <c r="A578" s="102"/>
      <c r="B578" s="103"/>
      <c r="C578" s="104"/>
      <c r="D578" s="104"/>
      <c r="E578" s="102"/>
      <c r="F578" s="97"/>
      <c r="G578" s="97"/>
      <c r="H578" s="104"/>
      <c r="I578" s="97"/>
      <c r="J578" s="104"/>
      <c r="K578" s="97"/>
      <c r="L578" s="102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  <c r="AB578" s="97"/>
      <c r="AC578" s="97"/>
      <c r="AD578" s="97"/>
      <c r="AE578" s="97"/>
      <c r="AF578" s="97"/>
      <c r="AG578" s="97"/>
    </row>
    <row r="579">
      <c r="A579" s="102"/>
      <c r="B579" s="103"/>
      <c r="C579" s="104"/>
      <c r="D579" s="104"/>
      <c r="E579" s="102"/>
      <c r="F579" s="97"/>
      <c r="G579" s="97"/>
      <c r="H579" s="104"/>
      <c r="I579" s="97"/>
      <c r="J579" s="104"/>
      <c r="K579" s="97"/>
      <c r="L579" s="102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  <c r="AA579" s="97"/>
      <c r="AB579" s="97"/>
      <c r="AC579" s="97"/>
      <c r="AD579" s="97"/>
      <c r="AE579" s="97"/>
      <c r="AF579" s="97"/>
      <c r="AG579" s="97"/>
    </row>
    <row r="580">
      <c r="A580" s="102"/>
      <c r="B580" s="103"/>
      <c r="C580" s="104"/>
      <c r="D580" s="104"/>
      <c r="E580" s="102"/>
      <c r="F580" s="97"/>
      <c r="G580" s="97"/>
      <c r="H580" s="104"/>
      <c r="I580" s="97"/>
      <c r="J580" s="104"/>
      <c r="K580" s="97"/>
      <c r="L580" s="102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  <c r="AA580" s="97"/>
      <c r="AB580" s="97"/>
      <c r="AC580" s="97"/>
      <c r="AD580" s="97"/>
      <c r="AE580" s="97"/>
      <c r="AF580" s="97"/>
      <c r="AG580" s="97"/>
    </row>
    <row r="581">
      <c r="A581" s="102"/>
      <c r="B581" s="103"/>
      <c r="C581" s="104"/>
      <c r="D581" s="104"/>
      <c r="E581" s="102"/>
      <c r="F581" s="97"/>
      <c r="G581" s="97"/>
      <c r="H581" s="104"/>
      <c r="I581" s="97"/>
      <c r="J581" s="104"/>
      <c r="K581" s="97"/>
      <c r="L581" s="102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  <c r="AA581" s="97"/>
      <c r="AB581" s="97"/>
      <c r="AC581" s="97"/>
      <c r="AD581" s="97"/>
      <c r="AE581" s="97"/>
      <c r="AF581" s="97"/>
      <c r="AG581" s="97"/>
    </row>
    <row r="582">
      <c r="A582" s="102"/>
      <c r="B582" s="103"/>
      <c r="C582" s="104"/>
      <c r="D582" s="104"/>
      <c r="E582" s="102"/>
      <c r="F582" s="97"/>
      <c r="G582" s="97"/>
      <c r="H582" s="104"/>
      <c r="I582" s="97"/>
      <c r="J582" s="104"/>
      <c r="K582" s="97"/>
      <c r="L582" s="102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  <c r="AA582" s="97"/>
      <c r="AB582" s="97"/>
      <c r="AC582" s="97"/>
      <c r="AD582" s="97"/>
      <c r="AE582" s="97"/>
      <c r="AF582" s="97"/>
      <c r="AG582" s="97"/>
    </row>
    <row r="583">
      <c r="A583" s="102"/>
      <c r="B583" s="103"/>
      <c r="C583" s="104"/>
      <c r="D583" s="104"/>
      <c r="E583" s="102"/>
      <c r="F583" s="97"/>
      <c r="G583" s="97"/>
      <c r="H583" s="104"/>
      <c r="I583" s="97"/>
      <c r="J583" s="104"/>
      <c r="K583" s="97"/>
      <c r="L583" s="102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  <c r="AA583" s="97"/>
      <c r="AB583" s="97"/>
      <c r="AC583" s="97"/>
      <c r="AD583" s="97"/>
      <c r="AE583" s="97"/>
      <c r="AF583" s="97"/>
      <c r="AG583" s="97"/>
    </row>
    <row r="584">
      <c r="A584" s="102"/>
      <c r="B584" s="103"/>
      <c r="C584" s="104"/>
      <c r="D584" s="104"/>
      <c r="E584" s="102"/>
      <c r="F584" s="97"/>
      <c r="G584" s="97"/>
      <c r="H584" s="104"/>
      <c r="I584" s="97"/>
      <c r="J584" s="104"/>
      <c r="K584" s="97"/>
      <c r="L584" s="102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  <c r="AA584" s="97"/>
      <c r="AB584" s="97"/>
      <c r="AC584" s="97"/>
      <c r="AD584" s="97"/>
      <c r="AE584" s="97"/>
      <c r="AF584" s="97"/>
      <c r="AG584" s="97"/>
    </row>
    <row r="585">
      <c r="A585" s="102"/>
      <c r="B585" s="103"/>
      <c r="C585" s="104"/>
      <c r="D585" s="104"/>
      <c r="E585" s="102"/>
      <c r="F585" s="97"/>
      <c r="G585" s="97"/>
      <c r="H585" s="104"/>
      <c r="I585" s="97"/>
      <c r="J585" s="104"/>
      <c r="K585" s="97"/>
      <c r="L585" s="102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  <c r="AA585" s="97"/>
      <c r="AB585" s="97"/>
      <c r="AC585" s="97"/>
      <c r="AD585" s="97"/>
      <c r="AE585" s="97"/>
      <c r="AF585" s="97"/>
      <c r="AG585" s="97"/>
    </row>
    <row r="586">
      <c r="A586" s="102"/>
      <c r="B586" s="103"/>
      <c r="C586" s="104"/>
      <c r="D586" s="104"/>
      <c r="E586" s="102"/>
      <c r="F586" s="97"/>
      <c r="G586" s="97"/>
      <c r="H586" s="104"/>
      <c r="I586" s="97"/>
      <c r="J586" s="104"/>
      <c r="K586" s="97"/>
      <c r="L586" s="102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  <c r="AA586" s="97"/>
      <c r="AB586" s="97"/>
      <c r="AC586" s="97"/>
      <c r="AD586" s="97"/>
      <c r="AE586" s="97"/>
      <c r="AF586" s="97"/>
      <c r="AG586" s="97"/>
    </row>
    <row r="587">
      <c r="A587" s="102"/>
      <c r="B587" s="103"/>
      <c r="C587" s="104"/>
      <c r="D587" s="104"/>
      <c r="E587" s="102"/>
      <c r="F587" s="97"/>
      <c r="G587" s="97"/>
      <c r="H587" s="104"/>
      <c r="I587" s="97"/>
      <c r="J587" s="104"/>
      <c r="K587" s="97"/>
      <c r="L587" s="102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  <c r="AA587" s="97"/>
      <c r="AB587" s="97"/>
      <c r="AC587" s="97"/>
      <c r="AD587" s="97"/>
      <c r="AE587" s="97"/>
      <c r="AF587" s="97"/>
      <c r="AG587" s="97"/>
    </row>
    <row r="588">
      <c r="A588" s="102"/>
      <c r="B588" s="103"/>
      <c r="C588" s="104"/>
      <c r="D588" s="104"/>
      <c r="E588" s="102"/>
      <c r="F588" s="97"/>
      <c r="G588" s="97"/>
      <c r="H588" s="104"/>
      <c r="I588" s="97"/>
      <c r="J588" s="104"/>
      <c r="K588" s="97"/>
      <c r="L588" s="102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  <c r="AA588" s="97"/>
      <c r="AB588" s="97"/>
      <c r="AC588" s="97"/>
      <c r="AD588" s="97"/>
      <c r="AE588" s="97"/>
      <c r="AF588" s="97"/>
      <c r="AG588" s="97"/>
    </row>
    <row r="589">
      <c r="A589" s="102"/>
      <c r="B589" s="103"/>
      <c r="C589" s="104"/>
      <c r="D589" s="104"/>
      <c r="E589" s="102"/>
      <c r="F589" s="97"/>
      <c r="G589" s="97"/>
      <c r="H589" s="104"/>
      <c r="I589" s="97"/>
      <c r="J589" s="104"/>
      <c r="K589" s="97"/>
      <c r="L589" s="102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  <c r="AA589" s="97"/>
      <c r="AB589" s="97"/>
      <c r="AC589" s="97"/>
      <c r="AD589" s="97"/>
      <c r="AE589" s="97"/>
      <c r="AF589" s="97"/>
      <c r="AG589" s="97"/>
    </row>
    <row r="590">
      <c r="A590" s="102"/>
      <c r="B590" s="103"/>
      <c r="C590" s="104"/>
      <c r="D590" s="104"/>
      <c r="E590" s="102"/>
      <c r="F590" s="97"/>
      <c r="G590" s="97"/>
      <c r="H590" s="104"/>
      <c r="I590" s="97"/>
      <c r="J590" s="104"/>
      <c r="K590" s="97"/>
      <c r="L590" s="102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  <c r="AA590" s="97"/>
      <c r="AB590" s="97"/>
      <c r="AC590" s="97"/>
      <c r="AD590" s="97"/>
      <c r="AE590" s="97"/>
      <c r="AF590" s="97"/>
      <c r="AG590" s="97"/>
    </row>
    <row r="591">
      <c r="A591" s="102"/>
      <c r="B591" s="103"/>
      <c r="C591" s="104"/>
      <c r="D591" s="104"/>
      <c r="E591" s="102"/>
      <c r="F591" s="97"/>
      <c r="G591" s="97"/>
      <c r="H591" s="104"/>
      <c r="I591" s="97"/>
      <c r="J591" s="104"/>
      <c r="K591" s="97"/>
      <c r="L591" s="102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  <c r="AA591" s="97"/>
      <c r="AB591" s="97"/>
      <c r="AC591" s="97"/>
      <c r="AD591" s="97"/>
      <c r="AE591" s="97"/>
      <c r="AF591" s="97"/>
      <c r="AG591" s="97"/>
    </row>
    <row r="592">
      <c r="A592" s="102"/>
      <c r="B592" s="103"/>
      <c r="C592" s="104"/>
      <c r="D592" s="104"/>
      <c r="E592" s="102"/>
      <c r="F592" s="97"/>
      <c r="G592" s="97"/>
      <c r="H592" s="104"/>
      <c r="I592" s="97"/>
      <c r="J592" s="104"/>
      <c r="K592" s="97"/>
      <c r="L592" s="102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  <c r="AA592" s="97"/>
      <c r="AB592" s="97"/>
      <c r="AC592" s="97"/>
      <c r="AD592" s="97"/>
      <c r="AE592" s="97"/>
      <c r="AF592" s="97"/>
      <c r="AG592" s="97"/>
    </row>
    <row r="593">
      <c r="A593" s="102"/>
      <c r="B593" s="103"/>
      <c r="C593" s="104"/>
      <c r="D593" s="104"/>
      <c r="E593" s="102"/>
      <c r="F593" s="97"/>
      <c r="G593" s="97"/>
      <c r="H593" s="104"/>
      <c r="I593" s="97"/>
      <c r="J593" s="104"/>
      <c r="K593" s="97"/>
      <c r="L593" s="102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  <c r="AA593" s="97"/>
      <c r="AB593" s="97"/>
      <c r="AC593" s="97"/>
      <c r="AD593" s="97"/>
      <c r="AE593" s="97"/>
      <c r="AF593" s="97"/>
      <c r="AG593" s="97"/>
    </row>
    <row r="594">
      <c r="A594" s="102"/>
      <c r="B594" s="103"/>
      <c r="C594" s="104"/>
      <c r="D594" s="104"/>
      <c r="E594" s="102"/>
      <c r="F594" s="97"/>
      <c r="G594" s="97"/>
      <c r="H594" s="104"/>
      <c r="I594" s="97"/>
      <c r="J594" s="104"/>
      <c r="K594" s="97"/>
      <c r="L594" s="102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  <c r="AA594" s="97"/>
      <c r="AB594" s="97"/>
      <c r="AC594" s="97"/>
      <c r="AD594" s="97"/>
      <c r="AE594" s="97"/>
      <c r="AF594" s="97"/>
      <c r="AG594" s="97"/>
    </row>
    <row r="595">
      <c r="A595" s="102"/>
      <c r="B595" s="103"/>
      <c r="C595" s="104"/>
      <c r="D595" s="104"/>
      <c r="E595" s="102"/>
      <c r="F595" s="97"/>
      <c r="G595" s="97"/>
      <c r="H595" s="104"/>
      <c r="I595" s="97"/>
      <c r="J595" s="104"/>
      <c r="K595" s="97"/>
      <c r="L595" s="102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  <c r="AA595" s="97"/>
      <c r="AB595" s="97"/>
      <c r="AC595" s="97"/>
      <c r="AD595" s="97"/>
      <c r="AE595" s="97"/>
      <c r="AF595" s="97"/>
      <c r="AG595" s="97"/>
    </row>
    <row r="596">
      <c r="A596" s="102"/>
      <c r="B596" s="103"/>
      <c r="C596" s="104"/>
      <c r="D596" s="104"/>
      <c r="E596" s="102"/>
      <c r="F596" s="97"/>
      <c r="G596" s="97"/>
      <c r="H596" s="104"/>
      <c r="I596" s="97"/>
      <c r="J596" s="104"/>
      <c r="K596" s="97"/>
      <c r="L596" s="102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  <c r="AA596" s="97"/>
      <c r="AB596" s="97"/>
      <c r="AC596" s="97"/>
      <c r="AD596" s="97"/>
      <c r="AE596" s="97"/>
      <c r="AF596" s="97"/>
      <c r="AG596" s="97"/>
    </row>
    <row r="597">
      <c r="A597" s="102"/>
      <c r="B597" s="103"/>
      <c r="C597" s="104"/>
      <c r="D597" s="104"/>
      <c r="E597" s="102"/>
      <c r="F597" s="97"/>
      <c r="G597" s="97"/>
      <c r="H597" s="104"/>
      <c r="I597" s="97"/>
      <c r="J597" s="104"/>
      <c r="K597" s="97"/>
      <c r="L597" s="102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  <c r="AB597" s="97"/>
      <c r="AC597" s="97"/>
      <c r="AD597" s="97"/>
      <c r="AE597" s="97"/>
      <c r="AF597" s="97"/>
      <c r="AG597" s="97"/>
    </row>
    <row r="598">
      <c r="A598" s="102"/>
      <c r="B598" s="103"/>
      <c r="C598" s="104"/>
      <c r="D598" s="104"/>
      <c r="E598" s="102"/>
      <c r="F598" s="97"/>
      <c r="G598" s="97"/>
      <c r="H598" s="104"/>
      <c r="I598" s="97"/>
      <c r="J598" s="104"/>
      <c r="K598" s="97"/>
      <c r="L598" s="102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  <c r="AB598" s="97"/>
      <c r="AC598" s="97"/>
      <c r="AD598" s="97"/>
      <c r="AE598" s="97"/>
      <c r="AF598" s="97"/>
      <c r="AG598" s="97"/>
    </row>
    <row r="599">
      <c r="A599" s="102"/>
      <c r="B599" s="103"/>
      <c r="C599" s="104"/>
      <c r="D599" s="104"/>
      <c r="E599" s="102"/>
      <c r="F599" s="97"/>
      <c r="G599" s="97"/>
      <c r="H599" s="104"/>
      <c r="I599" s="97"/>
      <c r="J599" s="104"/>
      <c r="K599" s="97"/>
      <c r="L599" s="102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  <c r="AB599" s="97"/>
      <c r="AC599" s="97"/>
      <c r="AD599" s="97"/>
      <c r="AE599" s="97"/>
      <c r="AF599" s="97"/>
      <c r="AG599" s="97"/>
    </row>
    <row r="600">
      <c r="A600" s="102"/>
      <c r="B600" s="103"/>
      <c r="C600" s="104"/>
      <c r="D600" s="104"/>
      <c r="E600" s="102"/>
      <c r="F600" s="97"/>
      <c r="G600" s="97"/>
      <c r="H600" s="104"/>
      <c r="I600" s="97"/>
      <c r="J600" s="104"/>
      <c r="K600" s="97"/>
      <c r="L600" s="102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  <c r="AB600" s="97"/>
      <c r="AC600" s="97"/>
      <c r="AD600" s="97"/>
      <c r="AE600" s="97"/>
      <c r="AF600" s="97"/>
      <c r="AG600" s="97"/>
    </row>
    <row r="601">
      <c r="A601" s="102"/>
      <c r="B601" s="103"/>
      <c r="C601" s="104"/>
      <c r="D601" s="104"/>
      <c r="E601" s="102"/>
      <c r="F601" s="97"/>
      <c r="G601" s="97"/>
      <c r="H601" s="104"/>
      <c r="I601" s="97"/>
      <c r="J601" s="104"/>
      <c r="K601" s="97"/>
      <c r="L601" s="102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  <c r="AB601" s="97"/>
      <c r="AC601" s="97"/>
      <c r="AD601" s="97"/>
      <c r="AE601" s="97"/>
      <c r="AF601" s="97"/>
      <c r="AG601" s="97"/>
    </row>
    <row r="602">
      <c r="A602" s="102"/>
      <c r="B602" s="103"/>
      <c r="C602" s="104"/>
      <c r="D602" s="104"/>
      <c r="E602" s="102"/>
      <c r="F602" s="97"/>
      <c r="G602" s="97"/>
      <c r="H602" s="104"/>
      <c r="I602" s="97"/>
      <c r="J602" s="104"/>
      <c r="K602" s="97"/>
      <c r="L602" s="102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  <c r="AA602" s="97"/>
      <c r="AB602" s="97"/>
      <c r="AC602" s="97"/>
      <c r="AD602" s="97"/>
      <c r="AE602" s="97"/>
      <c r="AF602" s="97"/>
      <c r="AG602" s="97"/>
    </row>
    <row r="603">
      <c r="A603" s="102"/>
      <c r="B603" s="103"/>
      <c r="C603" s="104"/>
      <c r="D603" s="104"/>
      <c r="E603" s="102"/>
      <c r="F603" s="97"/>
      <c r="G603" s="97"/>
      <c r="H603" s="104"/>
      <c r="I603" s="97"/>
      <c r="J603" s="104"/>
      <c r="K603" s="97"/>
      <c r="L603" s="102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  <c r="AA603" s="97"/>
      <c r="AB603" s="97"/>
      <c r="AC603" s="97"/>
      <c r="AD603" s="97"/>
      <c r="AE603" s="97"/>
      <c r="AF603" s="97"/>
      <c r="AG603" s="97"/>
    </row>
    <row r="604">
      <c r="A604" s="102"/>
      <c r="B604" s="103"/>
      <c r="C604" s="104"/>
      <c r="D604" s="104"/>
      <c r="E604" s="102"/>
      <c r="F604" s="97"/>
      <c r="G604" s="97"/>
      <c r="H604" s="104"/>
      <c r="I604" s="97"/>
      <c r="J604" s="104"/>
      <c r="K604" s="97"/>
      <c r="L604" s="102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  <c r="AA604" s="97"/>
      <c r="AB604" s="97"/>
      <c r="AC604" s="97"/>
      <c r="AD604" s="97"/>
      <c r="AE604" s="97"/>
      <c r="AF604" s="97"/>
      <c r="AG604" s="97"/>
    </row>
    <row r="605">
      <c r="A605" s="102"/>
      <c r="B605" s="103"/>
      <c r="C605" s="104"/>
      <c r="D605" s="104"/>
      <c r="E605" s="102"/>
      <c r="F605" s="97"/>
      <c r="G605" s="97"/>
      <c r="H605" s="104"/>
      <c r="I605" s="97"/>
      <c r="J605" s="104"/>
      <c r="K605" s="97"/>
      <c r="L605" s="102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  <c r="AA605" s="97"/>
      <c r="AB605" s="97"/>
      <c r="AC605" s="97"/>
      <c r="AD605" s="97"/>
      <c r="AE605" s="97"/>
      <c r="AF605" s="97"/>
      <c r="AG605" s="97"/>
    </row>
    <row r="606">
      <c r="A606" s="102"/>
      <c r="B606" s="103"/>
      <c r="C606" s="104"/>
      <c r="D606" s="104"/>
      <c r="E606" s="102"/>
      <c r="F606" s="97"/>
      <c r="G606" s="97"/>
      <c r="H606" s="104"/>
      <c r="I606" s="97"/>
      <c r="J606" s="104"/>
      <c r="K606" s="97"/>
      <c r="L606" s="102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  <c r="AA606" s="97"/>
      <c r="AB606" s="97"/>
      <c r="AC606" s="97"/>
      <c r="AD606" s="97"/>
      <c r="AE606" s="97"/>
      <c r="AF606" s="97"/>
      <c r="AG606" s="97"/>
    </row>
    <row r="607">
      <c r="A607" s="102"/>
      <c r="B607" s="103"/>
      <c r="C607" s="104"/>
      <c r="D607" s="104"/>
      <c r="E607" s="102"/>
      <c r="F607" s="97"/>
      <c r="G607" s="97"/>
      <c r="H607" s="104"/>
      <c r="I607" s="97"/>
      <c r="J607" s="104"/>
      <c r="K607" s="97"/>
      <c r="L607" s="102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  <c r="AA607" s="97"/>
      <c r="AB607" s="97"/>
      <c r="AC607" s="97"/>
      <c r="AD607" s="97"/>
      <c r="AE607" s="97"/>
      <c r="AF607" s="97"/>
      <c r="AG607" s="97"/>
    </row>
    <row r="608">
      <c r="A608" s="102"/>
      <c r="B608" s="103"/>
      <c r="C608" s="104"/>
      <c r="D608" s="104"/>
      <c r="E608" s="102"/>
      <c r="F608" s="97"/>
      <c r="G608" s="97"/>
      <c r="H608" s="104"/>
      <c r="I608" s="97"/>
      <c r="J608" s="104"/>
      <c r="K608" s="97"/>
      <c r="L608" s="102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  <c r="AA608" s="97"/>
      <c r="AB608" s="97"/>
      <c r="AC608" s="97"/>
      <c r="AD608" s="97"/>
      <c r="AE608" s="97"/>
      <c r="AF608" s="97"/>
      <c r="AG608" s="97"/>
    </row>
    <row r="609">
      <c r="A609" s="102"/>
      <c r="B609" s="103"/>
      <c r="C609" s="104"/>
      <c r="D609" s="104"/>
      <c r="E609" s="102"/>
      <c r="F609" s="97"/>
      <c r="G609" s="97"/>
      <c r="H609" s="104"/>
      <c r="I609" s="97"/>
      <c r="J609" s="104"/>
      <c r="K609" s="97"/>
      <c r="L609" s="102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  <c r="AA609" s="97"/>
      <c r="AB609" s="97"/>
      <c r="AC609" s="97"/>
      <c r="AD609" s="97"/>
      <c r="AE609" s="97"/>
      <c r="AF609" s="97"/>
      <c r="AG609" s="97"/>
    </row>
    <row r="610">
      <c r="A610" s="102"/>
      <c r="B610" s="103"/>
      <c r="C610" s="104"/>
      <c r="D610" s="104"/>
      <c r="E610" s="102"/>
      <c r="F610" s="97"/>
      <c r="G610" s="97"/>
      <c r="H610" s="104"/>
      <c r="I610" s="97"/>
      <c r="J610" s="104"/>
      <c r="K610" s="97"/>
      <c r="L610" s="102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  <c r="AA610" s="97"/>
      <c r="AB610" s="97"/>
      <c r="AC610" s="97"/>
      <c r="AD610" s="97"/>
      <c r="AE610" s="97"/>
      <c r="AF610" s="97"/>
      <c r="AG610" s="97"/>
    </row>
    <row r="611">
      <c r="A611" s="102"/>
      <c r="B611" s="103"/>
      <c r="C611" s="104"/>
      <c r="D611" s="104"/>
      <c r="E611" s="102"/>
      <c r="F611" s="97"/>
      <c r="G611" s="97"/>
      <c r="H611" s="104"/>
      <c r="I611" s="97"/>
      <c r="J611" s="104"/>
      <c r="K611" s="97"/>
      <c r="L611" s="102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  <c r="AA611" s="97"/>
      <c r="AB611" s="97"/>
      <c r="AC611" s="97"/>
      <c r="AD611" s="97"/>
      <c r="AE611" s="97"/>
      <c r="AF611" s="97"/>
      <c r="AG611" s="97"/>
    </row>
    <row r="612">
      <c r="A612" s="102"/>
      <c r="B612" s="103"/>
      <c r="C612" s="104"/>
      <c r="D612" s="104"/>
      <c r="E612" s="102"/>
      <c r="F612" s="97"/>
      <c r="G612" s="97"/>
      <c r="H612" s="104"/>
      <c r="I612" s="97"/>
      <c r="J612" s="104"/>
      <c r="K612" s="97"/>
      <c r="L612" s="102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  <c r="AA612" s="97"/>
      <c r="AB612" s="97"/>
      <c r="AC612" s="97"/>
      <c r="AD612" s="97"/>
      <c r="AE612" s="97"/>
      <c r="AF612" s="97"/>
      <c r="AG612" s="97"/>
    </row>
    <row r="613">
      <c r="A613" s="102"/>
      <c r="B613" s="103"/>
      <c r="C613" s="104"/>
      <c r="D613" s="104"/>
      <c r="E613" s="102"/>
      <c r="F613" s="97"/>
      <c r="G613" s="97"/>
      <c r="H613" s="104"/>
      <c r="I613" s="97"/>
      <c r="J613" s="104"/>
      <c r="K613" s="97"/>
      <c r="L613" s="102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  <c r="AA613" s="97"/>
      <c r="AB613" s="97"/>
      <c r="AC613" s="97"/>
      <c r="AD613" s="97"/>
      <c r="AE613" s="97"/>
      <c r="AF613" s="97"/>
      <c r="AG613" s="97"/>
    </row>
    <row r="614">
      <c r="A614" s="102"/>
      <c r="B614" s="103"/>
      <c r="C614" s="104"/>
      <c r="D614" s="104"/>
      <c r="E614" s="102"/>
      <c r="F614" s="97"/>
      <c r="G614" s="97"/>
      <c r="H614" s="104"/>
      <c r="I614" s="97"/>
      <c r="J614" s="104"/>
      <c r="K614" s="97"/>
      <c r="L614" s="102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  <c r="AA614" s="97"/>
      <c r="AB614" s="97"/>
      <c r="AC614" s="97"/>
      <c r="AD614" s="97"/>
      <c r="AE614" s="97"/>
      <c r="AF614" s="97"/>
      <c r="AG614" s="97"/>
    </row>
    <row r="615">
      <c r="A615" s="102"/>
      <c r="B615" s="103"/>
      <c r="C615" s="104"/>
      <c r="D615" s="104"/>
      <c r="E615" s="102"/>
      <c r="F615" s="97"/>
      <c r="G615" s="97"/>
      <c r="H615" s="104"/>
      <c r="I615" s="97"/>
      <c r="J615" s="104"/>
      <c r="K615" s="97"/>
      <c r="L615" s="102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  <c r="AA615" s="97"/>
      <c r="AB615" s="97"/>
      <c r="AC615" s="97"/>
      <c r="AD615" s="97"/>
      <c r="AE615" s="97"/>
      <c r="AF615" s="97"/>
      <c r="AG615" s="97"/>
    </row>
    <row r="616">
      <c r="A616" s="102"/>
      <c r="B616" s="103"/>
      <c r="C616" s="104"/>
      <c r="D616" s="104"/>
      <c r="E616" s="102"/>
      <c r="F616" s="97"/>
      <c r="G616" s="97"/>
      <c r="H616" s="104"/>
      <c r="I616" s="97"/>
      <c r="J616" s="104"/>
      <c r="K616" s="97"/>
      <c r="L616" s="102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  <c r="AA616" s="97"/>
      <c r="AB616" s="97"/>
      <c r="AC616" s="97"/>
      <c r="AD616" s="97"/>
      <c r="AE616" s="97"/>
      <c r="AF616" s="97"/>
      <c r="AG616" s="97"/>
    </row>
    <row r="617">
      <c r="A617" s="102"/>
      <c r="B617" s="103"/>
      <c r="C617" s="104"/>
      <c r="D617" s="104"/>
      <c r="E617" s="102"/>
      <c r="F617" s="97"/>
      <c r="G617" s="97"/>
      <c r="H617" s="104"/>
      <c r="I617" s="97"/>
      <c r="J617" s="104"/>
      <c r="K617" s="97"/>
      <c r="L617" s="102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  <c r="AA617" s="97"/>
      <c r="AB617" s="97"/>
      <c r="AC617" s="97"/>
      <c r="AD617" s="97"/>
      <c r="AE617" s="97"/>
      <c r="AF617" s="97"/>
      <c r="AG617" s="97"/>
    </row>
    <row r="618">
      <c r="A618" s="102"/>
      <c r="B618" s="103"/>
      <c r="C618" s="104"/>
      <c r="D618" s="104"/>
      <c r="E618" s="102"/>
      <c r="F618" s="97"/>
      <c r="G618" s="97"/>
      <c r="H618" s="104"/>
      <c r="I618" s="97"/>
      <c r="J618" s="104"/>
      <c r="K618" s="97"/>
      <c r="L618" s="102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  <c r="AA618" s="97"/>
      <c r="AB618" s="97"/>
      <c r="AC618" s="97"/>
      <c r="AD618" s="97"/>
      <c r="AE618" s="97"/>
      <c r="AF618" s="97"/>
      <c r="AG618" s="97"/>
    </row>
    <row r="619">
      <c r="A619" s="102"/>
      <c r="B619" s="103"/>
      <c r="C619" s="104"/>
      <c r="D619" s="104"/>
      <c r="E619" s="102"/>
      <c r="F619" s="97"/>
      <c r="G619" s="97"/>
      <c r="H619" s="104"/>
      <c r="I619" s="97"/>
      <c r="J619" s="104"/>
      <c r="K619" s="97"/>
      <c r="L619" s="102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  <c r="AA619" s="97"/>
      <c r="AB619" s="97"/>
      <c r="AC619" s="97"/>
      <c r="AD619" s="97"/>
      <c r="AE619" s="97"/>
      <c r="AF619" s="97"/>
      <c r="AG619" s="97"/>
    </row>
    <row r="620">
      <c r="A620" s="102"/>
      <c r="B620" s="103"/>
      <c r="C620" s="104"/>
      <c r="D620" s="104"/>
      <c r="E620" s="102"/>
      <c r="F620" s="97"/>
      <c r="G620" s="97"/>
      <c r="H620" s="104"/>
      <c r="I620" s="97"/>
      <c r="J620" s="104"/>
      <c r="K620" s="97"/>
      <c r="L620" s="102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  <c r="AA620" s="97"/>
      <c r="AB620" s="97"/>
      <c r="AC620" s="97"/>
      <c r="AD620" s="97"/>
      <c r="AE620" s="97"/>
      <c r="AF620" s="97"/>
      <c r="AG620" s="97"/>
    </row>
    <row r="621">
      <c r="A621" s="102"/>
      <c r="B621" s="103"/>
      <c r="C621" s="104"/>
      <c r="D621" s="104"/>
      <c r="E621" s="102"/>
      <c r="F621" s="97"/>
      <c r="G621" s="97"/>
      <c r="H621" s="104"/>
      <c r="I621" s="97"/>
      <c r="J621" s="104"/>
      <c r="K621" s="97"/>
      <c r="L621" s="102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  <c r="AA621" s="97"/>
      <c r="AB621" s="97"/>
      <c r="AC621" s="97"/>
      <c r="AD621" s="97"/>
      <c r="AE621" s="97"/>
      <c r="AF621" s="97"/>
      <c r="AG621" s="97"/>
    </row>
    <row r="622">
      <c r="A622" s="102"/>
      <c r="B622" s="103"/>
      <c r="C622" s="104"/>
      <c r="D622" s="104"/>
      <c r="E622" s="102"/>
      <c r="F622" s="97"/>
      <c r="G622" s="97"/>
      <c r="H622" s="104"/>
      <c r="I622" s="97"/>
      <c r="J622" s="104"/>
      <c r="K622" s="97"/>
      <c r="L622" s="102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  <c r="AA622" s="97"/>
      <c r="AB622" s="97"/>
      <c r="AC622" s="97"/>
      <c r="AD622" s="97"/>
      <c r="AE622" s="97"/>
      <c r="AF622" s="97"/>
      <c r="AG622" s="97"/>
    </row>
    <row r="623">
      <c r="A623" s="102"/>
      <c r="B623" s="103"/>
      <c r="C623" s="104"/>
      <c r="D623" s="104"/>
      <c r="E623" s="102"/>
      <c r="F623" s="97"/>
      <c r="G623" s="97"/>
      <c r="H623" s="104"/>
      <c r="I623" s="97"/>
      <c r="J623" s="104"/>
      <c r="K623" s="97"/>
      <c r="L623" s="102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  <c r="AA623" s="97"/>
      <c r="AB623" s="97"/>
      <c r="AC623" s="97"/>
      <c r="AD623" s="97"/>
      <c r="AE623" s="97"/>
      <c r="AF623" s="97"/>
      <c r="AG623" s="97"/>
    </row>
    <row r="624">
      <c r="A624" s="102"/>
      <c r="B624" s="103"/>
      <c r="C624" s="104"/>
      <c r="D624" s="104"/>
      <c r="E624" s="102"/>
      <c r="F624" s="97"/>
      <c r="G624" s="97"/>
      <c r="H624" s="104"/>
      <c r="I624" s="97"/>
      <c r="J624" s="104"/>
      <c r="K624" s="97"/>
      <c r="L624" s="102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  <c r="AA624" s="97"/>
      <c r="AB624" s="97"/>
      <c r="AC624" s="97"/>
      <c r="AD624" s="97"/>
      <c r="AE624" s="97"/>
      <c r="AF624" s="97"/>
      <c r="AG624" s="97"/>
    </row>
    <row r="625">
      <c r="A625" s="102"/>
      <c r="B625" s="103"/>
      <c r="C625" s="104"/>
      <c r="D625" s="104"/>
      <c r="E625" s="102"/>
      <c r="F625" s="97"/>
      <c r="G625" s="97"/>
      <c r="H625" s="104"/>
      <c r="I625" s="97"/>
      <c r="J625" s="104"/>
      <c r="K625" s="97"/>
      <c r="L625" s="102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  <c r="AA625" s="97"/>
      <c r="AB625" s="97"/>
      <c r="AC625" s="97"/>
      <c r="AD625" s="97"/>
      <c r="AE625" s="97"/>
      <c r="AF625" s="97"/>
      <c r="AG625" s="97"/>
    </row>
    <row r="626">
      <c r="A626" s="102"/>
      <c r="B626" s="103"/>
      <c r="C626" s="104"/>
      <c r="D626" s="104"/>
      <c r="E626" s="102"/>
      <c r="F626" s="97"/>
      <c r="G626" s="97"/>
      <c r="H626" s="104"/>
      <c r="I626" s="97"/>
      <c r="J626" s="104"/>
      <c r="K626" s="97"/>
      <c r="L626" s="102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  <c r="AA626" s="97"/>
      <c r="AB626" s="97"/>
      <c r="AC626" s="97"/>
      <c r="AD626" s="97"/>
      <c r="AE626" s="97"/>
      <c r="AF626" s="97"/>
      <c r="AG626" s="97"/>
    </row>
    <row r="627">
      <c r="A627" s="102"/>
      <c r="B627" s="103"/>
      <c r="C627" s="104"/>
      <c r="D627" s="104"/>
      <c r="E627" s="102"/>
      <c r="F627" s="97"/>
      <c r="G627" s="97"/>
      <c r="H627" s="104"/>
      <c r="I627" s="97"/>
      <c r="J627" s="104"/>
      <c r="K627" s="97"/>
      <c r="L627" s="102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  <c r="AA627" s="97"/>
      <c r="AB627" s="97"/>
      <c r="AC627" s="97"/>
      <c r="AD627" s="97"/>
      <c r="AE627" s="97"/>
      <c r="AF627" s="97"/>
      <c r="AG627" s="97"/>
    </row>
    <row r="628">
      <c r="A628" s="102"/>
      <c r="B628" s="103"/>
      <c r="C628" s="104"/>
      <c r="D628" s="104"/>
      <c r="E628" s="102"/>
      <c r="F628" s="97"/>
      <c r="G628" s="97"/>
      <c r="H628" s="104"/>
      <c r="I628" s="97"/>
      <c r="J628" s="104"/>
      <c r="K628" s="97"/>
      <c r="L628" s="102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  <c r="AA628" s="97"/>
      <c r="AB628" s="97"/>
      <c r="AC628" s="97"/>
      <c r="AD628" s="97"/>
      <c r="AE628" s="97"/>
      <c r="AF628" s="97"/>
      <c r="AG628" s="97"/>
    </row>
    <row r="629">
      <c r="A629" s="102"/>
      <c r="B629" s="103"/>
      <c r="C629" s="104"/>
      <c r="D629" s="104"/>
      <c r="E629" s="102"/>
      <c r="F629" s="97"/>
      <c r="G629" s="97"/>
      <c r="H629" s="104"/>
      <c r="I629" s="97"/>
      <c r="J629" s="104"/>
      <c r="K629" s="97"/>
      <c r="L629" s="102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  <c r="AA629" s="97"/>
      <c r="AB629" s="97"/>
      <c r="AC629" s="97"/>
      <c r="AD629" s="97"/>
      <c r="AE629" s="97"/>
      <c r="AF629" s="97"/>
      <c r="AG629" s="97"/>
    </row>
    <row r="630">
      <c r="A630" s="102"/>
      <c r="B630" s="103"/>
      <c r="C630" s="104"/>
      <c r="D630" s="104"/>
      <c r="E630" s="102"/>
      <c r="F630" s="97"/>
      <c r="G630" s="97"/>
      <c r="H630" s="104"/>
      <c r="I630" s="97"/>
      <c r="J630" s="104"/>
      <c r="K630" s="97"/>
      <c r="L630" s="102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  <c r="AA630" s="97"/>
      <c r="AB630" s="97"/>
      <c r="AC630" s="97"/>
      <c r="AD630" s="97"/>
      <c r="AE630" s="97"/>
      <c r="AF630" s="97"/>
      <c r="AG630" s="97"/>
    </row>
    <row r="631">
      <c r="A631" s="102"/>
      <c r="B631" s="103"/>
      <c r="C631" s="104"/>
      <c r="D631" s="104"/>
      <c r="E631" s="102"/>
      <c r="F631" s="97"/>
      <c r="G631" s="97"/>
      <c r="H631" s="104"/>
      <c r="I631" s="97"/>
      <c r="J631" s="104"/>
      <c r="K631" s="97"/>
      <c r="L631" s="102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  <c r="AA631" s="97"/>
      <c r="AB631" s="97"/>
      <c r="AC631" s="97"/>
      <c r="AD631" s="97"/>
      <c r="AE631" s="97"/>
      <c r="AF631" s="97"/>
      <c r="AG631" s="97"/>
    </row>
    <row r="632">
      <c r="A632" s="102"/>
      <c r="B632" s="103"/>
      <c r="C632" s="104"/>
      <c r="D632" s="104"/>
      <c r="E632" s="102"/>
      <c r="F632" s="97"/>
      <c r="G632" s="97"/>
      <c r="H632" s="104"/>
      <c r="I632" s="97"/>
      <c r="J632" s="104"/>
      <c r="K632" s="97"/>
      <c r="L632" s="102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  <c r="AA632" s="97"/>
      <c r="AB632" s="97"/>
      <c r="AC632" s="97"/>
      <c r="AD632" s="97"/>
      <c r="AE632" s="97"/>
      <c r="AF632" s="97"/>
      <c r="AG632" s="97"/>
    </row>
    <row r="633">
      <c r="A633" s="102"/>
      <c r="B633" s="103"/>
      <c r="C633" s="104"/>
      <c r="D633" s="104"/>
      <c r="E633" s="102"/>
      <c r="F633" s="97"/>
      <c r="G633" s="97"/>
      <c r="H633" s="104"/>
      <c r="I633" s="97"/>
      <c r="J633" s="104"/>
      <c r="K633" s="97"/>
      <c r="L633" s="102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  <c r="AA633" s="97"/>
      <c r="AB633" s="97"/>
      <c r="AC633" s="97"/>
      <c r="AD633" s="97"/>
      <c r="AE633" s="97"/>
      <c r="AF633" s="97"/>
      <c r="AG633" s="97"/>
    </row>
    <row r="634">
      <c r="A634" s="102"/>
      <c r="B634" s="103"/>
      <c r="C634" s="104"/>
      <c r="D634" s="104"/>
      <c r="E634" s="102"/>
      <c r="F634" s="97"/>
      <c r="G634" s="97"/>
      <c r="H634" s="104"/>
      <c r="I634" s="97"/>
      <c r="J634" s="104"/>
      <c r="K634" s="97"/>
      <c r="L634" s="102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  <c r="AA634" s="97"/>
      <c r="AB634" s="97"/>
      <c r="AC634" s="97"/>
      <c r="AD634" s="97"/>
      <c r="AE634" s="97"/>
      <c r="AF634" s="97"/>
      <c r="AG634" s="97"/>
    </row>
    <row r="635">
      <c r="A635" s="102"/>
      <c r="B635" s="103"/>
      <c r="C635" s="104"/>
      <c r="D635" s="104"/>
      <c r="E635" s="102"/>
      <c r="F635" s="97"/>
      <c r="G635" s="97"/>
      <c r="H635" s="104"/>
      <c r="I635" s="97"/>
      <c r="J635" s="104"/>
      <c r="K635" s="97"/>
      <c r="L635" s="102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  <c r="AA635" s="97"/>
      <c r="AB635" s="97"/>
      <c r="AC635" s="97"/>
      <c r="AD635" s="97"/>
      <c r="AE635" s="97"/>
      <c r="AF635" s="97"/>
      <c r="AG635" s="97"/>
    </row>
    <row r="636">
      <c r="A636" s="102"/>
      <c r="B636" s="103"/>
      <c r="C636" s="104"/>
      <c r="D636" s="104"/>
      <c r="E636" s="102"/>
      <c r="F636" s="97"/>
      <c r="G636" s="97"/>
      <c r="H636" s="104"/>
      <c r="I636" s="97"/>
      <c r="J636" s="104"/>
      <c r="K636" s="97"/>
      <c r="L636" s="102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  <c r="AA636" s="97"/>
      <c r="AB636" s="97"/>
      <c r="AC636" s="97"/>
      <c r="AD636" s="97"/>
      <c r="AE636" s="97"/>
      <c r="AF636" s="97"/>
      <c r="AG636" s="97"/>
    </row>
    <row r="637">
      <c r="A637" s="102"/>
      <c r="B637" s="103"/>
      <c r="C637" s="104"/>
      <c r="D637" s="104"/>
      <c r="E637" s="102"/>
      <c r="F637" s="97"/>
      <c r="G637" s="97"/>
      <c r="H637" s="104"/>
      <c r="I637" s="97"/>
      <c r="J637" s="104"/>
      <c r="K637" s="97"/>
      <c r="L637" s="102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  <c r="AA637" s="97"/>
      <c r="AB637" s="97"/>
      <c r="AC637" s="97"/>
      <c r="AD637" s="97"/>
      <c r="AE637" s="97"/>
      <c r="AF637" s="97"/>
      <c r="AG637" s="97"/>
    </row>
    <row r="638">
      <c r="A638" s="102"/>
      <c r="B638" s="103"/>
      <c r="C638" s="104"/>
      <c r="D638" s="104"/>
      <c r="E638" s="102"/>
      <c r="F638" s="97"/>
      <c r="G638" s="97"/>
      <c r="H638" s="104"/>
      <c r="I638" s="97"/>
      <c r="J638" s="104"/>
      <c r="K638" s="97"/>
      <c r="L638" s="102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  <c r="AA638" s="97"/>
      <c r="AB638" s="97"/>
      <c r="AC638" s="97"/>
      <c r="AD638" s="97"/>
      <c r="AE638" s="97"/>
      <c r="AF638" s="97"/>
      <c r="AG638" s="97"/>
    </row>
    <row r="639">
      <c r="A639" s="102"/>
      <c r="B639" s="103"/>
      <c r="C639" s="104"/>
      <c r="D639" s="104"/>
      <c r="E639" s="102"/>
      <c r="F639" s="97"/>
      <c r="G639" s="97"/>
      <c r="H639" s="104"/>
      <c r="I639" s="97"/>
      <c r="J639" s="104"/>
      <c r="K639" s="97"/>
      <c r="L639" s="102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  <c r="AA639" s="97"/>
      <c r="AB639" s="97"/>
      <c r="AC639" s="97"/>
      <c r="AD639" s="97"/>
      <c r="AE639" s="97"/>
      <c r="AF639" s="97"/>
      <c r="AG639" s="97"/>
    </row>
    <row r="640">
      <c r="A640" s="102"/>
      <c r="B640" s="103"/>
      <c r="C640" s="104"/>
      <c r="D640" s="104"/>
      <c r="E640" s="102"/>
      <c r="F640" s="97"/>
      <c r="G640" s="97"/>
      <c r="H640" s="104"/>
      <c r="I640" s="97"/>
      <c r="J640" s="104"/>
      <c r="K640" s="97"/>
      <c r="L640" s="102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  <c r="AA640" s="97"/>
      <c r="AB640" s="97"/>
      <c r="AC640" s="97"/>
      <c r="AD640" s="97"/>
      <c r="AE640" s="97"/>
      <c r="AF640" s="97"/>
      <c r="AG640" s="97"/>
    </row>
    <row r="641">
      <c r="A641" s="102"/>
      <c r="B641" s="103"/>
      <c r="C641" s="104"/>
      <c r="D641" s="104"/>
      <c r="E641" s="102"/>
      <c r="F641" s="97"/>
      <c r="G641" s="97"/>
      <c r="H641" s="104"/>
      <c r="I641" s="97"/>
      <c r="J641" s="104"/>
      <c r="K641" s="97"/>
      <c r="L641" s="102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  <c r="AA641" s="97"/>
      <c r="AB641" s="97"/>
      <c r="AC641" s="97"/>
      <c r="AD641" s="97"/>
      <c r="AE641" s="97"/>
      <c r="AF641" s="97"/>
      <c r="AG641" s="97"/>
    </row>
    <row r="642">
      <c r="A642" s="102"/>
      <c r="B642" s="103"/>
      <c r="C642" s="104"/>
      <c r="D642" s="104"/>
      <c r="E642" s="102"/>
      <c r="F642" s="97"/>
      <c r="G642" s="97"/>
      <c r="H642" s="104"/>
      <c r="I642" s="97"/>
      <c r="J642" s="104"/>
      <c r="K642" s="97"/>
      <c r="L642" s="102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  <c r="AA642" s="97"/>
      <c r="AB642" s="97"/>
      <c r="AC642" s="97"/>
      <c r="AD642" s="97"/>
      <c r="AE642" s="97"/>
      <c r="AF642" s="97"/>
      <c r="AG642" s="97"/>
    </row>
    <row r="643">
      <c r="A643" s="102"/>
      <c r="B643" s="103"/>
      <c r="C643" s="104"/>
      <c r="D643" s="104"/>
      <c r="E643" s="102"/>
      <c r="F643" s="97"/>
      <c r="G643" s="97"/>
      <c r="H643" s="104"/>
      <c r="I643" s="97"/>
      <c r="J643" s="104"/>
      <c r="K643" s="97"/>
      <c r="L643" s="102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  <c r="AA643" s="97"/>
      <c r="AB643" s="97"/>
      <c r="AC643" s="97"/>
      <c r="AD643" s="97"/>
      <c r="AE643" s="97"/>
      <c r="AF643" s="97"/>
      <c r="AG643" s="97"/>
    </row>
    <row r="644">
      <c r="A644" s="102"/>
      <c r="B644" s="103"/>
      <c r="C644" s="104"/>
      <c r="D644" s="104"/>
      <c r="E644" s="102"/>
      <c r="F644" s="97"/>
      <c r="G644" s="97"/>
      <c r="H644" s="104"/>
      <c r="I644" s="97"/>
      <c r="J644" s="104"/>
      <c r="K644" s="97"/>
      <c r="L644" s="102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  <c r="AA644" s="97"/>
      <c r="AB644" s="97"/>
      <c r="AC644" s="97"/>
      <c r="AD644" s="97"/>
      <c r="AE644" s="97"/>
      <c r="AF644" s="97"/>
      <c r="AG644" s="97"/>
    </row>
    <row r="645">
      <c r="A645" s="102"/>
      <c r="B645" s="103"/>
      <c r="C645" s="104"/>
      <c r="D645" s="104"/>
      <c r="E645" s="102"/>
      <c r="F645" s="97"/>
      <c r="G645" s="97"/>
      <c r="H645" s="104"/>
      <c r="I645" s="97"/>
      <c r="J645" s="104"/>
      <c r="K645" s="97"/>
      <c r="L645" s="102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  <c r="AA645" s="97"/>
      <c r="AB645" s="97"/>
      <c r="AC645" s="97"/>
      <c r="AD645" s="97"/>
      <c r="AE645" s="97"/>
      <c r="AF645" s="97"/>
      <c r="AG645" s="97"/>
    </row>
    <row r="646">
      <c r="A646" s="102"/>
      <c r="B646" s="103"/>
      <c r="C646" s="104"/>
      <c r="D646" s="104"/>
      <c r="E646" s="102"/>
      <c r="F646" s="97"/>
      <c r="G646" s="97"/>
      <c r="H646" s="104"/>
      <c r="I646" s="97"/>
      <c r="J646" s="104"/>
      <c r="K646" s="97"/>
      <c r="L646" s="102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  <c r="AA646" s="97"/>
      <c r="AB646" s="97"/>
      <c r="AC646" s="97"/>
      <c r="AD646" s="97"/>
      <c r="AE646" s="97"/>
      <c r="AF646" s="97"/>
      <c r="AG646" s="97"/>
    </row>
    <row r="647">
      <c r="A647" s="102"/>
      <c r="B647" s="103"/>
      <c r="C647" s="104"/>
      <c r="D647" s="104"/>
      <c r="E647" s="102"/>
      <c r="F647" s="97"/>
      <c r="G647" s="97"/>
      <c r="H647" s="104"/>
      <c r="I647" s="97"/>
      <c r="J647" s="104"/>
      <c r="K647" s="97"/>
      <c r="L647" s="102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  <c r="AA647" s="97"/>
      <c r="AB647" s="97"/>
      <c r="AC647" s="97"/>
      <c r="AD647" s="97"/>
      <c r="AE647" s="97"/>
      <c r="AF647" s="97"/>
      <c r="AG647" s="97"/>
    </row>
    <row r="648">
      <c r="A648" s="102"/>
      <c r="B648" s="103"/>
      <c r="C648" s="104"/>
      <c r="D648" s="104"/>
      <c r="E648" s="102"/>
      <c r="F648" s="97"/>
      <c r="G648" s="97"/>
      <c r="H648" s="104"/>
      <c r="I648" s="97"/>
      <c r="J648" s="104"/>
      <c r="K648" s="97"/>
      <c r="L648" s="102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  <c r="AA648" s="97"/>
      <c r="AB648" s="97"/>
      <c r="AC648" s="97"/>
      <c r="AD648" s="97"/>
      <c r="AE648" s="97"/>
      <c r="AF648" s="97"/>
      <c r="AG648" s="97"/>
    </row>
    <row r="649">
      <c r="A649" s="102"/>
      <c r="B649" s="103"/>
      <c r="C649" s="104"/>
      <c r="D649" s="104"/>
      <c r="E649" s="102"/>
      <c r="F649" s="97"/>
      <c r="G649" s="97"/>
      <c r="H649" s="104"/>
      <c r="I649" s="97"/>
      <c r="J649" s="104"/>
      <c r="K649" s="97"/>
      <c r="L649" s="102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  <c r="AA649" s="97"/>
      <c r="AB649" s="97"/>
      <c r="AC649" s="97"/>
      <c r="AD649" s="97"/>
      <c r="AE649" s="97"/>
      <c r="AF649" s="97"/>
      <c r="AG649" s="97"/>
    </row>
    <row r="650">
      <c r="A650" s="102"/>
      <c r="B650" s="103"/>
      <c r="C650" s="104"/>
      <c r="D650" s="104"/>
      <c r="E650" s="102"/>
      <c r="F650" s="97"/>
      <c r="G650" s="97"/>
      <c r="H650" s="104"/>
      <c r="I650" s="97"/>
      <c r="J650" s="104"/>
      <c r="K650" s="97"/>
      <c r="L650" s="102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  <c r="AA650" s="97"/>
      <c r="AB650" s="97"/>
      <c r="AC650" s="97"/>
      <c r="AD650" s="97"/>
      <c r="AE650" s="97"/>
      <c r="AF650" s="97"/>
      <c r="AG650" s="97"/>
    </row>
    <row r="651">
      <c r="A651" s="102"/>
      <c r="B651" s="103"/>
      <c r="C651" s="104"/>
      <c r="D651" s="104"/>
      <c r="E651" s="102"/>
      <c r="F651" s="97"/>
      <c r="G651" s="97"/>
      <c r="H651" s="104"/>
      <c r="I651" s="97"/>
      <c r="J651" s="104"/>
      <c r="K651" s="97"/>
      <c r="L651" s="102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  <c r="AA651" s="97"/>
      <c r="AB651" s="97"/>
      <c r="AC651" s="97"/>
      <c r="AD651" s="97"/>
      <c r="AE651" s="97"/>
      <c r="AF651" s="97"/>
      <c r="AG651" s="97"/>
    </row>
    <row r="652">
      <c r="A652" s="102"/>
      <c r="B652" s="103"/>
      <c r="C652" s="104"/>
      <c r="D652" s="104"/>
      <c r="E652" s="102"/>
      <c r="F652" s="97"/>
      <c r="G652" s="97"/>
      <c r="H652" s="104"/>
      <c r="I652" s="97"/>
      <c r="J652" s="104"/>
      <c r="K652" s="97"/>
      <c r="L652" s="102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  <c r="AA652" s="97"/>
      <c r="AB652" s="97"/>
      <c r="AC652" s="97"/>
      <c r="AD652" s="97"/>
      <c r="AE652" s="97"/>
      <c r="AF652" s="97"/>
      <c r="AG652" s="97"/>
    </row>
    <row r="653">
      <c r="A653" s="102"/>
      <c r="B653" s="103"/>
      <c r="C653" s="104"/>
      <c r="D653" s="104"/>
      <c r="E653" s="102"/>
      <c r="F653" s="97"/>
      <c r="G653" s="97"/>
      <c r="H653" s="104"/>
      <c r="I653" s="97"/>
      <c r="J653" s="104"/>
      <c r="K653" s="97"/>
      <c r="L653" s="102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  <c r="AA653" s="97"/>
      <c r="AB653" s="97"/>
      <c r="AC653" s="97"/>
      <c r="AD653" s="97"/>
      <c r="AE653" s="97"/>
      <c r="AF653" s="97"/>
      <c r="AG653" s="97"/>
    </row>
    <row r="654">
      <c r="A654" s="102"/>
      <c r="B654" s="103"/>
      <c r="C654" s="104"/>
      <c r="D654" s="104"/>
      <c r="E654" s="102"/>
      <c r="F654" s="97"/>
      <c r="G654" s="97"/>
      <c r="H654" s="104"/>
      <c r="I654" s="97"/>
      <c r="J654" s="104"/>
      <c r="K654" s="97"/>
      <c r="L654" s="102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  <c r="AA654" s="97"/>
      <c r="AB654" s="97"/>
      <c r="AC654" s="97"/>
      <c r="AD654" s="97"/>
      <c r="AE654" s="97"/>
      <c r="AF654" s="97"/>
      <c r="AG654" s="97"/>
    </row>
    <row r="655">
      <c r="A655" s="102"/>
      <c r="B655" s="103"/>
      <c r="C655" s="104"/>
      <c r="D655" s="104"/>
      <c r="E655" s="102"/>
      <c r="F655" s="97"/>
      <c r="G655" s="97"/>
      <c r="H655" s="104"/>
      <c r="I655" s="97"/>
      <c r="J655" s="104"/>
      <c r="K655" s="97"/>
      <c r="L655" s="102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  <c r="AA655" s="97"/>
      <c r="AB655" s="97"/>
      <c r="AC655" s="97"/>
      <c r="AD655" s="97"/>
      <c r="AE655" s="97"/>
      <c r="AF655" s="97"/>
      <c r="AG655" s="97"/>
    </row>
    <row r="656">
      <c r="A656" s="102"/>
      <c r="B656" s="103"/>
      <c r="C656" s="104"/>
      <c r="D656" s="104"/>
      <c r="E656" s="102"/>
      <c r="F656" s="97"/>
      <c r="G656" s="97"/>
      <c r="H656" s="104"/>
      <c r="I656" s="97"/>
      <c r="J656" s="104"/>
      <c r="K656" s="97"/>
      <c r="L656" s="102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  <c r="AA656" s="97"/>
      <c r="AB656" s="97"/>
      <c r="AC656" s="97"/>
      <c r="AD656" s="97"/>
      <c r="AE656" s="97"/>
      <c r="AF656" s="97"/>
      <c r="AG656" s="97"/>
    </row>
    <row r="657">
      <c r="A657" s="102"/>
      <c r="B657" s="103"/>
      <c r="C657" s="104"/>
      <c r="D657" s="104"/>
      <c r="E657" s="102"/>
      <c r="F657" s="97"/>
      <c r="G657" s="97"/>
      <c r="H657" s="104"/>
      <c r="I657" s="97"/>
      <c r="J657" s="104"/>
      <c r="K657" s="97"/>
      <c r="L657" s="102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  <c r="AA657" s="97"/>
      <c r="AB657" s="97"/>
      <c r="AC657" s="97"/>
      <c r="AD657" s="97"/>
      <c r="AE657" s="97"/>
      <c r="AF657" s="97"/>
      <c r="AG657" s="97"/>
    </row>
    <row r="658">
      <c r="A658" s="102"/>
      <c r="B658" s="103"/>
      <c r="C658" s="104"/>
      <c r="D658" s="104"/>
      <c r="E658" s="102"/>
      <c r="F658" s="97"/>
      <c r="G658" s="97"/>
      <c r="H658" s="104"/>
      <c r="I658" s="97"/>
      <c r="J658" s="104"/>
      <c r="K658" s="97"/>
      <c r="L658" s="102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  <c r="AA658" s="97"/>
      <c r="AB658" s="97"/>
      <c r="AC658" s="97"/>
      <c r="AD658" s="97"/>
      <c r="AE658" s="97"/>
      <c r="AF658" s="97"/>
      <c r="AG658" s="97"/>
    </row>
    <row r="659">
      <c r="A659" s="102"/>
      <c r="B659" s="103"/>
      <c r="C659" s="104"/>
      <c r="D659" s="104"/>
      <c r="E659" s="102"/>
      <c r="F659" s="97"/>
      <c r="G659" s="97"/>
      <c r="H659" s="104"/>
      <c r="I659" s="97"/>
      <c r="J659" s="104"/>
      <c r="K659" s="97"/>
      <c r="L659" s="102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  <c r="AA659" s="97"/>
      <c r="AB659" s="97"/>
      <c r="AC659" s="97"/>
      <c r="AD659" s="97"/>
      <c r="AE659" s="97"/>
      <c r="AF659" s="97"/>
      <c r="AG659" s="97"/>
    </row>
    <row r="660">
      <c r="A660" s="102"/>
      <c r="B660" s="103"/>
      <c r="C660" s="104"/>
      <c r="D660" s="104"/>
      <c r="E660" s="102"/>
      <c r="F660" s="97"/>
      <c r="G660" s="97"/>
      <c r="H660" s="104"/>
      <c r="I660" s="97"/>
      <c r="J660" s="104"/>
      <c r="K660" s="97"/>
      <c r="L660" s="102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  <c r="AA660" s="97"/>
      <c r="AB660" s="97"/>
      <c r="AC660" s="97"/>
      <c r="AD660" s="97"/>
      <c r="AE660" s="97"/>
      <c r="AF660" s="97"/>
      <c r="AG660" s="97"/>
    </row>
    <row r="661">
      <c r="A661" s="102"/>
      <c r="B661" s="103"/>
      <c r="C661" s="104"/>
      <c r="D661" s="104"/>
      <c r="E661" s="102"/>
      <c r="F661" s="97"/>
      <c r="G661" s="97"/>
      <c r="H661" s="104"/>
      <c r="I661" s="97"/>
      <c r="J661" s="104"/>
      <c r="K661" s="97"/>
      <c r="L661" s="102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  <c r="AA661" s="97"/>
      <c r="AB661" s="97"/>
      <c r="AC661" s="97"/>
      <c r="AD661" s="97"/>
      <c r="AE661" s="97"/>
      <c r="AF661" s="97"/>
      <c r="AG661" s="97"/>
    </row>
    <row r="662">
      <c r="A662" s="102"/>
      <c r="B662" s="103"/>
      <c r="C662" s="104"/>
      <c r="D662" s="104"/>
      <c r="E662" s="102"/>
      <c r="F662" s="97"/>
      <c r="G662" s="97"/>
      <c r="H662" s="104"/>
      <c r="I662" s="97"/>
      <c r="J662" s="104"/>
      <c r="K662" s="97"/>
      <c r="L662" s="102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  <c r="AA662" s="97"/>
      <c r="AB662" s="97"/>
      <c r="AC662" s="97"/>
      <c r="AD662" s="97"/>
      <c r="AE662" s="97"/>
      <c r="AF662" s="97"/>
      <c r="AG662" s="97"/>
    </row>
    <row r="663">
      <c r="A663" s="102"/>
      <c r="B663" s="103"/>
      <c r="C663" s="104"/>
      <c r="D663" s="104"/>
      <c r="E663" s="102"/>
      <c r="F663" s="97"/>
      <c r="G663" s="97"/>
      <c r="H663" s="104"/>
      <c r="I663" s="97"/>
      <c r="J663" s="104"/>
      <c r="K663" s="97"/>
      <c r="L663" s="102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  <c r="AA663" s="97"/>
      <c r="AB663" s="97"/>
      <c r="AC663" s="97"/>
      <c r="AD663" s="97"/>
      <c r="AE663" s="97"/>
      <c r="AF663" s="97"/>
      <c r="AG663" s="97"/>
    </row>
    <row r="664">
      <c r="A664" s="102"/>
      <c r="B664" s="103"/>
      <c r="C664" s="104"/>
      <c r="D664" s="104"/>
      <c r="E664" s="102"/>
      <c r="F664" s="97"/>
      <c r="G664" s="97"/>
      <c r="H664" s="104"/>
      <c r="I664" s="97"/>
      <c r="J664" s="104"/>
      <c r="K664" s="97"/>
      <c r="L664" s="102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  <c r="AA664" s="97"/>
      <c r="AB664" s="97"/>
      <c r="AC664" s="97"/>
      <c r="AD664" s="97"/>
      <c r="AE664" s="97"/>
      <c r="AF664" s="97"/>
      <c r="AG664" s="97"/>
    </row>
    <row r="665">
      <c r="A665" s="102"/>
      <c r="B665" s="103"/>
      <c r="C665" s="104"/>
      <c r="D665" s="104"/>
      <c r="E665" s="102"/>
      <c r="F665" s="97"/>
      <c r="G665" s="97"/>
      <c r="H665" s="104"/>
      <c r="I665" s="97"/>
      <c r="J665" s="104"/>
      <c r="K665" s="97"/>
      <c r="L665" s="102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  <c r="AB665" s="97"/>
      <c r="AC665" s="97"/>
      <c r="AD665" s="97"/>
      <c r="AE665" s="97"/>
      <c r="AF665" s="97"/>
      <c r="AG665" s="97"/>
    </row>
    <row r="666">
      <c r="A666" s="102"/>
      <c r="B666" s="103"/>
      <c r="C666" s="104"/>
      <c r="D666" s="104"/>
      <c r="E666" s="102"/>
      <c r="F666" s="97"/>
      <c r="G666" s="97"/>
      <c r="H666" s="104"/>
      <c r="I666" s="97"/>
      <c r="J666" s="104"/>
      <c r="K666" s="97"/>
      <c r="L666" s="102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  <c r="AA666" s="97"/>
      <c r="AB666" s="97"/>
      <c r="AC666" s="97"/>
      <c r="AD666" s="97"/>
      <c r="AE666" s="97"/>
      <c r="AF666" s="97"/>
      <c r="AG666" s="97"/>
    </row>
    <row r="667">
      <c r="A667" s="102"/>
      <c r="B667" s="103"/>
      <c r="C667" s="104"/>
      <c r="D667" s="104"/>
      <c r="E667" s="102"/>
      <c r="F667" s="97"/>
      <c r="G667" s="97"/>
      <c r="H667" s="104"/>
      <c r="I667" s="97"/>
      <c r="J667" s="104"/>
      <c r="K667" s="97"/>
      <c r="L667" s="102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  <c r="AA667" s="97"/>
      <c r="AB667" s="97"/>
      <c r="AC667" s="97"/>
      <c r="AD667" s="97"/>
      <c r="AE667" s="97"/>
      <c r="AF667" s="97"/>
      <c r="AG667" s="97"/>
    </row>
    <row r="668">
      <c r="A668" s="102"/>
      <c r="B668" s="103"/>
      <c r="C668" s="104"/>
      <c r="D668" s="104"/>
      <c r="E668" s="102"/>
      <c r="F668" s="97"/>
      <c r="G668" s="97"/>
      <c r="H668" s="104"/>
      <c r="I668" s="97"/>
      <c r="J668" s="104"/>
      <c r="K668" s="97"/>
      <c r="L668" s="102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  <c r="AA668" s="97"/>
      <c r="AB668" s="97"/>
      <c r="AC668" s="97"/>
      <c r="AD668" s="97"/>
      <c r="AE668" s="97"/>
      <c r="AF668" s="97"/>
      <c r="AG668" s="97"/>
    </row>
    <row r="669">
      <c r="A669" s="102"/>
      <c r="B669" s="103"/>
      <c r="C669" s="104"/>
      <c r="D669" s="104"/>
      <c r="E669" s="102"/>
      <c r="F669" s="97"/>
      <c r="G669" s="97"/>
      <c r="H669" s="104"/>
      <c r="I669" s="97"/>
      <c r="J669" s="104"/>
      <c r="K669" s="97"/>
      <c r="L669" s="102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  <c r="AA669" s="97"/>
      <c r="AB669" s="97"/>
      <c r="AC669" s="97"/>
      <c r="AD669" s="97"/>
      <c r="AE669" s="97"/>
      <c r="AF669" s="97"/>
      <c r="AG669" s="97"/>
    </row>
    <row r="670">
      <c r="A670" s="102"/>
      <c r="B670" s="103"/>
      <c r="C670" s="104"/>
      <c r="D670" s="104"/>
      <c r="E670" s="102"/>
      <c r="F670" s="97"/>
      <c r="G670" s="97"/>
      <c r="H670" s="104"/>
      <c r="I670" s="97"/>
      <c r="J670" s="104"/>
      <c r="K670" s="97"/>
      <c r="L670" s="102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  <c r="AA670" s="97"/>
      <c r="AB670" s="97"/>
      <c r="AC670" s="97"/>
      <c r="AD670" s="97"/>
      <c r="AE670" s="97"/>
      <c r="AF670" s="97"/>
      <c r="AG670" s="97"/>
    </row>
    <row r="671">
      <c r="A671" s="102"/>
      <c r="B671" s="103"/>
      <c r="C671" s="104"/>
      <c r="D671" s="104"/>
      <c r="E671" s="102"/>
      <c r="F671" s="97"/>
      <c r="G671" s="97"/>
      <c r="H671" s="104"/>
      <c r="I671" s="97"/>
      <c r="J671" s="104"/>
      <c r="K671" s="97"/>
      <c r="L671" s="102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  <c r="AA671" s="97"/>
      <c r="AB671" s="97"/>
      <c r="AC671" s="97"/>
      <c r="AD671" s="97"/>
      <c r="AE671" s="97"/>
      <c r="AF671" s="97"/>
      <c r="AG671" s="97"/>
    </row>
    <row r="672">
      <c r="A672" s="102"/>
      <c r="B672" s="103"/>
      <c r="C672" s="104"/>
      <c r="D672" s="104"/>
      <c r="E672" s="102"/>
      <c r="F672" s="97"/>
      <c r="G672" s="97"/>
      <c r="H672" s="104"/>
      <c r="I672" s="97"/>
      <c r="J672" s="104"/>
      <c r="K672" s="97"/>
      <c r="L672" s="102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  <c r="AA672" s="97"/>
      <c r="AB672" s="97"/>
      <c r="AC672" s="97"/>
      <c r="AD672" s="97"/>
      <c r="AE672" s="97"/>
      <c r="AF672" s="97"/>
      <c r="AG672" s="97"/>
    </row>
    <row r="673">
      <c r="A673" s="102"/>
      <c r="B673" s="103"/>
      <c r="C673" s="104"/>
      <c r="D673" s="104"/>
      <c r="E673" s="102"/>
      <c r="F673" s="97"/>
      <c r="G673" s="97"/>
      <c r="H673" s="104"/>
      <c r="I673" s="97"/>
      <c r="J673" s="104"/>
      <c r="K673" s="97"/>
      <c r="L673" s="102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  <c r="AA673" s="97"/>
      <c r="AB673" s="97"/>
      <c r="AC673" s="97"/>
      <c r="AD673" s="97"/>
      <c r="AE673" s="97"/>
      <c r="AF673" s="97"/>
      <c r="AG673" s="97"/>
    </row>
    <row r="674">
      <c r="A674" s="102"/>
      <c r="B674" s="103"/>
      <c r="C674" s="104"/>
      <c r="D674" s="104"/>
      <c r="E674" s="102"/>
      <c r="F674" s="97"/>
      <c r="G674" s="97"/>
      <c r="H674" s="104"/>
      <c r="I674" s="97"/>
      <c r="J674" s="104"/>
      <c r="K674" s="97"/>
      <c r="L674" s="102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  <c r="AA674" s="97"/>
      <c r="AB674" s="97"/>
      <c r="AC674" s="97"/>
      <c r="AD674" s="97"/>
      <c r="AE674" s="97"/>
      <c r="AF674" s="97"/>
      <c r="AG674" s="97"/>
    </row>
    <row r="675">
      <c r="A675" s="102"/>
      <c r="B675" s="103"/>
      <c r="C675" s="104"/>
      <c r="D675" s="104"/>
      <c r="E675" s="102"/>
      <c r="F675" s="97"/>
      <c r="G675" s="97"/>
      <c r="H675" s="104"/>
      <c r="I675" s="97"/>
      <c r="J675" s="104"/>
      <c r="K675" s="97"/>
      <c r="L675" s="102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  <c r="AA675" s="97"/>
      <c r="AB675" s="97"/>
      <c r="AC675" s="97"/>
      <c r="AD675" s="97"/>
      <c r="AE675" s="97"/>
      <c r="AF675" s="97"/>
      <c r="AG675" s="97"/>
    </row>
    <row r="676">
      <c r="A676" s="102"/>
      <c r="B676" s="103"/>
      <c r="C676" s="104"/>
      <c r="D676" s="104"/>
      <c r="E676" s="102"/>
      <c r="F676" s="97"/>
      <c r="G676" s="97"/>
      <c r="H676" s="104"/>
      <c r="I676" s="97"/>
      <c r="J676" s="104"/>
      <c r="K676" s="97"/>
      <c r="L676" s="102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  <c r="AA676" s="97"/>
      <c r="AB676" s="97"/>
      <c r="AC676" s="97"/>
      <c r="AD676" s="97"/>
      <c r="AE676" s="97"/>
      <c r="AF676" s="97"/>
      <c r="AG676" s="97"/>
    </row>
    <row r="677">
      <c r="A677" s="102"/>
      <c r="B677" s="103"/>
      <c r="C677" s="104"/>
      <c r="D677" s="104"/>
      <c r="E677" s="102"/>
      <c r="F677" s="97"/>
      <c r="G677" s="97"/>
      <c r="H677" s="104"/>
      <c r="I677" s="97"/>
      <c r="J677" s="104"/>
      <c r="K677" s="97"/>
      <c r="L677" s="102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  <c r="AA677" s="97"/>
      <c r="AB677" s="97"/>
      <c r="AC677" s="97"/>
      <c r="AD677" s="97"/>
      <c r="AE677" s="97"/>
      <c r="AF677" s="97"/>
      <c r="AG677" s="97"/>
    </row>
    <row r="678">
      <c r="A678" s="102"/>
      <c r="B678" s="103"/>
      <c r="C678" s="104"/>
      <c r="D678" s="104"/>
      <c r="E678" s="102"/>
      <c r="F678" s="97"/>
      <c r="G678" s="97"/>
      <c r="H678" s="104"/>
      <c r="I678" s="97"/>
      <c r="J678" s="104"/>
      <c r="K678" s="97"/>
      <c r="L678" s="102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  <c r="AA678" s="97"/>
      <c r="AB678" s="97"/>
      <c r="AC678" s="97"/>
      <c r="AD678" s="97"/>
      <c r="AE678" s="97"/>
      <c r="AF678" s="97"/>
      <c r="AG678" s="97"/>
    </row>
    <row r="679">
      <c r="A679" s="102"/>
      <c r="B679" s="103"/>
      <c r="C679" s="104"/>
      <c r="D679" s="104"/>
      <c r="E679" s="102"/>
      <c r="F679" s="97"/>
      <c r="G679" s="97"/>
      <c r="H679" s="104"/>
      <c r="I679" s="97"/>
      <c r="J679" s="104"/>
      <c r="K679" s="97"/>
      <c r="L679" s="102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  <c r="AA679" s="97"/>
      <c r="AB679" s="97"/>
      <c r="AC679" s="97"/>
      <c r="AD679" s="97"/>
      <c r="AE679" s="97"/>
      <c r="AF679" s="97"/>
      <c r="AG679" s="97"/>
    </row>
    <row r="680">
      <c r="A680" s="102"/>
      <c r="B680" s="103"/>
      <c r="C680" s="104"/>
      <c r="D680" s="104"/>
      <c r="E680" s="102"/>
      <c r="F680" s="97"/>
      <c r="G680" s="97"/>
      <c r="H680" s="104"/>
      <c r="I680" s="97"/>
      <c r="J680" s="104"/>
      <c r="K680" s="97"/>
      <c r="L680" s="102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  <c r="AA680" s="97"/>
      <c r="AB680" s="97"/>
      <c r="AC680" s="97"/>
      <c r="AD680" s="97"/>
      <c r="AE680" s="97"/>
      <c r="AF680" s="97"/>
      <c r="AG680" s="97"/>
    </row>
    <row r="681">
      <c r="A681" s="102"/>
      <c r="B681" s="103"/>
      <c r="C681" s="104"/>
      <c r="D681" s="104"/>
      <c r="E681" s="102"/>
      <c r="F681" s="97"/>
      <c r="G681" s="97"/>
      <c r="H681" s="104"/>
      <c r="I681" s="97"/>
      <c r="J681" s="104"/>
      <c r="K681" s="97"/>
      <c r="L681" s="102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  <c r="AA681" s="97"/>
      <c r="AB681" s="97"/>
      <c r="AC681" s="97"/>
      <c r="AD681" s="97"/>
      <c r="AE681" s="97"/>
      <c r="AF681" s="97"/>
      <c r="AG681" s="97"/>
    </row>
    <row r="682">
      <c r="A682" s="102"/>
      <c r="B682" s="103"/>
      <c r="C682" s="104"/>
      <c r="D682" s="104"/>
      <c r="E682" s="102"/>
      <c r="F682" s="97"/>
      <c r="G682" s="97"/>
      <c r="H682" s="104"/>
      <c r="I682" s="97"/>
      <c r="J682" s="104"/>
      <c r="K682" s="97"/>
      <c r="L682" s="102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  <c r="AA682" s="97"/>
      <c r="AB682" s="97"/>
      <c r="AC682" s="97"/>
      <c r="AD682" s="97"/>
      <c r="AE682" s="97"/>
      <c r="AF682" s="97"/>
      <c r="AG682" s="97"/>
    </row>
    <row r="683">
      <c r="A683" s="102"/>
      <c r="B683" s="103"/>
      <c r="C683" s="104"/>
      <c r="D683" s="104"/>
      <c r="E683" s="102"/>
      <c r="F683" s="97"/>
      <c r="G683" s="97"/>
      <c r="H683" s="104"/>
      <c r="I683" s="97"/>
      <c r="J683" s="104"/>
      <c r="K683" s="97"/>
      <c r="L683" s="102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  <c r="AA683" s="97"/>
      <c r="AB683" s="97"/>
      <c r="AC683" s="97"/>
      <c r="AD683" s="97"/>
      <c r="AE683" s="97"/>
      <c r="AF683" s="97"/>
      <c r="AG683" s="97"/>
    </row>
    <row r="684">
      <c r="A684" s="102"/>
      <c r="B684" s="103"/>
      <c r="C684" s="104"/>
      <c r="D684" s="104"/>
      <c r="E684" s="102"/>
      <c r="F684" s="97"/>
      <c r="G684" s="97"/>
      <c r="H684" s="104"/>
      <c r="I684" s="97"/>
      <c r="J684" s="104"/>
      <c r="K684" s="97"/>
      <c r="L684" s="102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  <c r="AA684" s="97"/>
      <c r="AB684" s="97"/>
      <c r="AC684" s="97"/>
      <c r="AD684" s="97"/>
      <c r="AE684" s="97"/>
      <c r="AF684" s="97"/>
      <c r="AG684" s="97"/>
    </row>
    <row r="685">
      <c r="A685" s="102"/>
      <c r="B685" s="103"/>
      <c r="C685" s="104"/>
      <c r="D685" s="104"/>
      <c r="E685" s="102"/>
      <c r="F685" s="97"/>
      <c r="G685" s="97"/>
      <c r="H685" s="104"/>
      <c r="I685" s="97"/>
      <c r="J685" s="104"/>
      <c r="K685" s="97"/>
      <c r="L685" s="102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  <c r="AA685" s="97"/>
      <c r="AB685" s="97"/>
      <c r="AC685" s="97"/>
      <c r="AD685" s="97"/>
      <c r="AE685" s="97"/>
      <c r="AF685" s="97"/>
      <c r="AG685" s="97"/>
    </row>
    <row r="686">
      <c r="A686" s="102"/>
      <c r="B686" s="103"/>
      <c r="C686" s="104"/>
      <c r="D686" s="104"/>
      <c r="E686" s="102"/>
      <c r="F686" s="97"/>
      <c r="G686" s="97"/>
      <c r="H686" s="104"/>
      <c r="I686" s="97"/>
      <c r="J686" s="104"/>
      <c r="K686" s="97"/>
      <c r="L686" s="102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  <c r="AB686" s="97"/>
      <c r="AC686" s="97"/>
      <c r="AD686" s="97"/>
      <c r="AE686" s="97"/>
      <c r="AF686" s="97"/>
      <c r="AG686" s="97"/>
    </row>
    <row r="687">
      <c r="A687" s="102"/>
      <c r="B687" s="103"/>
      <c r="C687" s="104"/>
      <c r="D687" s="104"/>
      <c r="E687" s="102"/>
      <c r="F687" s="97"/>
      <c r="G687" s="97"/>
      <c r="H687" s="104"/>
      <c r="I687" s="97"/>
      <c r="J687" s="104"/>
      <c r="K687" s="97"/>
      <c r="L687" s="102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  <c r="AB687" s="97"/>
      <c r="AC687" s="97"/>
      <c r="AD687" s="97"/>
      <c r="AE687" s="97"/>
      <c r="AF687" s="97"/>
      <c r="AG687" s="97"/>
    </row>
    <row r="688">
      <c r="A688" s="102"/>
      <c r="B688" s="103"/>
      <c r="C688" s="104"/>
      <c r="D688" s="104"/>
      <c r="E688" s="102"/>
      <c r="F688" s="97"/>
      <c r="G688" s="97"/>
      <c r="H688" s="104"/>
      <c r="I688" s="97"/>
      <c r="J688" s="104"/>
      <c r="K688" s="97"/>
      <c r="L688" s="102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  <c r="AB688" s="97"/>
      <c r="AC688" s="97"/>
      <c r="AD688" s="97"/>
      <c r="AE688" s="97"/>
      <c r="AF688" s="97"/>
      <c r="AG688" s="97"/>
    </row>
    <row r="689">
      <c r="A689" s="102"/>
      <c r="B689" s="103"/>
      <c r="C689" s="104"/>
      <c r="D689" s="104"/>
      <c r="E689" s="102"/>
      <c r="F689" s="97"/>
      <c r="G689" s="97"/>
      <c r="H689" s="104"/>
      <c r="I689" s="97"/>
      <c r="J689" s="104"/>
      <c r="K689" s="97"/>
      <c r="L689" s="102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  <c r="AB689" s="97"/>
      <c r="AC689" s="97"/>
      <c r="AD689" s="97"/>
      <c r="AE689" s="97"/>
      <c r="AF689" s="97"/>
      <c r="AG689" s="97"/>
    </row>
    <row r="690">
      <c r="A690" s="102"/>
      <c r="B690" s="103"/>
      <c r="C690" s="104"/>
      <c r="D690" s="104"/>
      <c r="E690" s="102"/>
      <c r="F690" s="97"/>
      <c r="G690" s="97"/>
      <c r="H690" s="104"/>
      <c r="I690" s="97"/>
      <c r="J690" s="104"/>
      <c r="K690" s="97"/>
      <c r="L690" s="102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  <c r="AB690" s="97"/>
      <c r="AC690" s="97"/>
      <c r="AD690" s="97"/>
      <c r="AE690" s="97"/>
      <c r="AF690" s="97"/>
      <c r="AG690" s="97"/>
    </row>
    <row r="691">
      <c r="A691" s="102"/>
      <c r="B691" s="103"/>
      <c r="C691" s="104"/>
      <c r="D691" s="104"/>
      <c r="E691" s="102"/>
      <c r="F691" s="97"/>
      <c r="G691" s="97"/>
      <c r="H691" s="104"/>
      <c r="I691" s="97"/>
      <c r="J691" s="104"/>
      <c r="K691" s="97"/>
      <c r="L691" s="102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  <c r="AA691" s="97"/>
      <c r="AB691" s="97"/>
      <c r="AC691" s="97"/>
      <c r="AD691" s="97"/>
      <c r="AE691" s="97"/>
      <c r="AF691" s="97"/>
      <c r="AG691" s="97"/>
    </row>
    <row r="692">
      <c r="A692" s="102"/>
      <c r="B692" s="103"/>
      <c r="C692" s="104"/>
      <c r="D692" s="104"/>
      <c r="E692" s="102"/>
      <c r="F692" s="97"/>
      <c r="G692" s="97"/>
      <c r="H692" s="104"/>
      <c r="I692" s="97"/>
      <c r="J692" s="104"/>
      <c r="K692" s="97"/>
      <c r="L692" s="102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  <c r="AA692" s="97"/>
      <c r="AB692" s="97"/>
      <c r="AC692" s="97"/>
      <c r="AD692" s="97"/>
      <c r="AE692" s="97"/>
      <c r="AF692" s="97"/>
      <c r="AG692" s="97"/>
    </row>
    <row r="693">
      <c r="A693" s="102"/>
      <c r="B693" s="103"/>
      <c r="C693" s="104"/>
      <c r="D693" s="104"/>
      <c r="E693" s="102"/>
      <c r="F693" s="97"/>
      <c r="G693" s="97"/>
      <c r="H693" s="104"/>
      <c r="I693" s="97"/>
      <c r="J693" s="104"/>
      <c r="K693" s="97"/>
      <c r="L693" s="102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  <c r="AA693" s="97"/>
      <c r="AB693" s="97"/>
      <c r="AC693" s="97"/>
      <c r="AD693" s="97"/>
      <c r="AE693" s="97"/>
      <c r="AF693" s="97"/>
      <c r="AG693" s="97"/>
    </row>
    <row r="694">
      <c r="A694" s="102"/>
      <c r="B694" s="103"/>
      <c r="C694" s="104"/>
      <c r="D694" s="104"/>
      <c r="E694" s="102"/>
      <c r="F694" s="97"/>
      <c r="G694" s="97"/>
      <c r="H694" s="104"/>
      <c r="I694" s="97"/>
      <c r="J694" s="104"/>
      <c r="K694" s="97"/>
      <c r="L694" s="102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  <c r="AA694" s="97"/>
      <c r="AB694" s="97"/>
      <c r="AC694" s="97"/>
      <c r="AD694" s="97"/>
      <c r="AE694" s="97"/>
      <c r="AF694" s="97"/>
      <c r="AG694" s="97"/>
    </row>
    <row r="695">
      <c r="A695" s="102"/>
      <c r="B695" s="103"/>
      <c r="C695" s="104"/>
      <c r="D695" s="104"/>
      <c r="E695" s="102"/>
      <c r="F695" s="97"/>
      <c r="G695" s="97"/>
      <c r="H695" s="104"/>
      <c r="I695" s="97"/>
      <c r="J695" s="104"/>
      <c r="K695" s="97"/>
      <c r="L695" s="102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  <c r="AA695" s="97"/>
      <c r="AB695" s="97"/>
      <c r="AC695" s="97"/>
      <c r="AD695" s="97"/>
      <c r="AE695" s="97"/>
      <c r="AF695" s="97"/>
      <c r="AG695" s="97"/>
    </row>
    <row r="696">
      <c r="A696" s="102"/>
      <c r="B696" s="103"/>
      <c r="C696" s="104"/>
      <c r="D696" s="104"/>
      <c r="E696" s="102"/>
      <c r="F696" s="97"/>
      <c r="G696" s="97"/>
      <c r="H696" s="104"/>
      <c r="I696" s="97"/>
      <c r="J696" s="104"/>
      <c r="K696" s="97"/>
      <c r="L696" s="102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  <c r="AA696" s="97"/>
      <c r="AB696" s="97"/>
      <c r="AC696" s="97"/>
      <c r="AD696" s="97"/>
      <c r="AE696" s="97"/>
      <c r="AF696" s="97"/>
      <c r="AG696" s="97"/>
    </row>
    <row r="697">
      <c r="A697" s="102"/>
      <c r="B697" s="103"/>
      <c r="C697" s="104"/>
      <c r="D697" s="104"/>
      <c r="E697" s="102"/>
      <c r="F697" s="97"/>
      <c r="G697" s="97"/>
      <c r="H697" s="104"/>
      <c r="I697" s="97"/>
      <c r="J697" s="104"/>
      <c r="K697" s="97"/>
      <c r="L697" s="102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  <c r="AA697" s="97"/>
      <c r="AB697" s="97"/>
      <c r="AC697" s="97"/>
      <c r="AD697" s="97"/>
      <c r="AE697" s="97"/>
      <c r="AF697" s="97"/>
      <c r="AG697" s="97"/>
    </row>
    <row r="698">
      <c r="A698" s="102"/>
      <c r="B698" s="103"/>
      <c r="C698" s="104"/>
      <c r="D698" s="104"/>
      <c r="E698" s="102"/>
      <c r="F698" s="97"/>
      <c r="G698" s="97"/>
      <c r="H698" s="104"/>
      <c r="I698" s="97"/>
      <c r="J698" s="104"/>
      <c r="K698" s="97"/>
      <c r="L698" s="102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  <c r="AA698" s="97"/>
      <c r="AB698" s="97"/>
      <c r="AC698" s="97"/>
      <c r="AD698" s="97"/>
      <c r="AE698" s="97"/>
      <c r="AF698" s="97"/>
      <c r="AG698" s="97"/>
    </row>
    <row r="699">
      <c r="A699" s="102"/>
      <c r="B699" s="103"/>
      <c r="C699" s="104"/>
      <c r="D699" s="104"/>
      <c r="E699" s="102"/>
      <c r="F699" s="97"/>
      <c r="G699" s="97"/>
      <c r="H699" s="104"/>
      <c r="I699" s="97"/>
      <c r="J699" s="104"/>
      <c r="K699" s="97"/>
      <c r="L699" s="102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  <c r="AA699" s="97"/>
      <c r="AB699" s="97"/>
      <c r="AC699" s="97"/>
      <c r="AD699" s="97"/>
      <c r="AE699" s="97"/>
      <c r="AF699" s="97"/>
      <c r="AG699" s="97"/>
    </row>
    <row r="700">
      <c r="A700" s="102"/>
      <c r="B700" s="103"/>
      <c r="C700" s="104"/>
      <c r="D700" s="104"/>
      <c r="E700" s="102"/>
      <c r="F700" s="97"/>
      <c r="G700" s="97"/>
      <c r="H700" s="104"/>
      <c r="I700" s="97"/>
      <c r="J700" s="104"/>
      <c r="K700" s="97"/>
      <c r="L700" s="102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  <c r="AB700" s="97"/>
      <c r="AC700" s="97"/>
      <c r="AD700" s="97"/>
      <c r="AE700" s="97"/>
      <c r="AF700" s="97"/>
      <c r="AG700" s="97"/>
    </row>
    <row r="701">
      <c r="A701" s="102"/>
      <c r="B701" s="103"/>
      <c r="C701" s="104"/>
      <c r="D701" s="104"/>
      <c r="E701" s="102"/>
      <c r="F701" s="97"/>
      <c r="G701" s="97"/>
      <c r="H701" s="104"/>
      <c r="I701" s="97"/>
      <c r="J701" s="104"/>
      <c r="K701" s="97"/>
      <c r="L701" s="102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  <c r="AA701" s="97"/>
      <c r="AB701" s="97"/>
      <c r="AC701" s="97"/>
      <c r="AD701" s="97"/>
      <c r="AE701" s="97"/>
      <c r="AF701" s="97"/>
      <c r="AG701" s="97"/>
    </row>
    <row r="702">
      <c r="A702" s="102"/>
      <c r="B702" s="103"/>
      <c r="C702" s="104"/>
      <c r="D702" s="104"/>
      <c r="E702" s="102"/>
      <c r="F702" s="97"/>
      <c r="G702" s="97"/>
      <c r="H702" s="104"/>
      <c r="I702" s="97"/>
      <c r="J702" s="104"/>
      <c r="K702" s="97"/>
      <c r="L702" s="102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  <c r="AA702" s="97"/>
      <c r="AB702" s="97"/>
      <c r="AC702" s="97"/>
      <c r="AD702" s="97"/>
      <c r="AE702" s="97"/>
      <c r="AF702" s="97"/>
      <c r="AG702" s="97"/>
    </row>
    <row r="703">
      <c r="A703" s="102"/>
      <c r="B703" s="103"/>
      <c r="C703" s="104"/>
      <c r="D703" s="104"/>
      <c r="E703" s="102"/>
      <c r="F703" s="97"/>
      <c r="G703" s="97"/>
      <c r="H703" s="104"/>
      <c r="I703" s="97"/>
      <c r="J703" s="104"/>
      <c r="K703" s="97"/>
      <c r="L703" s="102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  <c r="AA703" s="97"/>
      <c r="AB703" s="97"/>
      <c r="AC703" s="97"/>
      <c r="AD703" s="97"/>
      <c r="AE703" s="97"/>
      <c r="AF703" s="97"/>
      <c r="AG703" s="97"/>
    </row>
    <row r="704">
      <c r="A704" s="102"/>
      <c r="B704" s="103"/>
      <c r="C704" s="104"/>
      <c r="D704" s="104"/>
      <c r="E704" s="102"/>
      <c r="F704" s="97"/>
      <c r="G704" s="97"/>
      <c r="H704" s="104"/>
      <c r="I704" s="97"/>
      <c r="J704" s="104"/>
      <c r="K704" s="97"/>
      <c r="L704" s="102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  <c r="AA704" s="97"/>
      <c r="AB704" s="97"/>
      <c r="AC704" s="97"/>
      <c r="AD704" s="97"/>
      <c r="AE704" s="97"/>
      <c r="AF704" s="97"/>
      <c r="AG704" s="97"/>
    </row>
    <row r="705">
      <c r="A705" s="102"/>
      <c r="B705" s="103"/>
      <c r="C705" s="104"/>
      <c r="D705" s="104"/>
      <c r="E705" s="102"/>
      <c r="F705" s="97"/>
      <c r="G705" s="97"/>
      <c r="H705" s="104"/>
      <c r="I705" s="97"/>
      <c r="J705" s="104"/>
      <c r="K705" s="97"/>
      <c r="L705" s="102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  <c r="AB705" s="97"/>
      <c r="AC705" s="97"/>
      <c r="AD705" s="97"/>
      <c r="AE705" s="97"/>
      <c r="AF705" s="97"/>
      <c r="AG705" s="97"/>
    </row>
    <row r="706">
      <c r="A706" s="102"/>
      <c r="B706" s="103"/>
      <c r="C706" s="104"/>
      <c r="D706" s="104"/>
      <c r="E706" s="102"/>
      <c r="F706" s="97"/>
      <c r="G706" s="97"/>
      <c r="H706" s="104"/>
      <c r="I706" s="97"/>
      <c r="J706" s="104"/>
      <c r="K706" s="97"/>
      <c r="L706" s="102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  <c r="AA706" s="97"/>
      <c r="AB706" s="97"/>
      <c r="AC706" s="97"/>
      <c r="AD706" s="97"/>
      <c r="AE706" s="97"/>
      <c r="AF706" s="97"/>
      <c r="AG706" s="97"/>
    </row>
    <row r="707">
      <c r="A707" s="102"/>
      <c r="B707" s="103"/>
      <c r="C707" s="104"/>
      <c r="D707" s="104"/>
      <c r="E707" s="102"/>
      <c r="F707" s="97"/>
      <c r="G707" s="97"/>
      <c r="H707" s="104"/>
      <c r="I707" s="97"/>
      <c r="J707" s="104"/>
      <c r="K707" s="97"/>
      <c r="L707" s="102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  <c r="AB707" s="97"/>
      <c r="AC707" s="97"/>
      <c r="AD707" s="97"/>
      <c r="AE707" s="97"/>
      <c r="AF707" s="97"/>
      <c r="AG707" s="97"/>
    </row>
    <row r="708">
      <c r="A708" s="102"/>
      <c r="B708" s="103"/>
      <c r="C708" s="104"/>
      <c r="D708" s="104"/>
      <c r="E708" s="102"/>
      <c r="F708" s="97"/>
      <c r="G708" s="97"/>
      <c r="H708" s="104"/>
      <c r="I708" s="97"/>
      <c r="J708" s="104"/>
      <c r="K708" s="97"/>
      <c r="L708" s="102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  <c r="AA708" s="97"/>
      <c r="AB708" s="97"/>
      <c r="AC708" s="97"/>
      <c r="AD708" s="97"/>
      <c r="AE708" s="97"/>
      <c r="AF708" s="97"/>
      <c r="AG708" s="97"/>
    </row>
    <row r="709">
      <c r="A709" s="102"/>
      <c r="B709" s="103"/>
      <c r="C709" s="104"/>
      <c r="D709" s="104"/>
      <c r="E709" s="102"/>
      <c r="F709" s="97"/>
      <c r="G709" s="97"/>
      <c r="H709" s="104"/>
      <c r="I709" s="97"/>
      <c r="J709" s="104"/>
      <c r="K709" s="97"/>
      <c r="L709" s="102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  <c r="AA709" s="97"/>
      <c r="AB709" s="97"/>
      <c r="AC709" s="97"/>
      <c r="AD709" s="97"/>
      <c r="AE709" s="97"/>
      <c r="AF709" s="97"/>
      <c r="AG709" s="97"/>
    </row>
    <row r="710">
      <c r="A710" s="102"/>
      <c r="B710" s="103"/>
      <c r="C710" s="104"/>
      <c r="D710" s="104"/>
      <c r="E710" s="102"/>
      <c r="F710" s="97"/>
      <c r="G710" s="97"/>
      <c r="H710" s="104"/>
      <c r="I710" s="97"/>
      <c r="J710" s="104"/>
      <c r="K710" s="97"/>
      <c r="L710" s="102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  <c r="AA710" s="97"/>
      <c r="AB710" s="97"/>
      <c r="AC710" s="97"/>
      <c r="AD710" s="97"/>
      <c r="AE710" s="97"/>
      <c r="AF710" s="97"/>
      <c r="AG710" s="97"/>
    </row>
    <row r="711">
      <c r="A711" s="102"/>
      <c r="B711" s="103"/>
      <c r="C711" s="104"/>
      <c r="D711" s="104"/>
      <c r="E711" s="102"/>
      <c r="F711" s="97"/>
      <c r="G711" s="97"/>
      <c r="H711" s="104"/>
      <c r="I711" s="97"/>
      <c r="J711" s="104"/>
      <c r="K711" s="97"/>
      <c r="L711" s="102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  <c r="AA711" s="97"/>
      <c r="AB711" s="97"/>
      <c r="AC711" s="97"/>
      <c r="AD711" s="97"/>
      <c r="AE711" s="97"/>
      <c r="AF711" s="97"/>
      <c r="AG711" s="97"/>
    </row>
    <row r="712">
      <c r="A712" s="102"/>
      <c r="B712" s="103"/>
      <c r="C712" s="104"/>
      <c r="D712" s="104"/>
      <c r="E712" s="102"/>
      <c r="F712" s="97"/>
      <c r="G712" s="97"/>
      <c r="H712" s="104"/>
      <c r="I712" s="97"/>
      <c r="J712" s="104"/>
      <c r="K712" s="97"/>
      <c r="L712" s="102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  <c r="AA712" s="97"/>
      <c r="AB712" s="97"/>
      <c r="AC712" s="97"/>
      <c r="AD712" s="97"/>
      <c r="AE712" s="97"/>
      <c r="AF712" s="97"/>
      <c r="AG712" s="97"/>
    </row>
    <row r="713">
      <c r="A713" s="102"/>
      <c r="B713" s="103"/>
      <c r="C713" s="104"/>
      <c r="D713" s="104"/>
      <c r="E713" s="102"/>
      <c r="F713" s="97"/>
      <c r="G713" s="97"/>
      <c r="H713" s="104"/>
      <c r="I713" s="97"/>
      <c r="J713" s="104"/>
      <c r="K713" s="97"/>
      <c r="L713" s="102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  <c r="AB713" s="97"/>
      <c r="AC713" s="97"/>
      <c r="AD713" s="97"/>
      <c r="AE713" s="97"/>
      <c r="AF713" s="97"/>
      <c r="AG713" s="97"/>
    </row>
    <row r="714">
      <c r="A714" s="102"/>
      <c r="B714" s="103"/>
      <c r="C714" s="104"/>
      <c r="D714" s="104"/>
      <c r="E714" s="102"/>
      <c r="F714" s="97"/>
      <c r="G714" s="97"/>
      <c r="H714" s="104"/>
      <c r="I714" s="97"/>
      <c r="J714" s="104"/>
      <c r="K714" s="97"/>
      <c r="L714" s="102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  <c r="AA714" s="97"/>
      <c r="AB714" s="97"/>
      <c r="AC714" s="97"/>
      <c r="AD714" s="97"/>
      <c r="AE714" s="97"/>
      <c r="AF714" s="97"/>
      <c r="AG714" s="97"/>
    </row>
    <row r="715">
      <c r="A715" s="102"/>
      <c r="B715" s="103"/>
      <c r="C715" s="104"/>
      <c r="D715" s="104"/>
      <c r="E715" s="102"/>
      <c r="F715" s="97"/>
      <c r="G715" s="97"/>
      <c r="H715" s="104"/>
      <c r="I715" s="97"/>
      <c r="J715" s="104"/>
      <c r="K715" s="97"/>
      <c r="L715" s="102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  <c r="AA715" s="97"/>
      <c r="AB715" s="97"/>
      <c r="AC715" s="97"/>
      <c r="AD715" s="97"/>
      <c r="AE715" s="97"/>
      <c r="AF715" s="97"/>
      <c r="AG715" s="97"/>
    </row>
    <row r="716">
      <c r="A716" s="102"/>
      <c r="B716" s="103"/>
      <c r="C716" s="104"/>
      <c r="D716" s="104"/>
      <c r="E716" s="102"/>
      <c r="F716" s="97"/>
      <c r="G716" s="97"/>
      <c r="H716" s="104"/>
      <c r="I716" s="97"/>
      <c r="J716" s="104"/>
      <c r="K716" s="97"/>
      <c r="L716" s="102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  <c r="AA716" s="97"/>
      <c r="AB716" s="97"/>
      <c r="AC716" s="97"/>
      <c r="AD716" s="97"/>
      <c r="AE716" s="97"/>
      <c r="AF716" s="97"/>
      <c r="AG716" s="97"/>
    </row>
    <row r="717">
      <c r="A717" s="102"/>
      <c r="B717" s="103"/>
      <c r="C717" s="104"/>
      <c r="D717" s="104"/>
      <c r="E717" s="102"/>
      <c r="F717" s="97"/>
      <c r="G717" s="97"/>
      <c r="H717" s="104"/>
      <c r="I717" s="97"/>
      <c r="J717" s="104"/>
      <c r="K717" s="97"/>
      <c r="L717" s="102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  <c r="AA717" s="97"/>
      <c r="AB717" s="97"/>
      <c r="AC717" s="97"/>
      <c r="AD717" s="97"/>
      <c r="AE717" s="97"/>
      <c r="AF717" s="97"/>
      <c r="AG717" s="97"/>
    </row>
    <row r="718">
      <c r="A718" s="102"/>
      <c r="B718" s="103"/>
      <c r="C718" s="104"/>
      <c r="D718" s="104"/>
      <c r="E718" s="102"/>
      <c r="F718" s="97"/>
      <c r="G718" s="97"/>
      <c r="H718" s="104"/>
      <c r="I718" s="97"/>
      <c r="J718" s="104"/>
      <c r="K718" s="97"/>
      <c r="L718" s="102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  <c r="AA718" s="97"/>
      <c r="AB718" s="97"/>
      <c r="AC718" s="97"/>
      <c r="AD718" s="97"/>
      <c r="AE718" s="97"/>
      <c r="AF718" s="97"/>
      <c r="AG718" s="97"/>
    </row>
    <row r="719">
      <c r="A719" s="102"/>
      <c r="B719" s="103"/>
      <c r="C719" s="104"/>
      <c r="D719" s="104"/>
      <c r="E719" s="102"/>
      <c r="F719" s="97"/>
      <c r="G719" s="97"/>
      <c r="H719" s="104"/>
      <c r="I719" s="97"/>
      <c r="J719" s="104"/>
      <c r="K719" s="97"/>
      <c r="L719" s="102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  <c r="AA719" s="97"/>
      <c r="AB719" s="97"/>
      <c r="AC719" s="97"/>
      <c r="AD719" s="97"/>
      <c r="AE719" s="97"/>
      <c r="AF719" s="97"/>
      <c r="AG719" s="97"/>
    </row>
    <row r="720">
      <c r="A720" s="102"/>
      <c r="B720" s="103"/>
      <c r="C720" s="104"/>
      <c r="D720" s="104"/>
      <c r="E720" s="102"/>
      <c r="F720" s="97"/>
      <c r="G720" s="97"/>
      <c r="H720" s="104"/>
      <c r="I720" s="97"/>
      <c r="J720" s="104"/>
      <c r="K720" s="97"/>
      <c r="L720" s="102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  <c r="AA720" s="97"/>
      <c r="AB720" s="97"/>
      <c r="AC720" s="97"/>
      <c r="AD720" s="97"/>
      <c r="AE720" s="97"/>
      <c r="AF720" s="97"/>
      <c r="AG720" s="97"/>
    </row>
    <row r="721">
      <c r="A721" s="102"/>
      <c r="B721" s="103"/>
      <c r="C721" s="104"/>
      <c r="D721" s="104"/>
      <c r="E721" s="102"/>
      <c r="F721" s="97"/>
      <c r="G721" s="97"/>
      <c r="H721" s="104"/>
      <c r="I721" s="97"/>
      <c r="J721" s="104"/>
      <c r="K721" s="97"/>
      <c r="L721" s="102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  <c r="AA721" s="97"/>
      <c r="AB721" s="97"/>
      <c r="AC721" s="97"/>
      <c r="AD721" s="97"/>
      <c r="AE721" s="97"/>
      <c r="AF721" s="97"/>
      <c r="AG721" s="97"/>
    </row>
    <row r="722">
      <c r="A722" s="102"/>
      <c r="B722" s="103"/>
      <c r="C722" s="104"/>
      <c r="D722" s="104"/>
      <c r="E722" s="102"/>
      <c r="F722" s="97"/>
      <c r="G722" s="97"/>
      <c r="H722" s="104"/>
      <c r="I722" s="97"/>
      <c r="J722" s="104"/>
      <c r="K722" s="97"/>
      <c r="L722" s="102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  <c r="AA722" s="97"/>
      <c r="AB722" s="97"/>
      <c r="AC722" s="97"/>
      <c r="AD722" s="97"/>
      <c r="AE722" s="97"/>
      <c r="AF722" s="97"/>
      <c r="AG722" s="97"/>
    </row>
    <row r="723">
      <c r="A723" s="102"/>
      <c r="B723" s="103"/>
      <c r="C723" s="104"/>
      <c r="D723" s="104"/>
      <c r="E723" s="102"/>
      <c r="F723" s="97"/>
      <c r="G723" s="97"/>
      <c r="H723" s="104"/>
      <c r="I723" s="97"/>
      <c r="J723" s="104"/>
      <c r="K723" s="97"/>
      <c r="L723" s="102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  <c r="AA723" s="97"/>
      <c r="AB723" s="97"/>
      <c r="AC723" s="97"/>
      <c r="AD723" s="97"/>
      <c r="AE723" s="97"/>
      <c r="AF723" s="97"/>
      <c r="AG723" s="97"/>
    </row>
    <row r="724">
      <c r="A724" s="102"/>
      <c r="B724" s="103"/>
      <c r="C724" s="104"/>
      <c r="D724" s="104"/>
      <c r="E724" s="102"/>
      <c r="F724" s="97"/>
      <c r="G724" s="97"/>
      <c r="H724" s="104"/>
      <c r="I724" s="97"/>
      <c r="J724" s="104"/>
      <c r="K724" s="97"/>
      <c r="L724" s="102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  <c r="AA724" s="97"/>
      <c r="AB724" s="97"/>
      <c r="AC724" s="97"/>
      <c r="AD724" s="97"/>
      <c r="AE724" s="97"/>
      <c r="AF724" s="97"/>
      <c r="AG724" s="97"/>
    </row>
    <row r="725">
      <c r="A725" s="102"/>
      <c r="B725" s="103"/>
      <c r="C725" s="104"/>
      <c r="D725" s="104"/>
      <c r="E725" s="102"/>
      <c r="F725" s="97"/>
      <c r="G725" s="97"/>
      <c r="H725" s="104"/>
      <c r="I725" s="97"/>
      <c r="J725" s="104"/>
      <c r="K725" s="97"/>
      <c r="L725" s="102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  <c r="AA725" s="97"/>
      <c r="AB725" s="97"/>
      <c r="AC725" s="97"/>
      <c r="AD725" s="97"/>
      <c r="AE725" s="97"/>
      <c r="AF725" s="97"/>
      <c r="AG725" s="97"/>
    </row>
    <row r="726">
      <c r="A726" s="102"/>
      <c r="B726" s="103"/>
      <c r="C726" s="104"/>
      <c r="D726" s="104"/>
      <c r="E726" s="102"/>
      <c r="F726" s="97"/>
      <c r="G726" s="97"/>
      <c r="H726" s="104"/>
      <c r="I726" s="97"/>
      <c r="J726" s="104"/>
      <c r="K726" s="97"/>
      <c r="L726" s="102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  <c r="AA726" s="97"/>
      <c r="AB726" s="97"/>
      <c r="AC726" s="97"/>
      <c r="AD726" s="97"/>
      <c r="AE726" s="97"/>
      <c r="AF726" s="97"/>
      <c r="AG726" s="97"/>
    </row>
    <row r="727">
      <c r="A727" s="102"/>
      <c r="B727" s="103"/>
      <c r="C727" s="104"/>
      <c r="D727" s="104"/>
      <c r="E727" s="102"/>
      <c r="F727" s="97"/>
      <c r="G727" s="97"/>
      <c r="H727" s="104"/>
      <c r="I727" s="97"/>
      <c r="J727" s="104"/>
      <c r="K727" s="97"/>
      <c r="L727" s="102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  <c r="AA727" s="97"/>
      <c r="AB727" s="97"/>
      <c r="AC727" s="97"/>
      <c r="AD727" s="97"/>
      <c r="AE727" s="97"/>
      <c r="AF727" s="97"/>
      <c r="AG727" s="97"/>
    </row>
    <row r="728">
      <c r="A728" s="102"/>
      <c r="B728" s="103"/>
      <c r="C728" s="104"/>
      <c r="D728" s="104"/>
      <c r="E728" s="102"/>
      <c r="F728" s="97"/>
      <c r="G728" s="97"/>
      <c r="H728" s="104"/>
      <c r="I728" s="97"/>
      <c r="J728" s="104"/>
      <c r="K728" s="97"/>
      <c r="L728" s="102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  <c r="AA728" s="97"/>
      <c r="AB728" s="97"/>
      <c r="AC728" s="97"/>
      <c r="AD728" s="97"/>
      <c r="AE728" s="97"/>
      <c r="AF728" s="97"/>
      <c r="AG728" s="97"/>
    </row>
    <row r="729">
      <c r="A729" s="102"/>
      <c r="B729" s="103"/>
      <c r="C729" s="104"/>
      <c r="D729" s="104"/>
      <c r="E729" s="102"/>
      <c r="F729" s="97"/>
      <c r="G729" s="97"/>
      <c r="H729" s="104"/>
      <c r="I729" s="97"/>
      <c r="J729" s="104"/>
      <c r="K729" s="97"/>
      <c r="L729" s="102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  <c r="AA729" s="97"/>
      <c r="AB729" s="97"/>
      <c r="AC729" s="97"/>
      <c r="AD729" s="97"/>
      <c r="AE729" s="97"/>
      <c r="AF729" s="97"/>
      <c r="AG729" s="97"/>
    </row>
    <row r="730">
      <c r="A730" s="102"/>
      <c r="B730" s="103"/>
      <c r="C730" s="104"/>
      <c r="D730" s="104"/>
      <c r="E730" s="102"/>
      <c r="F730" s="97"/>
      <c r="G730" s="97"/>
      <c r="H730" s="104"/>
      <c r="I730" s="97"/>
      <c r="J730" s="104"/>
      <c r="K730" s="97"/>
      <c r="L730" s="102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  <c r="AA730" s="97"/>
      <c r="AB730" s="97"/>
      <c r="AC730" s="97"/>
      <c r="AD730" s="97"/>
      <c r="AE730" s="97"/>
      <c r="AF730" s="97"/>
      <c r="AG730" s="97"/>
    </row>
    <row r="731">
      <c r="A731" s="102"/>
      <c r="B731" s="103"/>
      <c r="C731" s="104"/>
      <c r="D731" s="104"/>
      <c r="E731" s="102"/>
      <c r="F731" s="97"/>
      <c r="G731" s="97"/>
      <c r="H731" s="104"/>
      <c r="I731" s="97"/>
      <c r="J731" s="104"/>
      <c r="K731" s="97"/>
      <c r="L731" s="102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  <c r="AA731" s="97"/>
      <c r="AB731" s="97"/>
      <c r="AC731" s="97"/>
      <c r="AD731" s="97"/>
      <c r="AE731" s="97"/>
      <c r="AF731" s="97"/>
      <c r="AG731" s="97"/>
    </row>
    <row r="732">
      <c r="A732" s="102"/>
      <c r="B732" s="103"/>
      <c r="C732" s="104"/>
      <c r="D732" s="104"/>
      <c r="E732" s="102"/>
      <c r="F732" s="97"/>
      <c r="G732" s="97"/>
      <c r="H732" s="104"/>
      <c r="I732" s="97"/>
      <c r="J732" s="104"/>
      <c r="K732" s="97"/>
      <c r="L732" s="102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  <c r="AA732" s="97"/>
      <c r="AB732" s="97"/>
      <c r="AC732" s="97"/>
      <c r="AD732" s="97"/>
      <c r="AE732" s="97"/>
      <c r="AF732" s="97"/>
      <c r="AG732" s="97"/>
    </row>
    <row r="733">
      <c r="A733" s="102"/>
      <c r="B733" s="103"/>
      <c r="C733" s="104"/>
      <c r="D733" s="104"/>
      <c r="E733" s="102"/>
      <c r="F733" s="97"/>
      <c r="G733" s="97"/>
      <c r="H733" s="104"/>
      <c r="I733" s="97"/>
      <c r="J733" s="104"/>
      <c r="K733" s="97"/>
      <c r="L733" s="102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  <c r="AA733" s="97"/>
      <c r="AB733" s="97"/>
      <c r="AC733" s="97"/>
      <c r="AD733" s="97"/>
      <c r="AE733" s="97"/>
      <c r="AF733" s="97"/>
      <c r="AG733" s="97"/>
    </row>
    <row r="734">
      <c r="A734" s="102"/>
      <c r="B734" s="103"/>
      <c r="C734" s="104"/>
      <c r="D734" s="104"/>
      <c r="E734" s="102"/>
      <c r="F734" s="97"/>
      <c r="G734" s="97"/>
      <c r="H734" s="104"/>
      <c r="I734" s="97"/>
      <c r="J734" s="104"/>
      <c r="K734" s="97"/>
      <c r="L734" s="102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  <c r="AA734" s="97"/>
      <c r="AB734" s="97"/>
      <c r="AC734" s="97"/>
      <c r="AD734" s="97"/>
      <c r="AE734" s="97"/>
      <c r="AF734" s="97"/>
      <c r="AG734" s="97"/>
    </row>
    <row r="735">
      <c r="A735" s="102"/>
      <c r="B735" s="103"/>
      <c r="C735" s="104"/>
      <c r="D735" s="104"/>
      <c r="E735" s="102"/>
      <c r="F735" s="97"/>
      <c r="G735" s="97"/>
      <c r="H735" s="104"/>
      <c r="I735" s="97"/>
      <c r="J735" s="104"/>
      <c r="K735" s="97"/>
      <c r="L735" s="102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  <c r="AA735" s="97"/>
      <c r="AB735" s="97"/>
      <c r="AC735" s="97"/>
      <c r="AD735" s="97"/>
      <c r="AE735" s="97"/>
      <c r="AF735" s="97"/>
      <c r="AG735" s="97"/>
    </row>
    <row r="736">
      <c r="A736" s="102"/>
      <c r="B736" s="103"/>
      <c r="C736" s="104"/>
      <c r="D736" s="104"/>
      <c r="E736" s="102"/>
      <c r="F736" s="97"/>
      <c r="G736" s="97"/>
      <c r="H736" s="104"/>
      <c r="I736" s="97"/>
      <c r="J736" s="104"/>
      <c r="K736" s="97"/>
      <c r="L736" s="102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  <c r="AA736" s="97"/>
      <c r="AB736" s="97"/>
      <c r="AC736" s="97"/>
      <c r="AD736" s="97"/>
      <c r="AE736" s="97"/>
      <c r="AF736" s="97"/>
      <c r="AG736" s="97"/>
    </row>
    <row r="737">
      <c r="A737" s="102"/>
      <c r="B737" s="103"/>
      <c r="C737" s="104"/>
      <c r="D737" s="104"/>
      <c r="E737" s="102"/>
      <c r="F737" s="97"/>
      <c r="G737" s="97"/>
      <c r="H737" s="104"/>
      <c r="I737" s="97"/>
      <c r="J737" s="104"/>
      <c r="K737" s="97"/>
      <c r="L737" s="102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  <c r="AA737" s="97"/>
      <c r="AB737" s="97"/>
      <c r="AC737" s="97"/>
      <c r="AD737" s="97"/>
      <c r="AE737" s="97"/>
      <c r="AF737" s="97"/>
      <c r="AG737" s="97"/>
    </row>
    <row r="738">
      <c r="A738" s="102"/>
      <c r="B738" s="103"/>
      <c r="C738" s="104"/>
      <c r="D738" s="104"/>
      <c r="E738" s="102"/>
      <c r="F738" s="97"/>
      <c r="G738" s="97"/>
      <c r="H738" s="104"/>
      <c r="I738" s="97"/>
      <c r="J738" s="104"/>
      <c r="K738" s="97"/>
      <c r="L738" s="102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  <c r="AA738" s="97"/>
      <c r="AB738" s="97"/>
      <c r="AC738" s="97"/>
      <c r="AD738" s="97"/>
      <c r="AE738" s="97"/>
      <c r="AF738" s="97"/>
      <c r="AG738" s="97"/>
    </row>
    <row r="739">
      <c r="A739" s="102"/>
      <c r="B739" s="103"/>
      <c r="C739" s="104"/>
      <c r="D739" s="104"/>
      <c r="E739" s="102"/>
      <c r="F739" s="97"/>
      <c r="G739" s="97"/>
      <c r="H739" s="104"/>
      <c r="I739" s="97"/>
      <c r="J739" s="104"/>
      <c r="K739" s="97"/>
      <c r="L739" s="102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  <c r="AA739" s="97"/>
      <c r="AB739" s="97"/>
      <c r="AC739" s="97"/>
      <c r="AD739" s="97"/>
      <c r="AE739" s="97"/>
      <c r="AF739" s="97"/>
      <c r="AG739" s="97"/>
    </row>
    <row r="740">
      <c r="A740" s="102"/>
      <c r="B740" s="103"/>
      <c r="C740" s="104"/>
      <c r="D740" s="104"/>
      <c r="E740" s="102"/>
      <c r="F740" s="97"/>
      <c r="G740" s="97"/>
      <c r="H740" s="104"/>
      <c r="I740" s="97"/>
      <c r="J740" s="104"/>
      <c r="K740" s="97"/>
      <c r="L740" s="102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  <c r="AA740" s="97"/>
      <c r="AB740" s="97"/>
      <c r="AC740" s="97"/>
      <c r="AD740" s="97"/>
      <c r="AE740" s="97"/>
      <c r="AF740" s="97"/>
      <c r="AG740" s="97"/>
    </row>
    <row r="741">
      <c r="A741" s="102"/>
      <c r="B741" s="103"/>
      <c r="C741" s="104"/>
      <c r="D741" s="104"/>
      <c r="E741" s="102"/>
      <c r="F741" s="97"/>
      <c r="G741" s="97"/>
      <c r="H741" s="104"/>
      <c r="I741" s="97"/>
      <c r="J741" s="104"/>
      <c r="K741" s="97"/>
      <c r="L741" s="102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  <c r="AA741" s="97"/>
      <c r="AB741" s="97"/>
      <c r="AC741" s="97"/>
      <c r="AD741" s="97"/>
      <c r="AE741" s="97"/>
      <c r="AF741" s="97"/>
      <c r="AG741" s="97"/>
    </row>
    <row r="742">
      <c r="A742" s="102"/>
      <c r="B742" s="103"/>
      <c r="C742" s="104"/>
      <c r="D742" s="104"/>
      <c r="E742" s="102"/>
      <c r="F742" s="97"/>
      <c r="G742" s="97"/>
      <c r="H742" s="104"/>
      <c r="I742" s="97"/>
      <c r="J742" s="104"/>
      <c r="K742" s="97"/>
      <c r="L742" s="102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  <c r="AA742" s="97"/>
      <c r="AB742" s="97"/>
      <c r="AC742" s="97"/>
      <c r="AD742" s="97"/>
      <c r="AE742" s="97"/>
      <c r="AF742" s="97"/>
      <c r="AG742" s="97"/>
    </row>
    <row r="743">
      <c r="A743" s="102"/>
      <c r="B743" s="103"/>
      <c r="C743" s="104"/>
      <c r="D743" s="104"/>
      <c r="E743" s="102"/>
      <c r="F743" s="97"/>
      <c r="G743" s="97"/>
      <c r="H743" s="104"/>
      <c r="I743" s="97"/>
      <c r="J743" s="104"/>
      <c r="K743" s="97"/>
      <c r="L743" s="102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  <c r="AA743" s="97"/>
      <c r="AB743" s="97"/>
      <c r="AC743" s="97"/>
      <c r="AD743" s="97"/>
      <c r="AE743" s="97"/>
      <c r="AF743" s="97"/>
      <c r="AG743" s="97"/>
    </row>
    <row r="744">
      <c r="A744" s="102"/>
      <c r="B744" s="103"/>
      <c r="C744" s="104"/>
      <c r="D744" s="104"/>
      <c r="E744" s="102"/>
      <c r="F744" s="97"/>
      <c r="G744" s="97"/>
      <c r="H744" s="104"/>
      <c r="I744" s="97"/>
      <c r="J744" s="104"/>
      <c r="K744" s="97"/>
      <c r="L744" s="102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  <c r="AA744" s="97"/>
      <c r="AB744" s="97"/>
      <c r="AC744" s="97"/>
      <c r="AD744" s="97"/>
      <c r="AE744" s="97"/>
      <c r="AF744" s="97"/>
      <c r="AG744" s="97"/>
    </row>
    <row r="745">
      <c r="A745" s="102"/>
      <c r="B745" s="103"/>
      <c r="C745" s="104"/>
      <c r="D745" s="104"/>
      <c r="E745" s="102"/>
      <c r="F745" s="97"/>
      <c r="G745" s="97"/>
      <c r="H745" s="104"/>
      <c r="I745" s="97"/>
      <c r="J745" s="104"/>
      <c r="K745" s="97"/>
      <c r="L745" s="102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  <c r="AA745" s="97"/>
      <c r="AB745" s="97"/>
      <c r="AC745" s="97"/>
      <c r="AD745" s="97"/>
      <c r="AE745" s="97"/>
      <c r="AF745" s="97"/>
      <c r="AG745" s="97"/>
    </row>
    <row r="746">
      <c r="A746" s="102"/>
      <c r="B746" s="103"/>
      <c r="C746" s="104"/>
      <c r="D746" s="104"/>
      <c r="E746" s="102"/>
      <c r="F746" s="97"/>
      <c r="G746" s="97"/>
      <c r="H746" s="104"/>
      <c r="I746" s="97"/>
      <c r="J746" s="104"/>
      <c r="K746" s="97"/>
      <c r="L746" s="102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  <c r="AA746" s="97"/>
      <c r="AB746" s="97"/>
      <c r="AC746" s="97"/>
      <c r="AD746" s="97"/>
      <c r="AE746" s="97"/>
      <c r="AF746" s="97"/>
      <c r="AG746" s="97"/>
    </row>
    <row r="747">
      <c r="A747" s="102"/>
      <c r="B747" s="103"/>
      <c r="C747" s="104"/>
      <c r="D747" s="104"/>
      <c r="E747" s="102"/>
      <c r="F747" s="97"/>
      <c r="G747" s="97"/>
      <c r="H747" s="104"/>
      <c r="I747" s="97"/>
      <c r="J747" s="104"/>
      <c r="K747" s="97"/>
      <c r="L747" s="102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  <c r="AA747" s="97"/>
      <c r="AB747" s="97"/>
      <c r="AC747" s="97"/>
      <c r="AD747" s="97"/>
      <c r="AE747" s="97"/>
      <c r="AF747" s="97"/>
      <c r="AG747" s="97"/>
    </row>
    <row r="748">
      <c r="A748" s="102"/>
      <c r="B748" s="103"/>
      <c r="C748" s="104"/>
      <c r="D748" s="104"/>
      <c r="E748" s="102"/>
      <c r="F748" s="97"/>
      <c r="G748" s="97"/>
      <c r="H748" s="104"/>
      <c r="I748" s="97"/>
      <c r="J748" s="104"/>
      <c r="K748" s="97"/>
      <c r="L748" s="102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  <c r="AA748" s="97"/>
      <c r="AB748" s="97"/>
      <c r="AC748" s="97"/>
      <c r="AD748" s="97"/>
      <c r="AE748" s="97"/>
      <c r="AF748" s="97"/>
      <c r="AG748" s="97"/>
    </row>
    <row r="749">
      <c r="A749" s="102"/>
      <c r="B749" s="103"/>
      <c r="C749" s="104"/>
      <c r="D749" s="104"/>
      <c r="E749" s="102"/>
      <c r="F749" s="97"/>
      <c r="G749" s="97"/>
      <c r="H749" s="104"/>
      <c r="I749" s="97"/>
      <c r="J749" s="104"/>
      <c r="K749" s="97"/>
      <c r="L749" s="102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  <c r="AA749" s="97"/>
      <c r="AB749" s="97"/>
      <c r="AC749" s="97"/>
      <c r="AD749" s="97"/>
      <c r="AE749" s="97"/>
      <c r="AF749" s="97"/>
      <c r="AG749" s="97"/>
    </row>
    <row r="750">
      <c r="A750" s="102"/>
      <c r="B750" s="103"/>
      <c r="C750" s="104"/>
      <c r="D750" s="104"/>
      <c r="E750" s="102"/>
      <c r="F750" s="97"/>
      <c r="G750" s="97"/>
      <c r="H750" s="104"/>
      <c r="I750" s="97"/>
      <c r="J750" s="104"/>
      <c r="K750" s="97"/>
      <c r="L750" s="102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  <c r="AA750" s="97"/>
      <c r="AB750" s="97"/>
      <c r="AC750" s="97"/>
      <c r="AD750" s="97"/>
      <c r="AE750" s="97"/>
      <c r="AF750" s="97"/>
      <c r="AG750" s="97"/>
    </row>
    <row r="751">
      <c r="A751" s="102"/>
      <c r="B751" s="103"/>
      <c r="C751" s="104"/>
      <c r="D751" s="104"/>
      <c r="E751" s="102"/>
      <c r="F751" s="97"/>
      <c r="G751" s="97"/>
      <c r="H751" s="104"/>
      <c r="I751" s="97"/>
      <c r="J751" s="104"/>
      <c r="K751" s="97"/>
      <c r="L751" s="102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  <c r="AA751" s="97"/>
      <c r="AB751" s="97"/>
      <c r="AC751" s="97"/>
      <c r="AD751" s="97"/>
      <c r="AE751" s="97"/>
      <c r="AF751" s="97"/>
      <c r="AG751" s="97"/>
    </row>
    <row r="752">
      <c r="A752" s="102"/>
      <c r="B752" s="103"/>
      <c r="C752" s="104"/>
      <c r="D752" s="104"/>
      <c r="E752" s="102"/>
      <c r="F752" s="97"/>
      <c r="G752" s="97"/>
      <c r="H752" s="104"/>
      <c r="I752" s="97"/>
      <c r="J752" s="104"/>
      <c r="K752" s="97"/>
      <c r="L752" s="102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  <c r="AA752" s="97"/>
      <c r="AB752" s="97"/>
      <c r="AC752" s="97"/>
      <c r="AD752" s="97"/>
      <c r="AE752" s="97"/>
      <c r="AF752" s="97"/>
      <c r="AG752" s="97"/>
    </row>
    <row r="753">
      <c r="A753" s="102"/>
      <c r="B753" s="103"/>
      <c r="C753" s="104"/>
      <c r="D753" s="104"/>
      <c r="E753" s="102"/>
      <c r="F753" s="97"/>
      <c r="G753" s="97"/>
      <c r="H753" s="104"/>
      <c r="I753" s="97"/>
      <c r="J753" s="104"/>
      <c r="K753" s="97"/>
      <c r="L753" s="102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  <c r="AA753" s="97"/>
      <c r="AB753" s="97"/>
      <c r="AC753" s="97"/>
      <c r="AD753" s="97"/>
      <c r="AE753" s="97"/>
      <c r="AF753" s="97"/>
      <c r="AG753" s="97"/>
    </row>
    <row r="754">
      <c r="A754" s="102"/>
      <c r="B754" s="103"/>
      <c r="C754" s="104"/>
      <c r="D754" s="104"/>
      <c r="E754" s="102"/>
      <c r="F754" s="97"/>
      <c r="G754" s="97"/>
      <c r="H754" s="104"/>
      <c r="I754" s="97"/>
      <c r="J754" s="104"/>
      <c r="K754" s="97"/>
      <c r="L754" s="102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  <c r="AA754" s="97"/>
      <c r="AB754" s="97"/>
      <c r="AC754" s="97"/>
      <c r="AD754" s="97"/>
      <c r="AE754" s="97"/>
      <c r="AF754" s="97"/>
      <c r="AG754" s="97"/>
    </row>
    <row r="755">
      <c r="A755" s="102"/>
      <c r="B755" s="103"/>
      <c r="C755" s="104"/>
      <c r="D755" s="104"/>
      <c r="E755" s="102"/>
      <c r="F755" s="97"/>
      <c r="G755" s="97"/>
      <c r="H755" s="104"/>
      <c r="I755" s="97"/>
      <c r="J755" s="104"/>
      <c r="K755" s="97"/>
      <c r="L755" s="102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  <c r="AA755" s="97"/>
      <c r="AB755" s="97"/>
      <c r="AC755" s="97"/>
      <c r="AD755" s="97"/>
      <c r="AE755" s="97"/>
      <c r="AF755" s="97"/>
      <c r="AG755" s="97"/>
    </row>
    <row r="756">
      <c r="A756" s="102"/>
      <c r="B756" s="103"/>
      <c r="C756" s="104"/>
      <c r="D756" s="104"/>
      <c r="E756" s="102"/>
      <c r="F756" s="97"/>
      <c r="G756" s="97"/>
      <c r="H756" s="104"/>
      <c r="I756" s="97"/>
      <c r="J756" s="104"/>
      <c r="K756" s="97"/>
      <c r="L756" s="102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  <c r="AA756" s="97"/>
      <c r="AB756" s="97"/>
      <c r="AC756" s="97"/>
      <c r="AD756" s="97"/>
      <c r="AE756" s="97"/>
      <c r="AF756" s="97"/>
      <c r="AG756" s="97"/>
    </row>
    <row r="757">
      <c r="A757" s="102"/>
      <c r="B757" s="103"/>
      <c r="C757" s="104"/>
      <c r="D757" s="104"/>
      <c r="E757" s="102"/>
      <c r="F757" s="97"/>
      <c r="G757" s="97"/>
      <c r="H757" s="104"/>
      <c r="I757" s="97"/>
      <c r="J757" s="104"/>
      <c r="K757" s="97"/>
      <c r="L757" s="102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  <c r="AA757" s="97"/>
      <c r="AB757" s="97"/>
      <c r="AC757" s="97"/>
      <c r="AD757" s="97"/>
      <c r="AE757" s="97"/>
      <c r="AF757" s="97"/>
      <c r="AG757" s="97"/>
    </row>
    <row r="758">
      <c r="A758" s="102"/>
      <c r="B758" s="103"/>
      <c r="C758" s="104"/>
      <c r="D758" s="104"/>
      <c r="E758" s="102"/>
      <c r="F758" s="97"/>
      <c r="G758" s="97"/>
      <c r="H758" s="104"/>
      <c r="I758" s="97"/>
      <c r="J758" s="104"/>
      <c r="K758" s="97"/>
      <c r="L758" s="102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  <c r="AA758" s="97"/>
      <c r="AB758" s="97"/>
      <c r="AC758" s="97"/>
      <c r="AD758" s="97"/>
      <c r="AE758" s="97"/>
      <c r="AF758" s="97"/>
      <c r="AG758" s="97"/>
    </row>
    <row r="759">
      <c r="A759" s="102"/>
      <c r="B759" s="103"/>
      <c r="C759" s="104"/>
      <c r="D759" s="104"/>
      <c r="E759" s="102"/>
      <c r="F759" s="97"/>
      <c r="G759" s="97"/>
      <c r="H759" s="104"/>
      <c r="I759" s="97"/>
      <c r="J759" s="104"/>
      <c r="K759" s="97"/>
      <c r="L759" s="102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  <c r="AA759" s="97"/>
      <c r="AB759" s="97"/>
      <c r="AC759" s="97"/>
      <c r="AD759" s="97"/>
      <c r="AE759" s="97"/>
      <c r="AF759" s="97"/>
      <c r="AG759" s="97"/>
    </row>
    <row r="760">
      <c r="A760" s="102"/>
      <c r="B760" s="103"/>
      <c r="C760" s="104"/>
      <c r="D760" s="104"/>
      <c r="E760" s="102"/>
      <c r="F760" s="97"/>
      <c r="G760" s="97"/>
      <c r="H760" s="104"/>
      <c r="I760" s="97"/>
      <c r="J760" s="104"/>
      <c r="K760" s="97"/>
      <c r="L760" s="102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  <c r="AA760" s="97"/>
      <c r="AB760" s="97"/>
      <c r="AC760" s="97"/>
      <c r="AD760" s="97"/>
      <c r="AE760" s="97"/>
      <c r="AF760" s="97"/>
      <c r="AG760" s="97"/>
    </row>
    <row r="761">
      <c r="A761" s="102"/>
      <c r="B761" s="103"/>
      <c r="C761" s="104"/>
      <c r="D761" s="104"/>
      <c r="E761" s="102"/>
      <c r="F761" s="97"/>
      <c r="G761" s="97"/>
      <c r="H761" s="104"/>
      <c r="I761" s="97"/>
      <c r="J761" s="104"/>
      <c r="K761" s="97"/>
      <c r="L761" s="102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  <c r="AA761" s="97"/>
      <c r="AB761" s="97"/>
      <c r="AC761" s="97"/>
      <c r="AD761" s="97"/>
      <c r="AE761" s="97"/>
      <c r="AF761" s="97"/>
      <c r="AG761" s="97"/>
    </row>
    <row r="762">
      <c r="A762" s="102"/>
      <c r="B762" s="103"/>
      <c r="C762" s="104"/>
      <c r="D762" s="104"/>
      <c r="E762" s="102"/>
      <c r="F762" s="97"/>
      <c r="G762" s="97"/>
      <c r="H762" s="104"/>
      <c r="I762" s="97"/>
      <c r="J762" s="104"/>
      <c r="K762" s="97"/>
      <c r="L762" s="102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  <c r="AA762" s="97"/>
      <c r="AB762" s="97"/>
      <c r="AC762" s="97"/>
      <c r="AD762" s="97"/>
      <c r="AE762" s="97"/>
      <c r="AF762" s="97"/>
      <c r="AG762" s="97"/>
    </row>
    <row r="763">
      <c r="A763" s="102"/>
      <c r="B763" s="103"/>
      <c r="C763" s="104"/>
      <c r="D763" s="104"/>
      <c r="E763" s="102"/>
      <c r="F763" s="97"/>
      <c r="G763" s="97"/>
      <c r="H763" s="104"/>
      <c r="I763" s="97"/>
      <c r="J763" s="104"/>
      <c r="K763" s="97"/>
      <c r="L763" s="102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  <c r="AA763" s="97"/>
      <c r="AB763" s="97"/>
      <c r="AC763" s="97"/>
      <c r="AD763" s="97"/>
      <c r="AE763" s="97"/>
      <c r="AF763" s="97"/>
      <c r="AG763" s="97"/>
    </row>
    <row r="764">
      <c r="A764" s="102"/>
      <c r="B764" s="103"/>
      <c r="C764" s="104"/>
      <c r="D764" s="104"/>
      <c r="E764" s="102"/>
      <c r="F764" s="97"/>
      <c r="G764" s="97"/>
      <c r="H764" s="104"/>
      <c r="I764" s="97"/>
      <c r="J764" s="104"/>
      <c r="K764" s="97"/>
      <c r="L764" s="102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  <c r="AA764" s="97"/>
      <c r="AB764" s="97"/>
      <c r="AC764" s="97"/>
      <c r="AD764" s="97"/>
      <c r="AE764" s="97"/>
      <c r="AF764" s="97"/>
      <c r="AG764" s="97"/>
    </row>
    <row r="765">
      <c r="A765" s="102"/>
      <c r="B765" s="103"/>
      <c r="C765" s="104"/>
      <c r="D765" s="104"/>
      <c r="E765" s="102"/>
      <c r="F765" s="97"/>
      <c r="G765" s="97"/>
      <c r="H765" s="104"/>
      <c r="I765" s="97"/>
      <c r="J765" s="104"/>
      <c r="K765" s="97"/>
      <c r="L765" s="102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  <c r="AA765" s="97"/>
      <c r="AB765" s="97"/>
      <c r="AC765" s="97"/>
      <c r="AD765" s="97"/>
      <c r="AE765" s="97"/>
      <c r="AF765" s="97"/>
      <c r="AG765" s="97"/>
    </row>
    <row r="766">
      <c r="A766" s="102"/>
      <c r="B766" s="103"/>
      <c r="C766" s="104"/>
      <c r="D766" s="104"/>
      <c r="E766" s="102"/>
      <c r="F766" s="97"/>
      <c r="G766" s="97"/>
      <c r="H766" s="104"/>
      <c r="I766" s="97"/>
      <c r="J766" s="104"/>
      <c r="K766" s="97"/>
      <c r="L766" s="102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  <c r="AA766" s="97"/>
      <c r="AB766" s="97"/>
      <c r="AC766" s="97"/>
      <c r="AD766" s="97"/>
      <c r="AE766" s="97"/>
      <c r="AF766" s="97"/>
      <c r="AG766" s="97"/>
    </row>
    <row r="767">
      <c r="A767" s="102"/>
      <c r="B767" s="103"/>
      <c r="C767" s="104"/>
      <c r="D767" s="104"/>
      <c r="E767" s="102"/>
      <c r="F767" s="97"/>
      <c r="G767" s="97"/>
      <c r="H767" s="104"/>
      <c r="I767" s="97"/>
      <c r="J767" s="104"/>
      <c r="K767" s="97"/>
      <c r="L767" s="102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  <c r="AA767" s="97"/>
      <c r="AB767" s="97"/>
      <c r="AC767" s="97"/>
      <c r="AD767" s="97"/>
      <c r="AE767" s="97"/>
      <c r="AF767" s="97"/>
      <c r="AG767" s="97"/>
    </row>
    <row r="768">
      <c r="A768" s="102"/>
      <c r="B768" s="103"/>
      <c r="C768" s="104"/>
      <c r="D768" s="104"/>
      <c r="E768" s="102"/>
      <c r="F768" s="97"/>
      <c r="G768" s="97"/>
      <c r="H768" s="104"/>
      <c r="I768" s="97"/>
      <c r="J768" s="104"/>
      <c r="K768" s="97"/>
      <c r="L768" s="102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  <c r="AA768" s="97"/>
      <c r="AB768" s="97"/>
      <c r="AC768" s="97"/>
      <c r="AD768" s="97"/>
      <c r="AE768" s="97"/>
      <c r="AF768" s="97"/>
      <c r="AG768" s="97"/>
    </row>
    <row r="769">
      <c r="A769" s="102"/>
      <c r="B769" s="103"/>
      <c r="C769" s="104"/>
      <c r="D769" s="104"/>
      <c r="E769" s="102"/>
      <c r="F769" s="97"/>
      <c r="G769" s="97"/>
      <c r="H769" s="104"/>
      <c r="I769" s="97"/>
      <c r="J769" s="104"/>
      <c r="K769" s="97"/>
      <c r="L769" s="102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  <c r="AA769" s="97"/>
      <c r="AB769" s="97"/>
      <c r="AC769" s="97"/>
      <c r="AD769" s="97"/>
      <c r="AE769" s="97"/>
      <c r="AF769" s="97"/>
      <c r="AG769" s="97"/>
    </row>
    <row r="770">
      <c r="A770" s="102"/>
      <c r="B770" s="103"/>
      <c r="C770" s="104"/>
      <c r="D770" s="104"/>
      <c r="E770" s="102"/>
      <c r="F770" s="97"/>
      <c r="G770" s="97"/>
      <c r="H770" s="104"/>
      <c r="I770" s="97"/>
      <c r="J770" s="104"/>
      <c r="K770" s="97"/>
      <c r="L770" s="102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  <c r="AA770" s="97"/>
      <c r="AB770" s="97"/>
      <c r="AC770" s="97"/>
      <c r="AD770" s="97"/>
      <c r="AE770" s="97"/>
      <c r="AF770" s="97"/>
      <c r="AG770" s="97"/>
    </row>
    <row r="771">
      <c r="A771" s="102"/>
      <c r="B771" s="103"/>
      <c r="C771" s="104"/>
      <c r="D771" s="104"/>
      <c r="E771" s="102"/>
      <c r="F771" s="97"/>
      <c r="G771" s="97"/>
      <c r="H771" s="104"/>
      <c r="I771" s="97"/>
      <c r="J771" s="104"/>
      <c r="K771" s="97"/>
      <c r="L771" s="102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  <c r="AA771" s="97"/>
      <c r="AB771" s="97"/>
      <c r="AC771" s="97"/>
      <c r="AD771" s="97"/>
      <c r="AE771" s="97"/>
      <c r="AF771" s="97"/>
      <c r="AG771" s="97"/>
    </row>
    <row r="772">
      <c r="A772" s="102"/>
      <c r="B772" s="103"/>
      <c r="C772" s="104"/>
      <c r="D772" s="104"/>
      <c r="E772" s="102"/>
      <c r="F772" s="97"/>
      <c r="G772" s="97"/>
      <c r="H772" s="104"/>
      <c r="I772" s="97"/>
      <c r="J772" s="104"/>
      <c r="K772" s="97"/>
      <c r="L772" s="102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  <c r="AA772" s="97"/>
      <c r="AB772" s="97"/>
      <c r="AC772" s="97"/>
      <c r="AD772" s="97"/>
      <c r="AE772" s="97"/>
      <c r="AF772" s="97"/>
      <c r="AG772" s="97"/>
    </row>
    <row r="773">
      <c r="A773" s="102"/>
      <c r="B773" s="103"/>
      <c r="C773" s="104"/>
      <c r="D773" s="104"/>
      <c r="E773" s="102"/>
      <c r="F773" s="97"/>
      <c r="G773" s="97"/>
      <c r="H773" s="104"/>
      <c r="I773" s="97"/>
      <c r="J773" s="104"/>
      <c r="K773" s="97"/>
      <c r="L773" s="102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  <c r="AA773" s="97"/>
      <c r="AB773" s="97"/>
      <c r="AC773" s="97"/>
      <c r="AD773" s="97"/>
      <c r="AE773" s="97"/>
      <c r="AF773" s="97"/>
      <c r="AG773" s="97"/>
    </row>
    <row r="774">
      <c r="A774" s="102"/>
      <c r="B774" s="103"/>
      <c r="C774" s="104"/>
      <c r="D774" s="104"/>
      <c r="E774" s="102"/>
      <c r="F774" s="97"/>
      <c r="G774" s="97"/>
      <c r="H774" s="104"/>
      <c r="I774" s="97"/>
      <c r="J774" s="104"/>
      <c r="K774" s="97"/>
      <c r="L774" s="102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  <c r="AA774" s="97"/>
      <c r="AB774" s="97"/>
      <c r="AC774" s="97"/>
      <c r="AD774" s="97"/>
      <c r="AE774" s="97"/>
      <c r="AF774" s="97"/>
      <c r="AG774" s="97"/>
    </row>
    <row r="775">
      <c r="A775" s="102"/>
      <c r="B775" s="103"/>
      <c r="C775" s="104"/>
      <c r="D775" s="104"/>
      <c r="E775" s="102"/>
      <c r="F775" s="97"/>
      <c r="G775" s="97"/>
      <c r="H775" s="104"/>
      <c r="I775" s="97"/>
      <c r="J775" s="104"/>
      <c r="K775" s="97"/>
      <c r="L775" s="102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  <c r="AA775" s="97"/>
      <c r="AB775" s="97"/>
      <c r="AC775" s="97"/>
      <c r="AD775" s="97"/>
      <c r="AE775" s="97"/>
      <c r="AF775" s="97"/>
      <c r="AG775" s="97"/>
    </row>
    <row r="776">
      <c r="A776" s="102"/>
      <c r="B776" s="103"/>
      <c r="C776" s="104"/>
      <c r="D776" s="104"/>
      <c r="E776" s="102"/>
      <c r="F776" s="97"/>
      <c r="G776" s="97"/>
      <c r="H776" s="104"/>
      <c r="I776" s="97"/>
      <c r="J776" s="104"/>
      <c r="K776" s="97"/>
      <c r="L776" s="102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  <c r="AA776" s="97"/>
      <c r="AB776" s="97"/>
      <c r="AC776" s="97"/>
      <c r="AD776" s="97"/>
      <c r="AE776" s="97"/>
      <c r="AF776" s="97"/>
      <c r="AG776" s="97"/>
    </row>
    <row r="777">
      <c r="A777" s="102"/>
      <c r="B777" s="103"/>
      <c r="C777" s="104"/>
      <c r="D777" s="104"/>
      <c r="E777" s="102"/>
      <c r="F777" s="97"/>
      <c r="G777" s="97"/>
      <c r="H777" s="104"/>
      <c r="I777" s="97"/>
      <c r="J777" s="104"/>
      <c r="K777" s="97"/>
      <c r="L777" s="102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  <c r="AA777" s="97"/>
      <c r="AB777" s="97"/>
      <c r="AC777" s="97"/>
      <c r="AD777" s="97"/>
      <c r="AE777" s="97"/>
      <c r="AF777" s="97"/>
      <c r="AG777" s="97"/>
    </row>
    <row r="778">
      <c r="A778" s="102"/>
      <c r="B778" s="103"/>
      <c r="C778" s="104"/>
      <c r="D778" s="104"/>
      <c r="E778" s="102"/>
      <c r="F778" s="97"/>
      <c r="G778" s="97"/>
      <c r="H778" s="104"/>
      <c r="I778" s="97"/>
      <c r="J778" s="104"/>
      <c r="K778" s="97"/>
      <c r="L778" s="102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  <c r="AA778" s="97"/>
      <c r="AB778" s="97"/>
      <c r="AC778" s="97"/>
      <c r="AD778" s="97"/>
      <c r="AE778" s="97"/>
      <c r="AF778" s="97"/>
      <c r="AG778" s="97"/>
    </row>
    <row r="779">
      <c r="A779" s="102"/>
      <c r="B779" s="103"/>
      <c r="C779" s="104"/>
      <c r="D779" s="104"/>
      <c r="E779" s="102"/>
      <c r="F779" s="97"/>
      <c r="G779" s="97"/>
      <c r="H779" s="104"/>
      <c r="I779" s="97"/>
      <c r="J779" s="104"/>
      <c r="K779" s="97"/>
      <c r="L779" s="102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  <c r="AA779" s="97"/>
      <c r="AB779" s="97"/>
      <c r="AC779" s="97"/>
      <c r="AD779" s="97"/>
      <c r="AE779" s="97"/>
      <c r="AF779" s="97"/>
      <c r="AG779" s="97"/>
    </row>
    <row r="780">
      <c r="A780" s="102"/>
      <c r="B780" s="103"/>
      <c r="C780" s="104"/>
      <c r="D780" s="104"/>
      <c r="E780" s="102"/>
      <c r="F780" s="97"/>
      <c r="G780" s="97"/>
      <c r="H780" s="104"/>
      <c r="I780" s="97"/>
      <c r="J780" s="104"/>
      <c r="K780" s="97"/>
      <c r="L780" s="102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  <c r="AA780" s="97"/>
      <c r="AB780" s="97"/>
      <c r="AC780" s="97"/>
      <c r="AD780" s="97"/>
      <c r="AE780" s="97"/>
      <c r="AF780" s="97"/>
      <c r="AG780" s="97"/>
    </row>
    <row r="781">
      <c r="A781" s="102"/>
      <c r="B781" s="103"/>
      <c r="C781" s="104"/>
      <c r="D781" s="104"/>
      <c r="E781" s="102"/>
      <c r="F781" s="97"/>
      <c r="G781" s="97"/>
      <c r="H781" s="104"/>
      <c r="I781" s="97"/>
      <c r="J781" s="104"/>
      <c r="K781" s="97"/>
      <c r="L781" s="102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  <c r="AA781" s="97"/>
      <c r="AB781" s="97"/>
      <c r="AC781" s="97"/>
      <c r="AD781" s="97"/>
      <c r="AE781" s="97"/>
      <c r="AF781" s="97"/>
      <c r="AG781" s="97"/>
    </row>
    <row r="782">
      <c r="A782" s="102"/>
      <c r="B782" s="103"/>
      <c r="C782" s="104"/>
      <c r="D782" s="104"/>
      <c r="E782" s="102"/>
      <c r="F782" s="97"/>
      <c r="G782" s="97"/>
      <c r="H782" s="104"/>
      <c r="I782" s="97"/>
      <c r="J782" s="104"/>
      <c r="K782" s="97"/>
      <c r="L782" s="102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  <c r="AA782" s="97"/>
      <c r="AB782" s="97"/>
      <c r="AC782" s="97"/>
      <c r="AD782" s="97"/>
      <c r="AE782" s="97"/>
      <c r="AF782" s="97"/>
      <c r="AG782" s="97"/>
    </row>
    <row r="783">
      <c r="A783" s="102"/>
      <c r="B783" s="103"/>
      <c r="C783" s="104"/>
      <c r="D783" s="104"/>
      <c r="E783" s="102"/>
      <c r="F783" s="97"/>
      <c r="G783" s="97"/>
      <c r="H783" s="104"/>
      <c r="I783" s="97"/>
      <c r="J783" s="104"/>
      <c r="K783" s="97"/>
      <c r="L783" s="102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  <c r="AA783" s="97"/>
      <c r="AB783" s="97"/>
      <c r="AC783" s="97"/>
      <c r="AD783" s="97"/>
      <c r="AE783" s="97"/>
      <c r="AF783" s="97"/>
      <c r="AG783" s="97"/>
    </row>
    <row r="784">
      <c r="A784" s="102"/>
      <c r="B784" s="103"/>
      <c r="C784" s="104"/>
      <c r="D784" s="104"/>
      <c r="E784" s="102"/>
      <c r="F784" s="97"/>
      <c r="G784" s="97"/>
      <c r="H784" s="104"/>
      <c r="I784" s="97"/>
      <c r="J784" s="104"/>
      <c r="K784" s="97"/>
      <c r="L784" s="102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  <c r="AA784" s="97"/>
      <c r="AB784" s="97"/>
      <c r="AC784" s="97"/>
      <c r="AD784" s="97"/>
      <c r="AE784" s="97"/>
      <c r="AF784" s="97"/>
      <c r="AG784" s="97"/>
    </row>
    <row r="785">
      <c r="A785" s="102"/>
      <c r="B785" s="103"/>
      <c r="C785" s="104"/>
      <c r="D785" s="104"/>
      <c r="E785" s="102"/>
      <c r="F785" s="97"/>
      <c r="G785" s="97"/>
      <c r="H785" s="104"/>
      <c r="I785" s="97"/>
      <c r="J785" s="104"/>
      <c r="K785" s="97"/>
      <c r="L785" s="102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  <c r="AA785" s="97"/>
      <c r="AB785" s="97"/>
      <c r="AC785" s="97"/>
      <c r="AD785" s="97"/>
      <c r="AE785" s="97"/>
      <c r="AF785" s="97"/>
      <c r="AG785" s="97"/>
    </row>
    <row r="786">
      <c r="A786" s="102"/>
      <c r="B786" s="103"/>
      <c r="C786" s="104"/>
      <c r="D786" s="104"/>
      <c r="E786" s="102"/>
      <c r="F786" s="97"/>
      <c r="G786" s="97"/>
      <c r="H786" s="104"/>
      <c r="I786" s="97"/>
      <c r="J786" s="104"/>
      <c r="K786" s="97"/>
      <c r="L786" s="102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  <c r="AA786" s="97"/>
      <c r="AB786" s="97"/>
      <c r="AC786" s="97"/>
      <c r="AD786" s="97"/>
      <c r="AE786" s="97"/>
      <c r="AF786" s="97"/>
      <c r="AG786" s="97"/>
    </row>
    <row r="787">
      <c r="A787" s="102"/>
      <c r="B787" s="103"/>
      <c r="C787" s="104"/>
      <c r="D787" s="104"/>
      <c r="E787" s="102"/>
      <c r="F787" s="97"/>
      <c r="G787" s="97"/>
      <c r="H787" s="104"/>
      <c r="I787" s="97"/>
      <c r="J787" s="104"/>
      <c r="K787" s="97"/>
      <c r="L787" s="102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  <c r="AA787" s="97"/>
      <c r="AB787" s="97"/>
      <c r="AC787" s="97"/>
      <c r="AD787" s="97"/>
      <c r="AE787" s="97"/>
      <c r="AF787" s="97"/>
      <c r="AG787" s="97"/>
    </row>
    <row r="788">
      <c r="A788" s="102"/>
      <c r="B788" s="103"/>
      <c r="C788" s="104"/>
      <c r="D788" s="104"/>
      <c r="E788" s="102"/>
      <c r="F788" s="97"/>
      <c r="G788" s="97"/>
      <c r="H788" s="104"/>
      <c r="I788" s="97"/>
      <c r="J788" s="104"/>
      <c r="K788" s="97"/>
      <c r="L788" s="102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  <c r="AA788" s="97"/>
      <c r="AB788" s="97"/>
      <c r="AC788" s="97"/>
      <c r="AD788" s="97"/>
      <c r="AE788" s="97"/>
      <c r="AF788" s="97"/>
      <c r="AG788" s="97"/>
    </row>
    <row r="789">
      <c r="A789" s="102"/>
      <c r="B789" s="103"/>
      <c r="C789" s="104"/>
      <c r="D789" s="104"/>
      <c r="E789" s="102"/>
      <c r="F789" s="97"/>
      <c r="G789" s="97"/>
      <c r="H789" s="104"/>
      <c r="I789" s="97"/>
      <c r="J789" s="104"/>
      <c r="K789" s="97"/>
      <c r="L789" s="102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  <c r="AA789" s="97"/>
      <c r="AB789" s="97"/>
      <c r="AC789" s="97"/>
      <c r="AD789" s="97"/>
      <c r="AE789" s="97"/>
      <c r="AF789" s="97"/>
      <c r="AG789" s="97"/>
    </row>
    <row r="790">
      <c r="A790" s="102"/>
      <c r="B790" s="103"/>
      <c r="C790" s="104"/>
      <c r="D790" s="104"/>
      <c r="E790" s="102"/>
      <c r="F790" s="97"/>
      <c r="G790" s="97"/>
      <c r="H790" s="104"/>
      <c r="I790" s="97"/>
      <c r="J790" s="104"/>
      <c r="K790" s="97"/>
      <c r="L790" s="102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  <c r="AA790" s="97"/>
      <c r="AB790" s="97"/>
      <c r="AC790" s="97"/>
      <c r="AD790" s="97"/>
      <c r="AE790" s="97"/>
      <c r="AF790" s="97"/>
      <c r="AG790" s="97"/>
    </row>
    <row r="791">
      <c r="A791" s="102"/>
      <c r="B791" s="103"/>
      <c r="C791" s="104"/>
      <c r="D791" s="104"/>
      <c r="E791" s="102"/>
      <c r="F791" s="97"/>
      <c r="G791" s="97"/>
      <c r="H791" s="104"/>
      <c r="I791" s="97"/>
      <c r="J791" s="104"/>
      <c r="K791" s="97"/>
      <c r="L791" s="102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  <c r="AA791" s="97"/>
      <c r="AB791" s="97"/>
      <c r="AC791" s="97"/>
      <c r="AD791" s="97"/>
      <c r="AE791" s="97"/>
      <c r="AF791" s="97"/>
      <c r="AG791" s="97"/>
    </row>
    <row r="792">
      <c r="A792" s="102"/>
      <c r="B792" s="103"/>
      <c r="C792" s="104"/>
      <c r="D792" s="104"/>
      <c r="E792" s="102"/>
      <c r="F792" s="97"/>
      <c r="G792" s="97"/>
      <c r="H792" s="104"/>
      <c r="I792" s="97"/>
      <c r="J792" s="104"/>
      <c r="K792" s="97"/>
      <c r="L792" s="102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  <c r="AA792" s="97"/>
      <c r="AB792" s="97"/>
      <c r="AC792" s="97"/>
      <c r="AD792" s="97"/>
      <c r="AE792" s="97"/>
      <c r="AF792" s="97"/>
      <c r="AG792" s="97"/>
    </row>
    <row r="793">
      <c r="A793" s="102"/>
      <c r="B793" s="103"/>
      <c r="C793" s="104"/>
      <c r="D793" s="104"/>
      <c r="E793" s="102"/>
      <c r="F793" s="97"/>
      <c r="G793" s="97"/>
      <c r="H793" s="104"/>
      <c r="I793" s="97"/>
      <c r="J793" s="104"/>
      <c r="K793" s="97"/>
      <c r="L793" s="102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  <c r="AA793" s="97"/>
      <c r="AB793" s="97"/>
      <c r="AC793" s="97"/>
      <c r="AD793" s="97"/>
      <c r="AE793" s="97"/>
      <c r="AF793" s="97"/>
      <c r="AG793" s="97"/>
    </row>
    <row r="794">
      <c r="A794" s="102"/>
      <c r="B794" s="103"/>
      <c r="C794" s="104"/>
      <c r="D794" s="104"/>
      <c r="E794" s="102"/>
      <c r="F794" s="97"/>
      <c r="G794" s="97"/>
      <c r="H794" s="104"/>
      <c r="I794" s="97"/>
      <c r="J794" s="104"/>
      <c r="K794" s="97"/>
      <c r="L794" s="102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  <c r="AA794" s="97"/>
      <c r="AB794" s="97"/>
      <c r="AC794" s="97"/>
      <c r="AD794" s="97"/>
      <c r="AE794" s="97"/>
      <c r="AF794" s="97"/>
      <c r="AG794" s="97"/>
    </row>
    <row r="795">
      <c r="A795" s="102"/>
      <c r="B795" s="103"/>
      <c r="C795" s="104"/>
      <c r="D795" s="104"/>
      <c r="E795" s="102"/>
      <c r="F795" s="97"/>
      <c r="G795" s="97"/>
      <c r="H795" s="104"/>
      <c r="I795" s="97"/>
      <c r="J795" s="104"/>
      <c r="K795" s="97"/>
      <c r="L795" s="102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  <c r="AA795" s="97"/>
      <c r="AB795" s="97"/>
      <c r="AC795" s="97"/>
      <c r="AD795" s="97"/>
      <c r="AE795" s="97"/>
      <c r="AF795" s="97"/>
      <c r="AG795" s="97"/>
    </row>
    <row r="796">
      <c r="A796" s="102"/>
      <c r="B796" s="103"/>
      <c r="C796" s="104"/>
      <c r="D796" s="104"/>
      <c r="E796" s="102"/>
      <c r="F796" s="97"/>
      <c r="G796" s="97"/>
      <c r="H796" s="104"/>
      <c r="I796" s="97"/>
      <c r="J796" s="104"/>
      <c r="K796" s="97"/>
      <c r="L796" s="102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  <c r="AA796" s="97"/>
      <c r="AB796" s="97"/>
      <c r="AC796" s="97"/>
      <c r="AD796" s="97"/>
      <c r="AE796" s="97"/>
      <c r="AF796" s="97"/>
      <c r="AG796" s="97"/>
    </row>
    <row r="797">
      <c r="A797" s="102"/>
      <c r="B797" s="103"/>
      <c r="C797" s="104"/>
      <c r="D797" s="104"/>
      <c r="E797" s="102"/>
      <c r="F797" s="97"/>
      <c r="G797" s="97"/>
      <c r="H797" s="104"/>
      <c r="I797" s="97"/>
      <c r="J797" s="104"/>
      <c r="K797" s="97"/>
      <c r="L797" s="102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  <c r="AA797" s="97"/>
      <c r="AB797" s="97"/>
      <c r="AC797" s="97"/>
      <c r="AD797" s="97"/>
      <c r="AE797" s="97"/>
      <c r="AF797" s="97"/>
      <c r="AG797" s="97"/>
    </row>
    <row r="798">
      <c r="A798" s="102"/>
      <c r="B798" s="103"/>
      <c r="C798" s="104"/>
      <c r="D798" s="104"/>
      <c r="E798" s="102"/>
      <c r="F798" s="97"/>
      <c r="G798" s="97"/>
      <c r="H798" s="104"/>
      <c r="I798" s="97"/>
      <c r="J798" s="104"/>
      <c r="K798" s="97"/>
      <c r="L798" s="102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  <c r="AA798" s="97"/>
      <c r="AB798" s="97"/>
      <c r="AC798" s="97"/>
      <c r="AD798" s="97"/>
      <c r="AE798" s="97"/>
      <c r="AF798" s="97"/>
      <c r="AG798" s="97"/>
    </row>
    <row r="799">
      <c r="A799" s="102"/>
      <c r="B799" s="103"/>
      <c r="C799" s="104"/>
      <c r="D799" s="104"/>
      <c r="E799" s="102"/>
      <c r="F799" s="97"/>
      <c r="G799" s="97"/>
      <c r="H799" s="104"/>
      <c r="I799" s="97"/>
      <c r="J799" s="104"/>
      <c r="K799" s="97"/>
      <c r="L799" s="102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  <c r="AA799" s="97"/>
      <c r="AB799" s="97"/>
      <c r="AC799" s="97"/>
      <c r="AD799" s="97"/>
      <c r="AE799" s="97"/>
      <c r="AF799" s="97"/>
      <c r="AG799" s="97"/>
    </row>
    <row r="800">
      <c r="A800" s="102"/>
      <c r="B800" s="103"/>
      <c r="C800" s="104"/>
      <c r="D800" s="104"/>
      <c r="E800" s="102"/>
      <c r="F800" s="97"/>
      <c r="G800" s="97"/>
      <c r="H800" s="104"/>
      <c r="I800" s="97"/>
      <c r="J800" s="104"/>
      <c r="K800" s="97"/>
      <c r="L800" s="102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  <c r="AA800" s="97"/>
      <c r="AB800" s="97"/>
      <c r="AC800" s="97"/>
      <c r="AD800" s="97"/>
      <c r="AE800" s="97"/>
      <c r="AF800" s="97"/>
      <c r="AG800" s="97"/>
    </row>
    <row r="801">
      <c r="A801" s="102"/>
      <c r="B801" s="103"/>
      <c r="C801" s="104"/>
      <c r="D801" s="104"/>
      <c r="E801" s="102"/>
      <c r="F801" s="97"/>
      <c r="G801" s="97"/>
      <c r="H801" s="104"/>
      <c r="I801" s="97"/>
      <c r="J801" s="104"/>
      <c r="K801" s="97"/>
      <c r="L801" s="102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  <c r="AB801" s="97"/>
      <c r="AC801" s="97"/>
      <c r="AD801" s="97"/>
      <c r="AE801" s="97"/>
      <c r="AF801" s="97"/>
      <c r="AG801" s="97"/>
    </row>
    <row r="802">
      <c r="A802" s="102"/>
      <c r="B802" s="103"/>
      <c r="C802" s="104"/>
      <c r="D802" s="104"/>
      <c r="E802" s="102"/>
      <c r="F802" s="97"/>
      <c r="G802" s="97"/>
      <c r="H802" s="104"/>
      <c r="I802" s="97"/>
      <c r="J802" s="104"/>
      <c r="K802" s="97"/>
      <c r="L802" s="102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  <c r="AB802" s="97"/>
      <c r="AC802" s="97"/>
      <c r="AD802" s="97"/>
      <c r="AE802" s="97"/>
      <c r="AF802" s="97"/>
      <c r="AG802" s="97"/>
    </row>
    <row r="803">
      <c r="A803" s="102"/>
      <c r="B803" s="103"/>
      <c r="C803" s="104"/>
      <c r="D803" s="104"/>
      <c r="E803" s="102"/>
      <c r="F803" s="97"/>
      <c r="G803" s="97"/>
      <c r="H803" s="104"/>
      <c r="I803" s="97"/>
      <c r="J803" s="104"/>
      <c r="K803" s="97"/>
      <c r="L803" s="102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  <c r="AA803" s="97"/>
      <c r="AB803" s="97"/>
      <c r="AC803" s="97"/>
      <c r="AD803" s="97"/>
      <c r="AE803" s="97"/>
      <c r="AF803" s="97"/>
      <c r="AG803" s="97"/>
    </row>
    <row r="804">
      <c r="A804" s="102"/>
      <c r="B804" s="103"/>
      <c r="C804" s="104"/>
      <c r="D804" s="104"/>
      <c r="E804" s="102"/>
      <c r="F804" s="97"/>
      <c r="G804" s="97"/>
      <c r="H804" s="104"/>
      <c r="I804" s="97"/>
      <c r="J804" s="104"/>
      <c r="K804" s="97"/>
      <c r="L804" s="102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  <c r="AA804" s="97"/>
      <c r="AB804" s="97"/>
      <c r="AC804" s="97"/>
      <c r="AD804" s="97"/>
      <c r="AE804" s="97"/>
      <c r="AF804" s="97"/>
      <c r="AG804" s="97"/>
    </row>
    <row r="805">
      <c r="A805" s="102"/>
      <c r="B805" s="103"/>
      <c r="C805" s="104"/>
      <c r="D805" s="104"/>
      <c r="E805" s="102"/>
      <c r="F805" s="97"/>
      <c r="G805" s="97"/>
      <c r="H805" s="104"/>
      <c r="I805" s="97"/>
      <c r="J805" s="104"/>
      <c r="K805" s="97"/>
      <c r="L805" s="102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  <c r="AB805" s="97"/>
      <c r="AC805" s="97"/>
      <c r="AD805" s="97"/>
      <c r="AE805" s="97"/>
      <c r="AF805" s="97"/>
      <c r="AG805" s="97"/>
    </row>
    <row r="806">
      <c r="A806" s="102"/>
      <c r="B806" s="103"/>
      <c r="C806" s="104"/>
      <c r="D806" s="104"/>
      <c r="E806" s="102"/>
      <c r="F806" s="97"/>
      <c r="G806" s="97"/>
      <c r="H806" s="104"/>
      <c r="I806" s="97"/>
      <c r="J806" s="104"/>
      <c r="K806" s="97"/>
      <c r="L806" s="102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  <c r="AD806" s="97"/>
      <c r="AE806" s="97"/>
      <c r="AF806" s="97"/>
      <c r="AG806" s="97"/>
    </row>
    <row r="807">
      <c r="A807" s="102"/>
      <c r="B807" s="103"/>
      <c r="C807" s="104"/>
      <c r="D807" s="104"/>
      <c r="E807" s="102"/>
      <c r="F807" s="97"/>
      <c r="G807" s="97"/>
      <c r="H807" s="104"/>
      <c r="I807" s="97"/>
      <c r="J807" s="104"/>
      <c r="K807" s="97"/>
      <c r="L807" s="102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  <c r="AA807" s="97"/>
      <c r="AB807" s="97"/>
      <c r="AC807" s="97"/>
      <c r="AD807" s="97"/>
      <c r="AE807" s="97"/>
      <c r="AF807" s="97"/>
      <c r="AG807" s="97"/>
    </row>
    <row r="808">
      <c r="A808" s="102"/>
      <c r="B808" s="103"/>
      <c r="C808" s="104"/>
      <c r="D808" s="104"/>
      <c r="E808" s="102"/>
      <c r="F808" s="97"/>
      <c r="G808" s="97"/>
      <c r="H808" s="104"/>
      <c r="I808" s="97"/>
      <c r="J808" s="104"/>
      <c r="K808" s="97"/>
      <c r="L808" s="102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  <c r="AA808" s="97"/>
      <c r="AB808" s="97"/>
      <c r="AC808" s="97"/>
      <c r="AD808" s="97"/>
      <c r="AE808" s="97"/>
      <c r="AF808" s="97"/>
      <c r="AG808" s="97"/>
    </row>
    <row r="809">
      <c r="A809" s="102"/>
      <c r="B809" s="103"/>
      <c r="C809" s="104"/>
      <c r="D809" s="104"/>
      <c r="E809" s="102"/>
      <c r="F809" s="97"/>
      <c r="G809" s="97"/>
      <c r="H809" s="104"/>
      <c r="I809" s="97"/>
      <c r="J809" s="104"/>
      <c r="K809" s="97"/>
      <c r="L809" s="102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  <c r="AB809" s="97"/>
      <c r="AC809" s="97"/>
      <c r="AD809" s="97"/>
      <c r="AE809" s="97"/>
      <c r="AF809" s="97"/>
      <c r="AG809" s="97"/>
    </row>
    <row r="810">
      <c r="A810" s="102"/>
      <c r="B810" s="103"/>
      <c r="C810" s="104"/>
      <c r="D810" s="104"/>
      <c r="E810" s="102"/>
      <c r="F810" s="97"/>
      <c r="G810" s="97"/>
      <c r="H810" s="104"/>
      <c r="I810" s="97"/>
      <c r="J810" s="104"/>
      <c r="K810" s="97"/>
      <c r="L810" s="102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  <c r="AA810" s="97"/>
      <c r="AB810" s="97"/>
      <c r="AC810" s="97"/>
      <c r="AD810" s="97"/>
      <c r="AE810" s="97"/>
      <c r="AF810" s="97"/>
      <c r="AG810" s="97"/>
    </row>
    <row r="811">
      <c r="A811" s="102"/>
      <c r="B811" s="103"/>
      <c r="C811" s="104"/>
      <c r="D811" s="104"/>
      <c r="E811" s="102"/>
      <c r="F811" s="97"/>
      <c r="G811" s="97"/>
      <c r="H811" s="104"/>
      <c r="I811" s="97"/>
      <c r="J811" s="104"/>
      <c r="K811" s="97"/>
      <c r="L811" s="102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  <c r="AA811" s="97"/>
      <c r="AB811" s="97"/>
      <c r="AC811" s="97"/>
      <c r="AD811" s="97"/>
      <c r="AE811" s="97"/>
      <c r="AF811" s="97"/>
      <c r="AG811" s="97"/>
    </row>
    <row r="812">
      <c r="A812" s="102"/>
      <c r="B812" s="103"/>
      <c r="C812" s="104"/>
      <c r="D812" s="104"/>
      <c r="E812" s="102"/>
      <c r="F812" s="97"/>
      <c r="G812" s="97"/>
      <c r="H812" s="104"/>
      <c r="I812" s="97"/>
      <c r="J812" s="104"/>
      <c r="K812" s="97"/>
      <c r="L812" s="102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  <c r="AA812" s="97"/>
      <c r="AB812" s="97"/>
      <c r="AC812" s="97"/>
      <c r="AD812" s="97"/>
      <c r="AE812" s="97"/>
      <c r="AF812" s="97"/>
      <c r="AG812" s="97"/>
    </row>
    <row r="813">
      <c r="A813" s="102"/>
      <c r="B813" s="103"/>
      <c r="C813" s="104"/>
      <c r="D813" s="104"/>
      <c r="E813" s="102"/>
      <c r="F813" s="97"/>
      <c r="G813" s="97"/>
      <c r="H813" s="104"/>
      <c r="I813" s="97"/>
      <c r="J813" s="104"/>
      <c r="K813" s="97"/>
      <c r="L813" s="102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  <c r="AA813" s="97"/>
      <c r="AB813" s="97"/>
      <c r="AC813" s="97"/>
      <c r="AD813" s="97"/>
      <c r="AE813" s="97"/>
      <c r="AF813" s="97"/>
      <c r="AG813" s="97"/>
    </row>
    <row r="814">
      <c r="A814" s="102"/>
      <c r="B814" s="103"/>
      <c r="C814" s="104"/>
      <c r="D814" s="104"/>
      <c r="E814" s="102"/>
      <c r="F814" s="97"/>
      <c r="G814" s="97"/>
      <c r="H814" s="104"/>
      <c r="I814" s="97"/>
      <c r="J814" s="104"/>
      <c r="K814" s="97"/>
      <c r="L814" s="102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  <c r="AA814" s="97"/>
      <c r="AB814" s="97"/>
      <c r="AC814" s="97"/>
      <c r="AD814" s="97"/>
      <c r="AE814" s="97"/>
      <c r="AF814" s="97"/>
      <c r="AG814" s="97"/>
    </row>
    <row r="815">
      <c r="A815" s="102"/>
      <c r="B815" s="103"/>
      <c r="C815" s="104"/>
      <c r="D815" s="104"/>
      <c r="E815" s="102"/>
      <c r="F815" s="97"/>
      <c r="G815" s="97"/>
      <c r="H815" s="104"/>
      <c r="I815" s="97"/>
      <c r="J815" s="104"/>
      <c r="K815" s="97"/>
      <c r="L815" s="102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  <c r="AA815" s="97"/>
      <c r="AB815" s="97"/>
      <c r="AC815" s="97"/>
      <c r="AD815" s="97"/>
      <c r="AE815" s="97"/>
      <c r="AF815" s="97"/>
      <c r="AG815" s="97"/>
    </row>
    <row r="816">
      <c r="A816" s="102"/>
      <c r="B816" s="103"/>
      <c r="C816" s="104"/>
      <c r="D816" s="104"/>
      <c r="E816" s="102"/>
      <c r="F816" s="97"/>
      <c r="G816" s="97"/>
      <c r="H816" s="104"/>
      <c r="I816" s="97"/>
      <c r="J816" s="104"/>
      <c r="K816" s="97"/>
      <c r="L816" s="102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  <c r="AA816" s="97"/>
      <c r="AB816" s="97"/>
      <c r="AC816" s="97"/>
      <c r="AD816" s="97"/>
      <c r="AE816" s="97"/>
      <c r="AF816" s="97"/>
      <c r="AG816" s="97"/>
    </row>
    <row r="817">
      <c r="A817" s="102"/>
      <c r="B817" s="103"/>
      <c r="C817" s="104"/>
      <c r="D817" s="104"/>
      <c r="E817" s="102"/>
      <c r="F817" s="97"/>
      <c r="G817" s="97"/>
      <c r="H817" s="104"/>
      <c r="I817" s="97"/>
      <c r="J817" s="104"/>
      <c r="K817" s="97"/>
      <c r="L817" s="102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  <c r="AC817" s="97"/>
      <c r="AD817" s="97"/>
      <c r="AE817" s="97"/>
      <c r="AF817" s="97"/>
      <c r="AG817" s="97"/>
    </row>
    <row r="818">
      <c r="A818" s="102"/>
      <c r="B818" s="103"/>
      <c r="C818" s="104"/>
      <c r="D818" s="104"/>
      <c r="E818" s="102"/>
      <c r="F818" s="97"/>
      <c r="G818" s="97"/>
      <c r="H818" s="104"/>
      <c r="I818" s="97"/>
      <c r="J818" s="104"/>
      <c r="K818" s="97"/>
      <c r="L818" s="102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  <c r="AA818" s="97"/>
      <c r="AB818" s="97"/>
      <c r="AC818" s="97"/>
      <c r="AD818" s="97"/>
      <c r="AE818" s="97"/>
      <c r="AF818" s="97"/>
      <c r="AG818" s="97"/>
    </row>
    <row r="819">
      <c r="A819" s="102"/>
      <c r="B819" s="103"/>
      <c r="C819" s="104"/>
      <c r="D819" s="104"/>
      <c r="E819" s="102"/>
      <c r="F819" s="97"/>
      <c r="G819" s="97"/>
      <c r="H819" s="104"/>
      <c r="I819" s="97"/>
      <c r="J819" s="104"/>
      <c r="K819" s="97"/>
      <c r="L819" s="102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  <c r="AA819" s="97"/>
      <c r="AB819" s="97"/>
      <c r="AC819" s="97"/>
      <c r="AD819" s="97"/>
      <c r="AE819" s="97"/>
      <c r="AF819" s="97"/>
      <c r="AG819" s="97"/>
    </row>
    <row r="820">
      <c r="A820" s="102"/>
      <c r="B820" s="103"/>
      <c r="C820" s="104"/>
      <c r="D820" s="104"/>
      <c r="E820" s="102"/>
      <c r="F820" s="97"/>
      <c r="G820" s="97"/>
      <c r="H820" s="104"/>
      <c r="I820" s="97"/>
      <c r="J820" s="104"/>
      <c r="K820" s="97"/>
      <c r="L820" s="102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  <c r="AA820" s="97"/>
      <c r="AB820" s="97"/>
      <c r="AC820" s="97"/>
      <c r="AD820" s="97"/>
      <c r="AE820" s="97"/>
      <c r="AF820" s="97"/>
      <c r="AG820" s="97"/>
    </row>
    <row r="821">
      <c r="A821" s="102"/>
      <c r="B821" s="103"/>
      <c r="C821" s="104"/>
      <c r="D821" s="104"/>
      <c r="E821" s="102"/>
      <c r="F821" s="97"/>
      <c r="G821" s="97"/>
      <c r="H821" s="104"/>
      <c r="I821" s="97"/>
      <c r="J821" s="104"/>
      <c r="K821" s="97"/>
      <c r="L821" s="102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  <c r="AA821" s="97"/>
      <c r="AB821" s="97"/>
      <c r="AC821" s="97"/>
      <c r="AD821" s="97"/>
      <c r="AE821" s="97"/>
      <c r="AF821" s="97"/>
      <c r="AG821" s="97"/>
    </row>
    <row r="822">
      <c r="A822" s="102"/>
      <c r="B822" s="103"/>
      <c r="C822" s="104"/>
      <c r="D822" s="104"/>
      <c r="E822" s="102"/>
      <c r="F822" s="97"/>
      <c r="G822" s="97"/>
      <c r="H822" s="104"/>
      <c r="I822" s="97"/>
      <c r="J822" s="104"/>
      <c r="K822" s="97"/>
      <c r="L822" s="102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  <c r="AA822" s="97"/>
      <c r="AB822" s="97"/>
      <c r="AC822" s="97"/>
      <c r="AD822" s="97"/>
      <c r="AE822" s="97"/>
      <c r="AF822" s="97"/>
      <c r="AG822" s="97"/>
    </row>
    <row r="823">
      <c r="A823" s="102"/>
      <c r="B823" s="103"/>
      <c r="C823" s="104"/>
      <c r="D823" s="104"/>
      <c r="E823" s="102"/>
      <c r="F823" s="97"/>
      <c r="G823" s="97"/>
      <c r="H823" s="104"/>
      <c r="I823" s="97"/>
      <c r="J823" s="104"/>
      <c r="K823" s="97"/>
      <c r="L823" s="102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  <c r="AA823" s="97"/>
      <c r="AB823" s="97"/>
      <c r="AC823" s="97"/>
      <c r="AD823" s="97"/>
      <c r="AE823" s="97"/>
      <c r="AF823" s="97"/>
      <c r="AG823" s="97"/>
    </row>
    <row r="824">
      <c r="A824" s="102"/>
      <c r="B824" s="103"/>
      <c r="C824" s="104"/>
      <c r="D824" s="104"/>
      <c r="E824" s="102"/>
      <c r="F824" s="97"/>
      <c r="G824" s="97"/>
      <c r="H824" s="104"/>
      <c r="I824" s="97"/>
      <c r="J824" s="104"/>
      <c r="K824" s="97"/>
      <c r="L824" s="102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  <c r="AA824" s="97"/>
      <c r="AB824" s="97"/>
      <c r="AC824" s="97"/>
      <c r="AD824" s="97"/>
      <c r="AE824" s="97"/>
      <c r="AF824" s="97"/>
      <c r="AG824" s="97"/>
    </row>
    <row r="825">
      <c r="A825" s="102"/>
      <c r="B825" s="103"/>
      <c r="C825" s="104"/>
      <c r="D825" s="104"/>
      <c r="E825" s="102"/>
      <c r="F825" s="97"/>
      <c r="G825" s="97"/>
      <c r="H825" s="104"/>
      <c r="I825" s="97"/>
      <c r="J825" s="104"/>
      <c r="K825" s="97"/>
      <c r="L825" s="102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  <c r="AA825" s="97"/>
      <c r="AB825" s="97"/>
      <c r="AC825" s="97"/>
      <c r="AD825" s="97"/>
      <c r="AE825" s="97"/>
      <c r="AF825" s="97"/>
      <c r="AG825" s="97"/>
    </row>
    <row r="826">
      <c r="A826" s="102"/>
      <c r="B826" s="103"/>
      <c r="C826" s="104"/>
      <c r="D826" s="104"/>
      <c r="E826" s="102"/>
      <c r="F826" s="97"/>
      <c r="G826" s="97"/>
      <c r="H826" s="104"/>
      <c r="I826" s="97"/>
      <c r="J826" s="104"/>
      <c r="K826" s="97"/>
      <c r="L826" s="102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  <c r="AA826" s="97"/>
      <c r="AB826" s="97"/>
      <c r="AC826" s="97"/>
      <c r="AD826" s="97"/>
      <c r="AE826" s="97"/>
      <c r="AF826" s="97"/>
      <c r="AG826" s="97"/>
    </row>
    <row r="827">
      <c r="A827" s="102"/>
      <c r="B827" s="103"/>
      <c r="C827" s="104"/>
      <c r="D827" s="104"/>
      <c r="E827" s="102"/>
      <c r="F827" s="97"/>
      <c r="G827" s="97"/>
      <c r="H827" s="104"/>
      <c r="I827" s="97"/>
      <c r="J827" s="104"/>
      <c r="K827" s="97"/>
      <c r="L827" s="102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  <c r="AA827" s="97"/>
      <c r="AB827" s="97"/>
      <c r="AC827" s="97"/>
      <c r="AD827" s="97"/>
      <c r="AE827" s="97"/>
      <c r="AF827" s="97"/>
      <c r="AG827" s="97"/>
    </row>
    <row r="828">
      <c r="A828" s="102"/>
      <c r="B828" s="103"/>
      <c r="C828" s="104"/>
      <c r="D828" s="104"/>
      <c r="E828" s="102"/>
      <c r="F828" s="97"/>
      <c r="G828" s="97"/>
      <c r="H828" s="104"/>
      <c r="I828" s="97"/>
      <c r="J828" s="104"/>
      <c r="K828" s="97"/>
      <c r="L828" s="102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  <c r="AC828" s="97"/>
      <c r="AD828" s="97"/>
      <c r="AE828" s="97"/>
      <c r="AF828" s="97"/>
      <c r="AG828" s="97"/>
    </row>
    <row r="829">
      <c r="A829" s="102"/>
      <c r="B829" s="103"/>
      <c r="C829" s="104"/>
      <c r="D829" s="104"/>
      <c r="E829" s="102"/>
      <c r="F829" s="97"/>
      <c r="G829" s="97"/>
      <c r="H829" s="104"/>
      <c r="I829" s="97"/>
      <c r="J829" s="104"/>
      <c r="K829" s="97"/>
      <c r="L829" s="102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  <c r="AA829" s="97"/>
      <c r="AB829" s="97"/>
      <c r="AC829" s="97"/>
      <c r="AD829" s="97"/>
      <c r="AE829" s="97"/>
      <c r="AF829" s="97"/>
      <c r="AG829" s="97"/>
    </row>
    <row r="830">
      <c r="A830" s="102"/>
      <c r="B830" s="103"/>
      <c r="C830" s="104"/>
      <c r="D830" s="104"/>
      <c r="E830" s="102"/>
      <c r="F830" s="97"/>
      <c r="G830" s="97"/>
      <c r="H830" s="104"/>
      <c r="I830" s="97"/>
      <c r="J830" s="104"/>
      <c r="K830" s="97"/>
      <c r="L830" s="102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  <c r="AA830" s="97"/>
      <c r="AB830" s="97"/>
      <c r="AC830" s="97"/>
      <c r="AD830" s="97"/>
      <c r="AE830" s="97"/>
      <c r="AF830" s="97"/>
      <c r="AG830" s="97"/>
    </row>
    <row r="831">
      <c r="A831" s="102"/>
      <c r="B831" s="103"/>
      <c r="C831" s="104"/>
      <c r="D831" s="104"/>
      <c r="E831" s="102"/>
      <c r="F831" s="97"/>
      <c r="G831" s="97"/>
      <c r="H831" s="104"/>
      <c r="I831" s="97"/>
      <c r="J831" s="104"/>
      <c r="K831" s="97"/>
      <c r="L831" s="102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  <c r="AA831" s="97"/>
      <c r="AB831" s="97"/>
      <c r="AC831" s="97"/>
      <c r="AD831" s="97"/>
      <c r="AE831" s="97"/>
      <c r="AF831" s="97"/>
      <c r="AG831" s="97"/>
    </row>
    <row r="832">
      <c r="A832" s="102"/>
      <c r="B832" s="103"/>
      <c r="C832" s="104"/>
      <c r="D832" s="104"/>
      <c r="E832" s="102"/>
      <c r="F832" s="97"/>
      <c r="G832" s="97"/>
      <c r="H832" s="104"/>
      <c r="I832" s="97"/>
      <c r="J832" s="104"/>
      <c r="K832" s="97"/>
      <c r="L832" s="102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  <c r="AA832" s="97"/>
      <c r="AB832" s="97"/>
      <c r="AC832" s="97"/>
      <c r="AD832" s="97"/>
      <c r="AE832" s="97"/>
      <c r="AF832" s="97"/>
      <c r="AG832" s="97"/>
    </row>
    <row r="833">
      <c r="A833" s="102"/>
      <c r="B833" s="103"/>
      <c r="C833" s="104"/>
      <c r="D833" s="104"/>
      <c r="E833" s="102"/>
      <c r="F833" s="97"/>
      <c r="G833" s="97"/>
      <c r="H833" s="104"/>
      <c r="I833" s="97"/>
      <c r="J833" s="104"/>
      <c r="K833" s="97"/>
      <c r="L833" s="102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  <c r="AA833" s="97"/>
      <c r="AB833" s="97"/>
      <c r="AC833" s="97"/>
      <c r="AD833" s="97"/>
      <c r="AE833" s="97"/>
      <c r="AF833" s="97"/>
      <c r="AG833" s="97"/>
    </row>
    <row r="834">
      <c r="A834" s="102"/>
      <c r="B834" s="103"/>
      <c r="C834" s="104"/>
      <c r="D834" s="104"/>
      <c r="E834" s="102"/>
      <c r="F834" s="97"/>
      <c r="G834" s="97"/>
      <c r="H834" s="104"/>
      <c r="I834" s="97"/>
      <c r="J834" s="104"/>
      <c r="K834" s="97"/>
      <c r="L834" s="102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  <c r="AA834" s="97"/>
      <c r="AB834" s="97"/>
      <c r="AC834" s="97"/>
      <c r="AD834" s="97"/>
      <c r="AE834" s="97"/>
      <c r="AF834" s="97"/>
      <c r="AG834" s="97"/>
    </row>
    <row r="835">
      <c r="A835" s="102"/>
      <c r="B835" s="103"/>
      <c r="C835" s="104"/>
      <c r="D835" s="104"/>
      <c r="E835" s="102"/>
      <c r="F835" s="97"/>
      <c r="G835" s="97"/>
      <c r="H835" s="104"/>
      <c r="I835" s="97"/>
      <c r="J835" s="104"/>
      <c r="K835" s="97"/>
      <c r="L835" s="102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  <c r="AA835" s="97"/>
      <c r="AB835" s="97"/>
      <c r="AC835" s="97"/>
      <c r="AD835" s="97"/>
      <c r="AE835" s="97"/>
      <c r="AF835" s="97"/>
      <c r="AG835" s="97"/>
    </row>
    <row r="836">
      <c r="A836" s="102"/>
      <c r="B836" s="103"/>
      <c r="C836" s="104"/>
      <c r="D836" s="104"/>
      <c r="E836" s="102"/>
      <c r="F836" s="97"/>
      <c r="G836" s="97"/>
      <c r="H836" s="104"/>
      <c r="I836" s="97"/>
      <c r="J836" s="104"/>
      <c r="K836" s="97"/>
      <c r="L836" s="102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  <c r="AA836" s="97"/>
      <c r="AB836" s="97"/>
      <c r="AC836" s="97"/>
      <c r="AD836" s="97"/>
      <c r="AE836" s="97"/>
      <c r="AF836" s="97"/>
      <c r="AG836" s="97"/>
    </row>
    <row r="837">
      <c r="A837" s="102"/>
      <c r="B837" s="103"/>
      <c r="C837" s="104"/>
      <c r="D837" s="104"/>
      <c r="E837" s="102"/>
      <c r="F837" s="97"/>
      <c r="G837" s="97"/>
      <c r="H837" s="104"/>
      <c r="I837" s="97"/>
      <c r="J837" s="104"/>
      <c r="K837" s="97"/>
      <c r="L837" s="102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  <c r="AA837" s="97"/>
      <c r="AB837" s="97"/>
      <c r="AC837" s="97"/>
      <c r="AD837" s="97"/>
      <c r="AE837" s="97"/>
      <c r="AF837" s="97"/>
      <c r="AG837" s="97"/>
    </row>
    <row r="838">
      <c r="A838" s="102"/>
      <c r="B838" s="103"/>
      <c r="C838" s="104"/>
      <c r="D838" s="104"/>
      <c r="E838" s="102"/>
      <c r="F838" s="97"/>
      <c r="G838" s="97"/>
      <c r="H838" s="104"/>
      <c r="I838" s="97"/>
      <c r="J838" s="104"/>
      <c r="K838" s="97"/>
      <c r="L838" s="102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  <c r="AA838" s="97"/>
      <c r="AB838" s="97"/>
      <c r="AC838" s="97"/>
      <c r="AD838" s="97"/>
      <c r="AE838" s="97"/>
      <c r="AF838" s="97"/>
      <c r="AG838" s="97"/>
    </row>
    <row r="839">
      <c r="A839" s="102"/>
      <c r="B839" s="103"/>
      <c r="C839" s="104"/>
      <c r="D839" s="104"/>
      <c r="E839" s="102"/>
      <c r="F839" s="97"/>
      <c r="G839" s="97"/>
      <c r="H839" s="104"/>
      <c r="I839" s="97"/>
      <c r="J839" s="104"/>
      <c r="K839" s="97"/>
      <c r="L839" s="102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  <c r="AC839" s="97"/>
      <c r="AD839" s="97"/>
      <c r="AE839" s="97"/>
      <c r="AF839" s="97"/>
      <c r="AG839" s="97"/>
    </row>
    <row r="840">
      <c r="A840" s="102"/>
      <c r="B840" s="103"/>
      <c r="C840" s="104"/>
      <c r="D840" s="104"/>
      <c r="E840" s="102"/>
      <c r="F840" s="97"/>
      <c r="G840" s="97"/>
      <c r="H840" s="104"/>
      <c r="I840" s="97"/>
      <c r="J840" s="104"/>
      <c r="K840" s="97"/>
      <c r="L840" s="102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  <c r="AA840" s="97"/>
      <c r="AB840" s="97"/>
      <c r="AC840" s="97"/>
      <c r="AD840" s="97"/>
      <c r="AE840" s="97"/>
      <c r="AF840" s="97"/>
      <c r="AG840" s="97"/>
    </row>
    <row r="841">
      <c r="A841" s="102"/>
      <c r="B841" s="103"/>
      <c r="C841" s="104"/>
      <c r="D841" s="104"/>
      <c r="E841" s="102"/>
      <c r="F841" s="97"/>
      <c r="G841" s="97"/>
      <c r="H841" s="104"/>
      <c r="I841" s="97"/>
      <c r="J841" s="104"/>
      <c r="K841" s="97"/>
      <c r="L841" s="102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  <c r="AA841" s="97"/>
      <c r="AB841" s="97"/>
      <c r="AC841" s="97"/>
      <c r="AD841" s="97"/>
      <c r="AE841" s="97"/>
      <c r="AF841" s="97"/>
      <c r="AG841" s="97"/>
    </row>
    <row r="842">
      <c r="A842" s="102"/>
      <c r="B842" s="103"/>
      <c r="C842" s="104"/>
      <c r="D842" s="104"/>
      <c r="E842" s="102"/>
      <c r="F842" s="97"/>
      <c r="G842" s="97"/>
      <c r="H842" s="104"/>
      <c r="I842" s="97"/>
      <c r="J842" s="104"/>
      <c r="K842" s="97"/>
      <c r="L842" s="102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  <c r="AA842" s="97"/>
      <c r="AB842" s="97"/>
      <c r="AC842" s="97"/>
      <c r="AD842" s="97"/>
      <c r="AE842" s="97"/>
      <c r="AF842" s="97"/>
      <c r="AG842" s="97"/>
    </row>
    <row r="843">
      <c r="A843" s="102"/>
      <c r="B843" s="103"/>
      <c r="C843" s="104"/>
      <c r="D843" s="104"/>
      <c r="E843" s="102"/>
      <c r="F843" s="97"/>
      <c r="G843" s="97"/>
      <c r="H843" s="104"/>
      <c r="I843" s="97"/>
      <c r="J843" s="104"/>
      <c r="K843" s="97"/>
      <c r="L843" s="102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  <c r="AA843" s="97"/>
      <c r="AB843" s="97"/>
      <c r="AC843" s="97"/>
      <c r="AD843" s="97"/>
      <c r="AE843" s="97"/>
      <c r="AF843" s="97"/>
      <c r="AG843" s="97"/>
    </row>
    <row r="844">
      <c r="A844" s="102"/>
      <c r="B844" s="103"/>
      <c r="C844" s="104"/>
      <c r="D844" s="104"/>
      <c r="E844" s="102"/>
      <c r="F844" s="97"/>
      <c r="G844" s="97"/>
      <c r="H844" s="104"/>
      <c r="I844" s="97"/>
      <c r="J844" s="104"/>
      <c r="K844" s="97"/>
      <c r="L844" s="102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  <c r="AA844" s="97"/>
      <c r="AB844" s="97"/>
      <c r="AC844" s="97"/>
      <c r="AD844" s="97"/>
      <c r="AE844" s="97"/>
      <c r="AF844" s="97"/>
      <c r="AG844" s="97"/>
    </row>
    <row r="845">
      <c r="A845" s="102"/>
      <c r="B845" s="103"/>
      <c r="C845" s="104"/>
      <c r="D845" s="104"/>
      <c r="E845" s="102"/>
      <c r="F845" s="97"/>
      <c r="G845" s="97"/>
      <c r="H845" s="104"/>
      <c r="I845" s="97"/>
      <c r="J845" s="104"/>
      <c r="K845" s="97"/>
      <c r="L845" s="102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  <c r="AA845" s="97"/>
      <c r="AB845" s="97"/>
      <c r="AC845" s="97"/>
      <c r="AD845" s="97"/>
      <c r="AE845" s="97"/>
      <c r="AF845" s="97"/>
      <c r="AG845" s="97"/>
    </row>
    <row r="846">
      <c r="A846" s="102"/>
      <c r="B846" s="103"/>
      <c r="C846" s="104"/>
      <c r="D846" s="104"/>
      <c r="E846" s="102"/>
      <c r="F846" s="97"/>
      <c r="G846" s="97"/>
      <c r="H846" s="104"/>
      <c r="I846" s="97"/>
      <c r="J846" s="104"/>
      <c r="K846" s="97"/>
      <c r="L846" s="102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  <c r="AA846" s="97"/>
      <c r="AB846" s="97"/>
      <c r="AC846" s="97"/>
      <c r="AD846" s="97"/>
      <c r="AE846" s="97"/>
      <c r="AF846" s="97"/>
      <c r="AG846" s="97"/>
    </row>
    <row r="847">
      <c r="A847" s="102"/>
      <c r="B847" s="103"/>
      <c r="C847" s="104"/>
      <c r="D847" s="104"/>
      <c r="E847" s="102"/>
      <c r="F847" s="97"/>
      <c r="G847" s="97"/>
      <c r="H847" s="104"/>
      <c r="I847" s="97"/>
      <c r="J847" s="104"/>
      <c r="K847" s="97"/>
      <c r="L847" s="102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  <c r="AA847" s="97"/>
      <c r="AB847" s="97"/>
      <c r="AC847" s="97"/>
      <c r="AD847" s="97"/>
      <c r="AE847" s="97"/>
      <c r="AF847" s="97"/>
      <c r="AG847" s="97"/>
    </row>
    <row r="848">
      <c r="A848" s="102"/>
      <c r="B848" s="103"/>
      <c r="C848" s="104"/>
      <c r="D848" s="104"/>
      <c r="E848" s="102"/>
      <c r="F848" s="97"/>
      <c r="G848" s="97"/>
      <c r="H848" s="104"/>
      <c r="I848" s="97"/>
      <c r="J848" s="104"/>
      <c r="K848" s="97"/>
      <c r="L848" s="102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  <c r="AA848" s="97"/>
      <c r="AB848" s="97"/>
      <c r="AC848" s="97"/>
      <c r="AD848" s="97"/>
      <c r="AE848" s="97"/>
      <c r="AF848" s="97"/>
      <c r="AG848" s="97"/>
    </row>
    <row r="849">
      <c r="A849" s="102"/>
      <c r="B849" s="103"/>
      <c r="C849" s="104"/>
      <c r="D849" s="104"/>
      <c r="E849" s="102"/>
      <c r="F849" s="97"/>
      <c r="G849" s="97"/>
      <c r="H849" s="104"/>
      <c r="I849" s="97"/>
      <c r="J849" s="104"/>
      <c r="K849" s="97"/>
      <c r="L849" s="102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  <c r="AA849" s="97"/>
      <c r="AB849" s="97"/>
      <c r="AC849" s="97"/>
      <c r="AD849" s="97"/>
      <c r="AE849" s="97"/>
      <c r="AF849" s="97"/>
      <c r="AG849" s="97"/>
    </row>
    <row r="850">
      <c r="A850" s="102"/>
      <c r="B850" s="103"/>
      <c r="C850" s="104"/>
      <c r="D850" s="104"/>
      <c r="E850" s="102"/>
      <c r="F850" s="97"/>
      <c r="G850" s="97"/>
      <c r="H850" s="104"/>
      <c r="I850" s="97"/>
      <c r="J850" s="104"/>
      <c r="K850" s="97"/>
      <c r="L850" s="102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  <c r="AC850" s="97"/>
      <c r="AD850" s="97"/>
      <c r="AE850" s="97"/>
      <c r="AF850" s="97"/>
      <c r="AG850" s="97"/>
    </row>
    <row r="851">
      <c r="A851" s="102"/>
      <c r="B851" s="103"/>
      <c r="C851" s="104"/>
      <c r="D851" s="104"/>
      <c r="E851" s="102"/>
      <c r="F851" s="97"/>
      <c r="G851" s="97"/>
      <c r="H851" s="104"/>
      <c r="I851" s="97"/>
      <c r="J851" s="104"/>
      <c r="K851" s="97"/>
      <c r="L851" s="102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  <c r="AA851" s="97"/>
      <c r="AB851" s="97"/>
      <c r="AC851" s="97"/>
      <c r="AD851" s="97"/>
      <c r="AE851" s="97"/>
      <c r="AF851" s="97"/>
      <c r="AG851" s="97"/>
    </row>
    <row r="852">
      <c r="A852" s="102"/>
      <c r="B852" s="103"/>
      <c r="C852" s="104"/>
      <c r="D852" s="104"/>
      <c r="E852" s="102"/>
      <c r="F852" s="97"/>
      <c r="G852" s="97"/>
      <c r="H852" s="104"/>
      <c r="I852" s="97"/>
      <c r="J852" s="104"/>
      <c r="K852" s="97"/>
      <c r="L852" s="102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  <c r="AA852" s="97"/>
      <c r="AB852" s="97"/>
      <c r="AC852" s="97"/>
      <c r="AD852" s="97"/>
      <c r="AE852" s="97"/>
      <c r="AF852" s="97"/>
      <c r="AG852" s="97"/>
    </row>
    <row r="853">
      <c r="A853" s="102"/>
      <c r="B853" s="103"/>
      <c r="C853" s="104"/>
      <c r="D853" s="104"/>
      <c r="E853" s="102"/>
      <c r="F853" s="97"/>
      <c r="G853" s="97"/>
      <c r="H853" s="104"/>
      <c r="I853" s="97"/>
      <c r="J853" s="104"/>
      <c r="K853" s="97"/>
      <c r="L853" s="102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  <c r="AA853" s="97"/>
      <c r="AB853" s="97"/>
      <c r="AC853" s="97"/>
      <c r="AD853" s="97"/>
      <c r="AE853" s="97"/>
      <c r="AF853" s="97"/>
      <c r="AG853" s="97"/>
    </row>
    <row r="854">
      <c r="A854" s="102"/>
      <c r="B854" s="103"/>
      <c r="C854" s="104"/>
      <c r="D854" s="104"/>
      <c r="E854" s="102"/>
      <c r="F854" s="97"/>
      <c r="G854" s="97"/>
      <c r="H854" s="104"/>
      <c r="I854" s="97"/>
      <c r="J854" s="104"/>
      <c r="K854" s="97"/>
      <c r="L854" s="102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  <c r="AA854" s="97"/>
      <c r="AB854" s="97"/>
      <c r="AC854" s="97"/>
      <c r="AD854" s="97"/>
      <c r="AE854" s="97"/>
      <c r="AF854" s="97"/>
      <c r="AG854" s="97"/>
    </row>
    <row r="855">
      <c r="A855" s="102"/>
      <c r="B855" s="103"/>
      <c r="C855" s="104"/>
      <c r="D855" s="104"/>
      <c r="E855" s="102"/>
      <c r="F855" s="97"/>
      <c r="G855" s="97"/>
      <c r="H855" s="104"/>
      <c r="I855" s="97"/>
      <c r="J855" s="104"/>
      <c r="K855" s="97"/>
      <c r="L855" s="102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  <c r="AA855" s="97"/>
      <c r="AB855" s="97"/>
      <c r="AC855" s="97"/>
      <c r="AD855" s="97"/>
      <c r="AE855" s="97"/>
      <c r="AF855" s="97"/>
      <c r="AG855" s="97"/>
    </row>
    <row r="856">
      <c r="A856" s="102"/>
      <c r="B856" s="103"/>
      <c r="C856" s="104"/>
      <c r="D856" s="104"/>
      <c r="E856" s="102"/>
      <c r="F856" s="97"/>
      <c r="G856" s="97"/>
      <c r="H856" s="104"/>
      <c r="I856" s="97"/>
      <c r="J856" s="104"/>
      <c r="K856" s="97"/>
      <c r="L856" s="102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  <c r="AA856" s="97"/>
      <c r="AB856" s="97"/>
      <c r="AC856" s="97"/>
      <c r="AD856" s="97"/>
      <c r="AE856" s="97"/>
      <c r="AF856" s="97"/>
      <c r="AG856" s="97"/>
    </row>
    <row r="857">
      <c r="A857" s="102"/>
      <c r="B857" s="103"/>
      <c r="C857" s="104"/>
      <c r="D857" s="104"/>
      <c r="E857" s="102"/>
      <c r="F857" s="97"/>
      <c r="G857" s="97"/>
      <c r="H857" s="104"/>
      <c r="I857" s="97"/>
      <c r="J857" s="104"/>
      <c r="K857" s="97"/>
      <c r="L857" s="102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  <c r="AA857" s="97"/>
      <c r="AB857" s="97"/>
      <c r="AC857" s="97"/>
      <c r="AD857" s="97"/>
      <c r="AE857" s="97"/>
      <c r="AF857" s="97"/>
      <c r="AG857" s="97"/>
    </row>
    <row r="858">
      <c r="A858" s="102"/>
      <c r="B858" s="103"/>
      <c r="C858" s="104"/>
      <c r="D858" s="104"/>
      <c r="E858" s="102"/>
      <c r="F858" s="97"/>
      <c r="G858" s="97"/>
      <c r="H858" s="104"/>
      <c r="I858" s="97"/>
      <c r="J858" s="104"/>
      <c r="K858" s="97"/>
      <c r="L858" s="102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  <c r="AA858" s="97"/>
      <c r="AB858" s="97"/>
      <c r="AC858" s="97"/>
      <c r="AD858" s="97"/>
      <c r="AE858" s="97"/>
      <c r="AF858" s="97"/>
      <c r="AG858" s="97"/>
    </row>
    <row r="859">
      <c r="A859" s="102"/>
      <c r="B859" s="103"/>
      <c r="C859" s="104"/>
      <c r="D859" s="104"/>
      <c r="E859" s="102"/>
      <c r="F859" s="97"/>
      <c r="G859" s="97"/>
      <c r="H859" s="104"/>
      <c r="I859" s="97"/>
      <c r="J859" s="104"/>
      <c r="K859" s="97"/>
      <c r="L859" s="102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  <c r="AA859" s="97"/>
      <c r="AB859" s="97"/>
      <c r="AC859" s="97"/>
      <c r="AD859" s="97"/>
      <c r="AE859" s="97"/>
      <c r="AF859" s="97"/>
      <c r="AG859" s="97"/>
    </row>
    <row r="860">
      <c r="A860" s="102"/>
      <c r="B860" s="103"/>
      <c r="C860" s="104"/>
      <c r="D860" s="104"/>
      <c r="E860" s="102"/>
      <c r="F860" s="97"/>
      <c r="G860" s="97"/>
      <c r="H860" s="104"/>
      <c r="I860" s="97"/>
      <c r="J860" s="104"/>
      <c r="K860" s="97"/>
      <c r="L860" s="102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  <c r="AB860" s="97"/>
      <c r="AC860" s="97"/>
      <c r="AD860" s="97"/>
      <c r="AE860" s="97"/>
      <c r="AF860" s="97"/>
      <c r="AG860" s="97"/>
    </row>
    <row r="861">
      <c r="A861" s="102"/>
      <c r="B861" s="103"/>
      <c r="C861" s="104"/>
      <c r="D861" s="104"/>
      <c r="E861" s="102"/>
      <c r="F861" s="97"/>
      <c r="G861" s="97"/>
      <c r="H861" s="104"/>
      <c r="I861" s="97"/>
      <c r="J861" s="104"/>
      <c r="K861" s="97"/>
      <c r="L861" s="102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  <c r="AB861" s="97"/>
      <c r="AC861" s="97"/>
      <c r="AD861" s="97"/>
      <c r="AE861" s="97"/>
      <c r="AF861" s="97"/>
      <c r="AG861" s="97"/>
    </row>
    <row r="862">
      <c r="A862" s="102"/>
      <c r="B862" s="103"/>
      <c r="C862" s="104"/>
      <c r="D862" s="104"/>
      <c r="E862" s="102"/>
      <c r="F862" s="97"/>
      <c r="G862" s="97"/>
      <c r="H862" s="104"/>
      <c r="I862" s="97"/>
      <c r="J862" s="104"/>
      <c r="K862" s="97"/>
      <c r="L862" s="102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  <c r="AB862" s="97"/>
      <c r="AC862" s="97"/>
      <c r="AD862" s="97"/>
      <c r="AE862" s="97"/>
      <c r="AF862" s="97"/>
      <c r="AG862" s="97"/>
    </row>
    <row r="863">
      <c r="A863" s="102"/>
      <c r="B863" s="103"/>
      <c r="C863" s="104"/>
      <c r="D863" s="104"/>
      <c r="E863" s="102"/>
      <c r="F863" s="97"/>
      <c r="G863" s="97"/>
      <c r="H863" s="104"/>
      <c r="I863" s="97"/>
      <c r="J863" s="104"/>
      <c r="K863" s="97"/>
      <c r="L863" s="102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  <c r="AB863" s="97"/>
      <c r="AC863" s="97"/>
      <c r="AD863" s="97"/>
      <c r="AE863" s="97"/>
      <c r="AF863" s="97"/>
      <c r="AG863" s="97"/>
    </row>
    <row r="864">
      <c r="A864" s="102"/>
      <c r="B864" s="103"/>
      <c r="C864" s="104"/>
      <c r="D864" s="104"/>
      <c r="E864" s="102"/>
      <c r="F864" s="97"/>
      <c r="G864" s="97"/>
      <c r="H864" s="104"/>
      <c r="I864" s="97"/>
      <c r="J864" s="104"/>
      <c r="K864" s="97"/>
      <c r="L864" s="102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  <c r="AB864" s="97"/>
      <c r="AC864" s="97"/>
      <c r="AD864" s="97"/>
      <c r="AE864" s="97"/>
      <c r="AF864" s="97"/>
      <c r="AG864" s="97"/>
    </row>
    <row r="865">
      <c r="A865" s="102"/>
      <c r="B865" s="103"/>
      <c r="C865" s="104"/>
      <c r="D865" s="104"/>
      <c r="E865" s="102"/>
      <c r="F865" s="97"/>
      <c r="G865" s="97"/>
      <c r="H865" s="104"/>
      <c r="I865" s="97"/>
      <c r="J865" s="104"/>
      <c r="K865" s="97"/>
      <c r="L865" s="102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  <c r="AB865" s="97"/>
      <c r="AC865" s="97"/>
      <c r="AD865" s="97"/>
      <c r="AE865" s="97"/>
      <c r="AF865" s="97"/>
      <c r="AG865" s="97"/>
    </row>
    <row r="866">
      <c r="A866" s="102"/>
      <c r="B866" s="103"/>
      <c r="C866" s="104"/>
      <c r="D866" s="104"/>
      <c r="E866" s="102"/>
      <c r="F866" s="97"/>
      <c r="G866" s="97"/>
      <c r="H866" s="104"/>
      <c r="I866" s="97"/>
      <c r="J866" s="104"/>
      <c r="K866" s="97"/>
      <c r="L866" s="102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  <c r="AB866" s="97"/>
      <c r="AC866" s="97"/>
      <c r="AD866" s="97"/>
      <c r="AE866" s="97"/>
      <c r="AF866" s="97"/>
      <c r="AG866" s="97"/>
    </row>
    <row r="867">
      <c r="A867" s="102"/>
      <c r="B867" s="103"/>
      <c r="C867" s="104"/>
      <c r="D867" s="104"/>
      <c r="E867" s="102"/>
      <c r="F867" s="97"/>
      <c r="G867" s="97"/>
      <c r="H867" s="104"/>
      <c r="I867" s="97"/>
      <c r="J867" s="104"/>
      <c r="K867" s="97"/>
      <c r="L867" s="102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  <c r="AB867" s="97"/>
      <c r="AC867" s="97"/>
      <c r="AD867" s="97"/>
      <c r="AE867" s="97"/>
      <c r="AF867" s="97"/>
      <c r="AG867" s="97"/>
    </row>
  </sheetData>
  <mergeCells count="44">
    <mergeCell ref="A2:A21"/>
    <mergeCell ref="B2:B21"/>
    <mergeCell ref="C2:C21"/>
    <mergeCell ref="D2:D21"/>
    <mergeCell ref="B22:B40"/>
    <mergeCell ref="C22:C40"/>
    <mergeCell ref="D22:D40"/>
    <mergeCell ref="C49:C57"/>
    <mergeCell ref="D49:D57"/>
    <mergeCell ref="A22:A40"/>
    <mergeCell ref="A41:A48"/>
    <mergeCell ref="B41:B48"/>
    <mergeCell ref="C41:C48"/>
    <mergeCell ref="D41:D48"/>
    <mergeCell ref="A49:A57"/>
    <mergeCell ref="B49:B57"/>
    <mergeCell ref="A58:A66"/>
    <mergeCell ref="B58:B66"/>
    <mergeCell ref="C58:C66"/>
    <mergeCell ref="D58:D66"/>
    <mergeCell ref="B67:B71"/>
    <mergeCell ref="C67:C71"/>
    <mergeCell ref="D67:D71"/>
    <mergeCell ref="C81:C89"/>
    <mergeCell ref="D81:D89"/>
    <mergeCell ref="A67:A71"/>
    <mergeCell ref="A72:A80"/>
    <mergeCell ref="B72:B80"/>
    <mergeCell ref="C72:C80"/>
    <mergeCell ref="D72:D80"/>
    <mergeCell ref="A81:A89"/>
    <mergeCell ref="B81:B89"/>
    <mergeCell ref="A95:A104"/>
    <mergeCell ref="A105:A114"/>
    <mergeCell ref="B105:B114"/>
    <mergeCell ref="C105:C114"/>
    <mergeCell ref="D105:D114"/>
    <mergeCell ref="A90:A94"/>
    <mergeCell ref="B90:B94"/>
    <mergeCell ref="C90:C94"/>
    <mergeCell ref="D90:D94"/>
    <mergeCell ref="B95:B104"/>
    <mergeCell ref="C95:C104"/>
    <mergeCell ref="D95:D104"/>
  </mergeCells>
  <hyperlinks>
    <hyperlink r:id="rId1" ref="G3"/>
    <hyperlink r:id="rId2" ref="G23"/>
    <hyperlink r:id="rId3" ref="G42"/>
    <hyperlink r:id="rId4" ref="G50"/>
    <hyperlink r:id="rId5" ref="G59"/>
    <hyperlink r:id="rId6" ref="G68"/>
    <hyperlink r:id="rId7" ref="G73"/>
    <hyperlink r:id="rId8" ref="G82"/>
    <hyperlink r:id="rId9" ref="G109"/>
    <hyperlink r:id="rId10" ref="G111"/>
  </hyperlinks>
  <printOptions gridLines="1" horizontalCentered="1" verticalCentered="1"/>
  <pageMargins bottom="0.75" footer="0.0" header="0.0" left="0.25" right="0.25" top="0.75"/>
  <pageSetup paperSize="9" orientation="landscape" pageOrder="overThenDown"/>
  <rowBreaks count="7" manualBreakCount="7">
    <brk man="1"/>
    <brk id="1" man="1"/>
    <brk id="21" man="1"/>
    <brk id="71" man="1"/>
    <brk id="40" man="1"/>
    <brk id="57" man="1"/>
    <brk id="94" man="1"/>
  </rowBreaks>
  <colBreaks count="2" manualBreakCount="2">
    <brk man="1"/>
    <brk id="12" man="1"/>
  </colBrea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0.38"/>
    <col customWidth="1" min="6" max="6" width="50.88"/>
    <col customWidth="1" min="7" max="7" width="34.0"/>
  </cols>
  <sheetData>
    <row r="1">
      <c r="A1" s="89" t="s">
        <v>0</v>
      </c>
      <c r="B1" s="90" t="s">
        <v>1</v>
      </c>
      <c r="C1" s="90" t="s">
        <v>2</v>
      </c>
      <c r="D1" s="90" t="s">
        <v>3</v>
      </c>
      <c r="E1" s="91" t="s">
        <v>4</v>
      </c>
      <c r="F1" s="91" t="s">
        <v>5</v>
      </c>
      <c r="G1" s="91" t="s">
        <v>6</v>
      </c>
      <c r="H1" s="92" t="s">
        <v>7</v>
      </c>
      <c r="I1" s="91" t="s">
        <v>8</v>
      </c>
      <c r="J1" s="93" t="s">
        <v>9</v>
      </c>
      <c r="K1" s="91" t="s">
        <v>10</v>
      </c>
      <c r="L1" s="91" t="s">
        <v>11</v>
      </c>
    </row>
    <row r="2">
      <c r="A2" s="95">
        <v>56.0</v>
      </c>
      <c r="B2" s="44" t="s">
        <v>104</v>
      </c>
      <c r="C2" s="33" t="s">
        <v>105</v>
      </c>
      <c r="D2" s="33" t="s">
        <v>106</v>
      </c>
      <c r="E2" s="10">
        <v>1.0</v>
      </c>
      <c r="F2" s="11" t="s">
        <v>15</v>
      </c>
      <c r="G2" s="96"/>
      <c r="H2" s="13"/>
      <c r="I2" s="14" t="s">
        <v>16</v>
      </c>
      <c r="J2" s="10" t="s">
        <v>9</v>
      </c>
      <c r="K2" s="85"/>
      <c r="L2" s="10" t="s">
        <v>17</v>
      </c>
    </row>
    <row r="3">
      <c r="A3" s="16"/>
      <c r="B3" s="16"/>
      <c r="C3" s="16"/>
      <c r="D3" s="16"/>
      <c r="E3" s="10">
        <v>2.0</v>
      </c>
      <c r="F3" s="11" t="s">
        <v>18</v>
      </c>
      <c r="G3" s="98" t="s">
        <v>73</v>
      </c>
      <c r="H3" s="18"/>
      <c r="I3" s="14" t="s">
        <v>16</v>
      </c>
      <c r="J3" s="10" t="s">
        <v>9</v>
      </c>
      <c r="K3" s="85"/>
      <c r="L3" s="10" t="s">
        <v>17</v>
      </c>
    </row>
    <row r="4">
      <c r="A4" s="16"/>
      <c r="B4" s="16"/>
      <c r="C4" s="16"/>
      <c r="D4" s="16"/>
      <c r="E4" s="10">
        <v>3.0</v>
      </c>
      <c r="F4" s="20" t="s">
        <v>20</v>
      </c>
      <c r="G4" s="20" t="s">
        <v>21</v>
      </c>
      <c r="H4" s="18"/>
      <c r="I4" s="14" t="s">
        <v>16</v>
      </c>
      <c r="J4" s="10" t="s">
        <v>9</v>
      </c>
      <c r="K4" s="85"/>
      <c r="L4" s="10" t="s">
        <v>17</v>
      </c>
    </row>
    <row r="5">
      <c r="A5" s="16"/>
      <c r="B5" s="16"/>
      <c r="C5" s="16"/>
      <c r="D5" s="16"/>
      <c r="E5" s="10">
        <v>4.0</v>
      </c>
      <c r="F5" s="20" t="s">
        <v>22</v>
      </c>
      <c r="G5" s="99"/>
      <c r="H5" s="22" t="s">
        <v>23</v>
      </c>
      <c r="I5" s="14" t="s">
        <v>16</v>
      </c>
      <c r="J5" s="10" t="s">
        <v>9</v>
      </c>
      <c r="K5" s="85"/>
      <c r="L5" s="10" t="s">
        <v>17</v>
      </c>
    </row>
    <row r="6">
      <c r="A6" s="16"/>
      <c r="B6" s="16"/>
      <c r="C6" s="16"/>
      <c r="D6" s="16"/>
      <c r="E6" s="37">
        <v>5.0</v>
      </c>
      <c r="F6" s="38" t="s">
        <v>107</v>
      </c>
      <c r="G6" s="85"/>
      <c r="H6" s="22" t="s">
        <v>75</v>
      </c>
      <c r="I6" s="14" t="s">
        <v>16</v>
      </c>
      <c r="J6" s="10" t="s">
        <v>9</v>
      </c>
      <c r="K6" s="85"/>
      <c r="L6" s="10" t="s">
        <v>17</v>
      </c>
    </row>
    <row r="7">
      <c r="A7" s="16"/>
      <c r="B7" s="16"/>
      <c r="C7" s="16"/>
      <c r="D7" s="16"/>
      <c r="E7" s="37">
        <v>6.0</v>
      </c>
      <c r="F7" s="38" t="s">
        <v>108</v>
      </c>
      <c r="G7" s="40" t="s">
        <v>265</v>
      </c>
      <c r="H7" s="39"/>
      <c r="I7" s="14" t="s">
        <v>16</v>
      </c>
      <c r="J7" s="10" t="s">
        <v>9</v>
      </c>
      <c r="K7" s="85"/>
      <c r="L7" s="10" t="s">
        <v>17</v>
      </c>
    </row>
    <row r="8">
      <c r="A8" s="16"/>
      <c r="B8" s="16"/>
      <c r="C8" s="16"/>
      <c r="D8" s="16"/>
      <c r="E8" s="37">
        <v>7.0</v>
      </c>
      <c r="F8" s="40" t="s">
        <v>110</v>
      </c>
      <c r="G8" s="85"/>
      <c r="H8" s="42" t="s">
        <v>111</v>
      </c>
      <c r="I8" s="14" t="s">
        <v>16</v>
      </c>
      <c r="J8" s="10" t="s">
        <v>9</v>
      </c>
      <c r="K8" s="85"/>
      <c r="L8" s="10" t="s">
        <v>17</v>
      </c>
    </row>
    <row r="9">
      <c r="A9" s="16"/>
      <c r="B9" s="16"/>
      <c r="C9" s="16"/>
      <c r="D9" s="16"/>
      <c r="E9" s="37">
        <v>8.0</v>
      </c>
      <c r="F9" s="38" t="s">
        <v>112</v>
      </c>
      <c r="G9" s="85"/>
      <c r="H9" s="42" t="s">
        <v>113</v>
      </c>
      <c r="I9" s="14" t="s">
        <v>16</v>
      </c>
      <c r="J9" s="10" t="s">
        <v>9</v>
      </c>
      <c r="K9" s="85"/>
      <c r="L9" s="10" t="s">
        <v>17</v>
      </c>
    </row>
    <row r="10">
      <c r="A10" s="16"/>
      <c r="B10" s="16"/>
      <c r="C10" s="16"/>
      <c r="D10" s="16"/>
      <c r="E10" s="37">
        <v>9.0</v>
      </c>
      <c r="F10" s="40" t="s">
        <v>114</v>
      </c>
      <c r="G10" s="40" t="s">
        <v>183</v>
      </c>
      <c r="H10" s="39"/>
      <c r="I10" s="14" t="s">
        <v>16</v>
      </c>
      <c r="J10" s="10" t="s">
        <v>9</v>
      </c>
      <c r="K10" s="85"/>
      <c r="L10" s="10" t="s">
        <v>17</v>
      </c>
    </row>
    <row r="11">
      <c r="A11" s="16"/>
      <c r="B11" s="16"/>
      <c r="C11" s="16"/>
      <c r="D11" s="16"/>
      <c r="E11" s="37">
        <v>10.0</v>
      </c>
      <c r="F11" s="40" t="s">
        <v>80</v>
      </c>
      <c r="G11" s="40" t="s">
        <v>266</v>
      </c>
      <c r="H11" s="39"/>
      <c r="I11" s="14" t="s">
        <v>16</v>
      </c>
      <c r="J11" s="10" t="s">
        <v>9</v>
      </c>
      <c r="K11" s="85"/>
      <c r="L11" s="10" t="s">
        <v>17</v>
      </c>
    </row>
    <row r="12">
      <c r="A12" s="16"/>
      <c r="B12" s="16"/>
      <c r="C12" s="16"/>
      <c r="D12" s="16"/>
      <c r="E12" s="37">
        <v>11.0</v>
      </c>
      <c r="F12" s="40" t="s">
        <v>82</v>
      </c>
      <c r="G12" s="40" t="s">
        <v>267</v>
      </c>
      <c r="H12" s="39"/>
      <c r="I12" s="14" t="s">
        <v>16</v>
      </c>
      <c r="J12" s="10" t="s">
        <v>9</v>
      </c>
      <c r="K12" s="85"/>
      <c r="L12" s="10" t="s">
        <v>17</v>
      </c>
    </row>
    <row r="13">
      <c r="A13" s="16"/>
      <c r="B13" s="16"/>
      <c r="C13" s="16"/>
      <c r="D13" s="16"/>
      <c r="E13" s="37">
        <v>12.0</v>
      </c>
      <c r="F13" s="40" t="s">
        <v>115</v>
      </c>
      <c r="G13" s="40" t="s">
        <v>268</v>
      </c>
      <c r="H13" s="39"/>
      <c r="I13" s="14" t="s">
        <v>16</v>
      </c>
      <c r="J13" s="10" t="s">
        <v>9</v>
      </c>
      <c r="K13" s="85"/>
      <c r="L13" s="10" t="s">
        <v>17</v>
      </c>
    </row>
    <row r="14">
      <c r="A14" s="16"/>
      <c r="B14" s="16"/>
      <c r="C14" s="16"/>
      <c r="D14" s="16"/>
      <c r="E14" s="37">
        <v>13.0</v>
      </c>
      <c r="F14" s="40" t="s">
        <v>117</v>
      </c>
      <c r="G14" s="40" t="s">
        <v>269</v>
      </c>
      <c r="H14" s="39"/>
      <c r="I14" s="14" t="s">
        <v>16</v>
      </c>
      <c r="J14" s="10" t="s">
        <v>9</v>
      </c>
      <c r="K14" s="85"/>
      <c r="L14" s="10" t="s">
        <v>17</v>
      </c>
    </row>
    <row r="15">
      <c r="A15" s="16"/>
      <c r="B15" s="16"/>
      <c r="C15" s="16"/>
      <c r="D15" s="16"/>
      <c r="E15" s="37">
        <v>14.0</v>
      </c>
      <c r="F15" s="40" t="s">
        <v>270</v>
      </c>
      <c r="G15" s="40" t="s">
        <v>271</v>
      </c>
      <c r="H15" s="39"/>
      <c r="I15" s="14" t="s">
        <v>16</v>
      </c>
      <c r="J15" s="10" t="s">
        <v>9</v>
      </c>
      <c r="K15" s="85"/>
      <c r="L15" s="10" t="s">
        <v>17</v>
      </c>
    </row>
    <row r="16">
      <c r="A16" s="16"/>
      <c r="B16" s="16"/>
      <c r="C16" s="16"/>
      <c r="D16" s="16"/>
      <c r="E16" s="37">
        <v>15.0</v>
      </c>
      <c r="F16" s="40" t="s">
        <v>119</v>
      </c>
      <c r="G16" s="40" t="s">
        <v>272</v>
      </c>
      <c r="H16" s="39"/>
      <c r="I16" s="14" t="s">
        <v>16</v>
      </c>
      <c r="J16" s="10" t="s">
        <v>9</v>
      </c>
      <c r="K16" s="85"/>
      <c r="L16" s="10" t="s">
        <v>17</v>
      </c>
    </row>
    <row r="17">
      <c r="A17" s="16"/>
      <c r="B17" s="16"/>
      <c r="C17" s="16"/>
      <c r="D17" s="16"/>
      <c r="E17" s="37">
        <v>16.0</v>
      </c>
      <c r="F17" s="40" t="s">
        <v>120</v>
      </c>
      <c r="G17" s="40" t="s">
        <v>273</v>
      </c>
      <c r="H17" s="39"/>
      <c r="I17" s="14" t="s">
        <v>16</v>
      </c>
      <c r="J17" s="10" t="s">
        <v>9</v>
      </c>
      <c r="K17" s="85"/>
      <c r="L17" s="10" t="s">
        <v>17</v>
      </c>
    </row>
    <row r="18">
      <c r="A18" s="16"/>
      <c r="B18" s="16"/>
      <c r="C18" s="16"/>
      <c r="D18" s="16"/>
      <c r="E18" s="37">
        <v>17.0</v>
      </c>
      <c r="F18" s="40" t="s">
        <v>121</v>
      </c>
      <c r="G18" s="40" t="s">
        <v>274</v>
      </c>
      <c r="H18" s="39"/>
      <c r="I18" s="14" t="s">
        <v>16</v>
      </c>
      <c r="J18" s="10" t="s">
        <v>9</v>
      </c>
      <c r="K18" s="85"/>
      <c r="L18" s="10" t="s">
        <v>17</v>
      </c>
    </row>
    <row r="19">
      <c r="A19" s="16"/>
      <c r="B19" s="16"/>
      <c r="C19" s="16"/>
      <c r="D19" s="16"/>
      <c r="E19" s="37">
        <v>18.0</v>
      </c>
      <c r="F19" s="40" t="s">
        <v>122</v>
      </c>
      <c r="G19" s="40" t="s">
        <v>275</v>
      </c>
      <c r="H19" s="39"/>
      <c r="I19" s="14" t="s">
        <v>16</v>
      </c>
      <c r="J19" s="10" t="s">
        <v>9</v>
      </c>
      <c r="K19" s="85"/>
      <c r="L19" s="10" t="s">
        <v>17</v>
      </c>
    </row>
    <row r="20">
      <c r="A20" s="25"/>
      <c r="B20" s="25"/>
      <c r="C20" s="25"/>
      <c r="D20" s="25"/>
      <c r="E20" s="37">
        <v>19.0</v>
      </c>
      <c r="F20" s="40" t="s">
        <v>124</v>
      </c>
      <c r="G20" s="85"/>
      <c r="H20" s="42" t="s">
        <v>125</v>
      </c>
      <c r="I20" s="14" t="s">
        <v>16</v>
      </c>
      <c r="J20" s="10" t="s">
        <v>9</v>
      </c>
      <c r="K20" s="85"/>
      <c r="L20" s="10" t="s">
        <v>17</v>
      </c>
    </row>
    <row r="21">
      <c r="A21" s="95"/>
      <c r="B21" s="44" t="s">
        <v>104</v>
      </c>
      <c r="C21" s="33" t="s">
        <v>126</v>
      </c>
      <c r="D21" s="33" t="s">
        <v>127</v>
      </c>
      <c r="E21" s="10">
        <v>1.0</v>
      </c>
      <c r="F21" s="11" t="s">
        <v>15</v>
      </c>
      <c r="G21" s="96"/>
      <c r="H21" s="13"/>
      <c r="I21" s="14" t="s">
        <v>16</v>
      </c>
      <c r="J21" s="10" t="s">
        <v>9</v>
      </c>
      <c r="K21" s="85"/>
      <c r="L21" s="10" t="s">
        <v>17</v>
      </c>
    </row>
    <row r="22">
      <c r="A22" s="16"/>
      <c r="B22" s="16"/>
      <c r="C22" s="16"/>
      <c r="D22" s="16"/>
      <c r="E22" s="10">
        <v>2.0</v>
      </c>
      <c r="F22" s="11" t="s">
        <v>18</v>
      </c>
      <c r="G22" s="98" t="s">
        <v>73</v>
      </c>
      <c r="H22" s="18"/>
      <c r="I22" s="14" t="s">
        <v>16</v>
      </c>
      <c r="J22" s="10" t="s">
        <v>9</v>
      </c>
      <c r="K22" s="85"/>
      <c r="L22" s="10" t="s">
        <v>17</v>
      </c>
    </row>
    <row r="23">
      <c r="A23" s="16"/>
      <c r="B23" s="16"/>
      <c r="C23" s="16"/>
      <c r="D23" s="16"/>
      <c r="E23" s="10">
        <v>3.0</v>
      </c>
      <c r="F23" s="20" t="s">
        <v>20</v>
      </c>
      <c r="G23" s="20" t="s">
        <v>21</v>
      </c>
      <c r="H23" s="18"/>
      <c r="I23" s="14" t="s">
        <v>16</v>
      </c>
      <c r="J23" s="10" t="s">
        <v>9</v>
      </c>
      <c r="K23" s="85"/>
      <c r="L23" s="10" t="s">
        <v>17</v>
      </c>
    </row>
    <row r="24">
      <c r="A24" s="16"/>
      <c r="B24" s="16"/>
      <c r="C24" s="16"/>
      <c r="D24" s="16"/>
      <c r="E24" s="10">
        <v>4.0</v>
      </c>
      <c r="F24" s="20" t="s">
        <v>22</v>
      </c>
      <c r="G24" s="99"/>
      <c r="H24" s="22" t="s">
        <v>23</v>
      </c>
      <c r="I24" s="14" t="s">
        <v>16</v>
      </c>
      <c r="J24" s="10" t="s">
        <v>9</v>
      </c>
      <c r="K24" s="85"/>
      <c r="L24" s="10" t="s">
        <v>17</v>
      </c>
    </row>
    <row r="25">
      <c r="A25" s="16"/>
      <c r="B25" s="16"/>
      <c r="C25" s="16"/>
      <c r="D25" s="16"/>
      <c r="E25" s="37">
        <v>5.0</v>
      </c>
      <c r="F25" s="38" t="s">
        <v>107</v>
      </c>
      <c r="G25" s="85"/>
      <c r="H25" s="22" t="s">
        <v>75</v>
      </c>
      <c r="I25" s="14" t="s">
        <v>16</v>
      </c>
      <c r="J25" s="10" t="s">
        <v>9</v>
      </c>
      <c r="K25" s="85"/>
      <c r="L25" s="10" t="s">
        <v>17</v>
      </c>
    </row>
    <row r="26">
      <c r="A26" s="16"/>
      <c r="B26" s="16"/>
      <c r="C26" s="16"/>
      <c r="D26" s="16"/>
      <c r="E26" s="37">
        <v>6.0</v>
      </c>
      <c r="F26" s="38" t="s">
        <v>108</v>
      </c>
      <c r="G26" s="40" t="s">
        <v>265</v>
      </c>
      <c r="H26" s="39"/>
      <c r="I26" s="14" t="s">
        <v>16</v>
      </c>
      <c r="J26" s="10" t="s">
        <v>9</v>
      </c>
      <c r="K26" s="85"/>
      <c r="L26" s="10" t="s">
        <v>17</v>
      </c>
    </row>
    <row r="27">
      <c r="A27" s="16"/>
      <c r="B27" s="16"/>
      <c r="C27" s="16"/>
      <c r="D27" s="16"/>
      <c r="E27" s="37">
        <v>7.0</v>
      </c>
      <c r="F27" s="40" t="s">
        <v>110</v>
      </c>
      <c r="G27" s="85"/>
      <c r="H27" s="42" t="s">
        <v>111</v>
      </c>
      <c r="I27" s="14" t="s">
        <v>16</v>
      </c>
      <c r="J27" s="10" t="s">
        <v>9</v>
      </c>
      <c r="K27" s="85"/>
      <c r="L27" s="10" t="s">
        <v>17</v>
      </c>
    </row>
    <row r="28">
      <c r="A28" s="16"/>
      <c r="B28" s="16"/>
      <c r="C28" s="16"/>
      <c r="D28" s="16"/>
      <c r="E28" s="37">
        <v>8.0</v>
      </c>
      <c r="F28" s="38" t="s">
        <v>112</v>
      </c>
      <c r="G28" s="85"/>
      <c r="H28" s="42" t="s">
        <v>113</v>
      </c>
      <c r="I28" s="14" t="s">
        <v>16</v>
      </c>
      <c r="J28" s="10" t="s">
        <v>9</v>
      </c>
      <c r="K28" s="85"/>
      <c r="L28" s="10" t="s">
        <v>17</v>
      </c>
    </row>
    <row r="29">
      <c r="A29" s="16"/>
      <c r="B29" s="16"/>
      <c r="C29" s="16"/>
      <c r="D29" s="16"/>
      <c r="E29" s="37">
        <v>9.0</v>
      </c>
      <c r="F29" s="40" t="s">
        <v>114</v>
      </c>
      <c r="G29" s="40" t="s">
        <v>276</v>
      </c>
      <c r="H29" s="39"/>
      <c r="I29" s="14" t="s">
        <v>16</v>
      </c>
      <c r="J29" s="10" t="s">
        <v>9</v>
      </c>
      <c r="K29" s="85"/>
      <c r="L29" s="10" t="s">
        <v>17</v>
      </c>
    </row>
    <row r="30">
      <c r="A30" s="16"/>
      <c r="B30" s="16"/>
      <c r="C30" s="16"/>
      <c r="D30" s="16"/>
      <c r="E30" s="37">
        <v>10.0</v>
      </c>
      <c r="F30" s="40" t="s">
        <v>80</v>
      </c>
      <c r="G30" s="40" t="s">
        <v>90</v>
      </c>
      <c r="H30" s="39"/>
      <c r="I30" s="14" t="s">
        <v>16</v>
      </c>
      <c r="J30" s="10" t="s">
        <v>9</v>
      </c>
      <c r="K30" s="85"/>
      <c r="L30" s="10" t="s">
        <v>17</v>
      </c>
    </row>
    <row r="31">
      <c r="A31" s="16"/>
      <c r="B31" s="16"/>
      <c r="C31" s="16"/>
      <c r="D31" s="16"/>
      <c r="E31" s="37">
        <v>11.0</v>
      </c>
      <c r="F31" s="40" t="s">
        <v>82</v>
      </c>
      <c r="G31" s="40" t="s">
        <v>90</v>
      </c>
      <c r="H31" s="39"/>
      <c r="I31" s="14" t="s">
        <v>16</v>
      </c>
      <c r="J31" s="10" t="s">
        <v>9</v>
      </c>
      <c r="K31" s="85"/>
      <c r="L31" s="10" t="s">
        <v>17</v>
      </c>
    </row>
    <row r="32">
      <c r="A32" s="16"/>
      <c r="B32" s="16"/>
      <c r="C32" s="16"/>
      <c r="D32" s="16"/>
      <c r="E32" s="37">
        <v>12.0</v>
      </c>
      <c r="F32" s="40" t="s">
        <v>115</v>
      </c>
      <c r="G32" s="40" t="s">
        <v>277</v>
      </c>
      <c r="H32" s="39"/>
      <c r="I32" s="14" t="s">
        <v>16</v>
      </c>
      <c r="J32" s="10" t="s">
        <v>9</v>
      </c>
      <c r="K32" s="85"/>
      <c r="L32" s="10" t="s">
        <v>17</v>
      </c>
    </row>
    <row r="33">
      <c r="A33" s="16"/>
      <c r="B33" s="16"/>
      <c r="C33" s="16"/>
      <c r="D33" s="16"/>
      <c r="E33" s="37">
        <v>13.0</v>
      </c>
      <c r="F33" s="40" t="s">
        <v>117</v>
      </c>
      <c r="G33" s="40" t="s">
        <v>278</v>
      </c>
      <c r="H33" s="39"/>
      <c r="I33" s="14" t="s">
        <v>16</v>
      </c>
      <c r="J33" s="10" t="s">
        <v>9</v>
      </c>
      <c r="K33" s="85"/>
      <c r="L33" s="10" t="s">
        <v>17</v>
      </c>
    </row>
    <row r="34">
      <c r="A34" s="16"/>
      <c r="B34" s="16"/>
      <c r="C34" s="16"/>
      <c r="D34" s="16"/>
      <c r="E34" s="37">
        <v>14.0</v>
      </c>
      <c r="F34" s="40" t="s">
        <v>270</v>
      </c>
      <c r="G34" s="40" t="s">
        <v>279</v>
      </c>
      <c r="H34" s="39"/>
      <c r="I34" s="14" t="s">
        <v>16</v>
      </c>
      <c r="J34" s="10" t="s">
        <v>9</v>
      </c>
      <c r="K34" s="85"/>
      <c r="L34" s="10" t="s">
        <v>17</v>
      </c>
    </row>
    <row r="35">
      <c r="A35" s="16"/>
      <c r="B35" s="16"/>
      <c r="C35" s="16"/>
      <c r="D35" s="16"/>
      <c r="E35" s="37">
        <v>15.0</v>
      </c>
      <c r="F35" s="40" t="s">
        <v>119</v>
      </c>
      <c r="G35" s="40" t="s">
        <v>280</v>
      </c>
      <c r="H35" s="39"/>
      <c r="I35" s="14" t="s">
        <v>16</v>
      </c>
      <c r="J35" s="10" t="s">
        <v>9</v>
      </c>
      <c r="K35" s="85"/>
      <c r="L35" s="10" t="s">
        <v>17</v>
      </c>
    </row>
    <row r="36">
      <c r="A36" s="16"/>
      <c r="B36" s="16"/>
      <c r="C36" s="16"/>
      <c r="D36" s="16"/>
      <c r="E36" s="37">
        <v>16.0</v>
      </c>
      <c r="F36" s="40" t="s">
        <v>120</v>
      </c>
      <c r="G36" s="108" t="s">
        <v>281</v>
      </c>
      <c r="H36" s="39"/>
      <c r="I36" s="14" t="s">
        <v>16</v>
      </c>
      <c r="J36" s="10" t="s">
        <v>9</v>
      </c>
      <c r="K36" s="85"/>
      <c r="L36" s="10" t="s">
        <v>17</v>
      </c>
    </row>
    <row r="37">
      <c r="A37" s="16"/>
      <c r="B37" s="16"/>
      <c r="C37" s="16"/>
      <c r="D37" s="16"/>
      <c r="E37" s="37">
        <v>17.0</v>
      </c>
      <c r="F37" s="40" t="s">
        <v>121</v>
      </c>
      <c r="G37" s="40" t="s">
        <v>90</v>
      </c>
      <c r="H37" s="39"/>
      <c r="I37" s="14" t="s">
        <v>16</v>
      </c>
      <c r="J37" s="10" t="s">
        <v>9</v>
      </c>
      <c r="K37" s="85"/>
      <c r="L37" s="10" t="s">
        <v>17</v>
      </c>
    </row>
    <row r="38">
      <c r="A38" s="16"/>
      <c r="B38" s="16"/>
      <c r="C38" s="16"/>
      <c r="D38" s="16"/>
      <c r="E38" s="37">
        <v>18.0</v>
      </c>
      <c r="F38" s="40" t="s">
        <v>122</v>
      </c>
      <c r="G38" s="40" t="s">
        <v>275</v>
      </c>
      <c r="H38" s="39"/>
      <c r="I38" s="14" t="s">
        <v>16</v>
      </c>
      <c r="J38" s="10" t="s">
        <v>9</v>
      </c>
      <c r="K38" s="85"/>
      <c r="L38" s="10" t="s">
        <v>17</v>
      </c>
    </row>
    <row r="39">
      <c r="A39" s="25"/>
      <c r="B39" s="25"/>
      <c r="C39" s="25"/>
      <c r="D39" s="25"/>
      <c r="E39" s="37">
        <v>19.0</v>
      </c>
      <c r="F39" s="40" t="s">
        <v>124</v>
      </c>
      <c r="G39" s="85"/>
      <c r="H39" s="42" t="s">
        <v>282</v>
      </c>
      <c r="I39" s="14" t="s">
        <v>16</v>
      </c>
      <c r="J39" s="10" t="s">
        <v>9</v>
      </c>
      <c r="K39" s="85"/>
      <c r="L39" s="10" t="s">
        <v>17</v>
      </c>
    </row>
  </sheetData>
  <mergeCells count="8">
    <mergeCell ref="A2:A20"/>
    <mergeCell ref="B2:B20"/>
    <mergeCell ref="C2:C20"/>
    <mergeCell ref="D2:D20"/>
    <mergeCell ref="A21:A39"/>
    <mergeCell ref="B21:B39"/>
    <mergeCell ref="C21:C39"/>
    <mergeCell ref="D21:D39"/>
  </mergeCells>
  <hyperlinks>
    <hyperlink r:id="rId1" ref="G3"/>
    <hyperlink r:id="rId2" ref="G22"/>
    <hyperlink r:id="rId3" ref="G36"/>
  </hyperlinks>
  <drawing r:id="rId4"/>
</worksheet>
</file>