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A:\Desktop\Study\Информационные средства и технологии инженерных и научных расчетов\"/>
    </mc:Choice>
  </mc:AlternateContent>
  <xr:revisionPtr revIDLastSave="0" documentId="13_ncr:1_{2CC0E03D-7440-451D-91AA-EAA9F176A760}" xr6:coauthVersionLast="47" xr6:coauthVersionMax="47" xr10:uidLastSave="{00000000-0000-0000-0000-000000000000}"/>
  <bookViews>
    <workbookView xWindow="-28920" yWindow="6930" windowWidth="29040" windowHeight="15720" activeTab="1" xr2:uid="{00000000-000D-0000-FFFF-FFFF00000000}"/>
  </bookViews>
  <sheets>
    <sheet name="Задача 1" sheetId="1" r:id="rId1"/>
    <sheet name="Sheet1" sheetId="4" r:id="rId2"/>
    <sheet name="Задача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3" l="1"/>
  <c r="O6" i="3"/>
  <c r="P6" i="3"/>
  <c r="L6" i="3" s="1"/>
  <c r="D12" i="3" s="1"/>
  <c r="E12" i="3" s="1"/>
  <c r="Q6" i="3"/>
  <c r="R6" i="3"/>
  <c r="S6" i="3"/>
  <c r="T6" i="3"/>
  <c r="N7" i="3"/>
  <c r="O7" i="3"/>
  <c r="P7" i="3"/>
  <c r="Q7" i="3"/>
  <c r="R7" i="3"/>
  <c r="S7" i="3"/>
  <c r="T7" i="3"/>
  <c r="N8" i="3"/>
  <c r="O8" i="3"/>
  <c r="P8" i="3"/>
  <c r="Q8" i="3"/>
  <c r="R8" i="3"/>
  <c r="S8" i="3"/>
  <c r="T8" i="3"/>
  <c r="M8" i="3"/>
  <c r="M6" i="3"/>
  <c r="M7" i="3"/>
  <c r="N5" i="3"/>
  <c r="O5" i="3"/>
  <c r="P5" i="3"/>
  <c r="Q5" i="3"/>
  <c r="R5" i="3"/>
  <c r="S5" i="3"/>
  <c r="T5" i="3"/>
  <c r="M5" i="3"/>
  <c r="L5" i="3" s="1"/>
  <c r="D11" i="3" s="1"/>
  <c r="K6" i="3"/>
  <c r="C12" i="3" s="1"/>
  <c r="K5" i="3"/>
  <c r="C14" i="3" s="1"/>
  <c r="C26" i="1"/>
  <c r="C25" i="1"/>
  <c r="F24" i="1"/>
  <c r="E24" i="1"/>
  <c r="D24" i="1"/>
  <c r="C23" i="1"/>
  <c r="C22" i="1"/>
  <c r="C21" i="1"/>
  <c r="C20" i="1"/>
  <c r="C19" i="1"/>
  <c r="C18" i="1"/>
  <c r="C17" i="1"/>
  <c r="C16" i="1"/>
  <c r="D11" i="1"/>
  <c r="D14" i="1" s="1"/>
  <c r="E11" i="1"/>
  <c r="F11" i="1"/>
  <c r="G11" i="1"/>
  <c r="C11" i="1"/>
  <c r="C14" i="1" s="1"/>
  <c r="E14" i="1"/>
  <c r="F14" i="1"/>
  <c r="G14" i="1"/>
  <c r="E13" i="1"/>
  <c r="F13" i="1" s="1"/>
  <c r="G13" i="1" s="1"/>
  <c r="D13" i="1"/>
  <c r="C13" i="1"/>
  <c r="G12" i="1"/>
  <c r="F12" i="1"/>
  <c r="E12" i="1"/>
  <c r="D12" i="1"/>
  <c r="C12" i="1"/>
  <c r="C11" i="3" l="1"/>
  <c r="C16" i="3" s="1"/>
  <c r="H14" i="1"/>
  <c r="H11" i="1"/>
  <c r="H10" i="1"/>
  <c r="G10" i="1"/>
  <c r="F10" i="1"/>
  <c r="E10" i="1"/>
  <c r="D10" i="1"/>
  <c r="C10" i="1"/>
  <c r="E11" i="3" l="1"/>
  <c r="C15" i="3" s="1"/>
  <c r="C17" i="3" s="1"/>
  <c r="C18" i="3" s="1"/>
  <c r="C19" i="3" s="1"/>
</calcChain>
</file>

<file path=xl/sharedStrings.xml><?xml version="1.0" encoding="utf-8"?>
<sst xmlns="http://schemas.openxmlformats.org/spreadsheetml/2006/main" count="47" uniqueCount="44">
  <si>
    <t>Уровень цены (руб)</t>
  </si>
  <si>
    <r>
      <t>f</t>
    </r>
    <r>
      <rPr>
        <vertAlign val="subscript"/>
        <sz val="12"/>
        <color theme="1"/>
        <rFont val="Times New Roman"/>
        <family val="1"/>
        <charset val="204"/>
      </rPr>
      <t>i</t>
    </r>
  </si>
  <si>
    <r>
      <t>W</t>
    </r>
    <r>
      <rPr>
        <vertAlign val="subscript"/>
        <sz val="12"/>
        <color theme="1"/>
        <rFont val="Times New Roman"/>
        <family val="1"/>
        <charset val="204"/>
      </rPr>
      <t>i</t>
    </r>
  </si>
  <si>
    <r>
      <t>X</t>
    </r>
    <r>
      <rPr>
        <vertAlign val="subscript"/>
        <sz val="12"/>
        <color theme="1"/>
        <rFont val="Times New Roman"/>
        <family val="1"/>
        <charset val="204"/>
      </rPr>
      <t>i</t>
    </r>
  </si>
  <si>
    <r>
      <t>S</t>
    </r>
    <r>
      <rPr>
        <vertAlign val="subscript"/>
        <sz val="12"/>
        <color theme="1"/>
        <rFont val="Times New Roman"/>
        <family val="1"/>
        <charset val="204"/>
      </rPr>
      <t>i</t>
    </r>
  </si>
  <si>
    <r>
      <t>X</t>
    </r>
    <r>
      <rPr>
        <vertAlign val="subscript"/>
        <sz val="12"/>
        <color theme="1"/>
        <rFont val="Times New Roman"/>
        <family val="1"/>
        <charset val="204"/>
      </rPr>
      <t>i</t>
    </r>
    <r>
      <rPr>
        <sz val="12"/>
        <color theme="1"/>
        <rFont val="Times New Roman"/>
        <family val="1"/>
        <charset val="204"/>
      </rPr>
      <t>W</t>
    </r>
    <r>
      <rPr>
        <vertAlign val="subscript"/>
        <sz val="12"/>
        <color theme="1"/>
        <rFont val="Times New Roman"/>
        <family val="1"/>
        <charset val="204"/>
      </rPr>
      <t>i</t>
    </r>
  </si>
  <si>
    <t>50-60</t>
  </si>
  <si>
    <t>60-70</t>
  </si>
  <si>
    <t>70-80</t>
  </si>
  <si>
    <t>80-90</t>
  </si>
  <si>
    <t>Всего</t>
  </si>
  <si>
    <t>90-100</t>
  </si>
  <si>
    <r>
      <t>X</t>
    </r>
    <r>
      <rPr>
        <vertAlign val="subscript"/>
        <sz val="12"/>
        <color theme="1"/>
        <rFont val="Times New Roman"/>
        <family val="1"/>
        <charset val="204"/>
      </rPr>
      <t>ср</t>
    </r>
  </si>
  <si>
    <r>
      <t>X</t>
    </r>
    <r>
      <rPr>
        <vertAlign val="subscript"/>
        <sz val="12"/>
        <color theme="1"/>
        <rFont val="Times New Roman"/>
        <family val="1"/>
        <charset val="204"/>
      </rPr>
      <t>min</t>
    </r>
  </si>
  <si>
    <r>
      <t>Х</t>
    </r>
    <r>
      <rPr>
        <vertAlign val="subscript"/>
        <sz val="12"/>
        <color theme="1"/>
        <rFont val="Times New Roman"/>
        <family val="1"/>
        <charset val="204"/>
      </rPr>
      <t>max</t>
    </r>
  </si>
  <si>
    <t>R</t>
  </si>
  <si>
    <r>
      <t>V</t>
    </r>
    <r>
      <rPr>
        <vertAlign val="subscript"/>
        <sz val="12"/>
        <color theme="1"/>
        <rFont val="Times New Roman"/>
        <family val="1"/>
        <charset val="204"/>
      </rPr>
      <t>R</t>
    </r>
  </si>
  <si>
    <t>L</t>
  </si>
  <si>
    <r>
      <t>V</t>
    </r>
    <r>
      <rPr>
        <vertAlign val="subscript"/>
        <sz val="12"/>
        <color theme="1"/>
        <rFont val="Times New Roman"/>
        <family val="1"/>
        <charset val="204"/>
      </rPr>
      <t>L</t>
    </r>
  </si>
  <si>
    <r>
      <t>δ</t>
    </r>
    <r>
      <rPr>
        <vertAlign val="superscript"/>
        <sz val="12"/>
        <color theme="1"/>
        <rFont val="Times New Roman"/>
        <family val="1"/>
        <charset val="204"/>
      </rPr>
      <t>2</t>
    </r>
  </si>
  <si>
    <t>σ</t>
  </si>
  <si>
    <r>
      <t>V</t>
    </r>
    <r>
      <rPr>
        <vertAlign val="subscript"/>
        <sz val="12"/>
        <color theme="1"/>
        <rFont val="Times New Roman"/>
        <family val="1"/>
        <charset val="204"/>
      </rPr>
      <t>σ</t>
    </r>
  </si>
  <si>
    <r>
      <t>Q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</si>
  <si>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Q</t>
    </r>
    <r>
      <rPr>
        <vertAlign val="subscript"/>
        <sz val="12"/>
        <color theme="1"/>
        <rFont val="Times New Roman"/>
        <family val="1"/>
        <charset val="204"/>
      </rPr>
      <t>2</t>
    </r>
  </si>
  <si>
    <r>
      <t>Q</t>
    </r>
    <r>
      <rPr>
        <vertAlign val="subscript"/>
        <sz val="12"/>
        <color theme="1"/>
        <rFont val="Times New Roman"/>
        <family val="1"/>
        <charset val="204"/>
      </rPr>
      <t>3</t>
    </r>
  </si>
  <si>
    <t>Q</t>
  </si>
  <si>
    <r>
      <t>V</t>
    </r>
    <r>
      <rPr>
        <vertAlign val="subscript"/>
        <sz val="12"/>
        <color theme="1"/>
        <rFont val="Times New Roman"/>
        <family val="1"/>
        <charset val="204"/>
      </rPr>
      <t>Q</t>
    </r>
  </si>
  <si>
    <t>Группа предприятий</t>
  </si>
  <si>
    <t>Цена на товар K</t>
  </si>
  <si>
    <r>
      <t>X</t>
    </r>
    <r>
      <rPr>
        <vertAlign val="subscript"/>
        <sz val="12"/>
        <color theme="1"/>
        <rFont val="Times New Roman"/>
        <family val="1"/>
        <charset val="204"/>
      </rPr>
      <t>ij</t>
    </r>
  </si>
  <si>
    <t>Крупные</t>
  </si>
  <si>
    <t>Средние</t>
  </si>
  <si>
    <t>Сумма</t>
  </si>
  <si>
    <r>
      <t>Сумма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</si>
  <si>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X</t>
    </r>
    <r>
      <rPr>
        <vertAlign val="subscript"/>
        <sz val="12"/>
        <color theme="1"/>
        <rFont val="Times New Roman"/>
        <family val="1"/>
        <charset val="204"/>
      </rPr>
      <t>ij</t>
    </r>
    <r>
      <rPr>
        <vertAlign val="superscript"/>
        <sz val="12"/>
        <color theme="1"/>
        <rFont val="Times New Roman"/>
        <family val="1"/>
        <charset val="204"/>
      </rPr>
      <t>2</t>
    </r>
  </si>
  <si>
    <t>Крупные (1)</t>
  </si>
  <si>
    <t>Средние (2)</t>
  </si>
  <si>
    <r>
      <t>X</t>
    </r>
    <r>
      <rPr>
        <vertAlign val="subscript"/>
        <sz val="12"/>
        <color theme="1"/>
        <rFont val="Times New Roman"/>
        <family val="1"/>
        <charset val="204"/>
      </rPr>
      <t>СРобщ</t>
    </r>
  </si>
  <si>
    <r>
      <t>X</t>
    </r>
    <r>
      <rPr>
        <vertAlign val="subscript"/>
        <sz val="12"/>
        <color theme="1"/>
        <rFont val="Times New Roman"/>
        <family val="1"/>
        <charset val="204"/>
      </rPr>
      <t>ср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</si>
  <si>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δ</t>
    </r>
    <r>
      <rPr>
        <vertAlign val="subscript"/>
        <sz val="12"/>
        <color theme="1"/>
        <rFont val="Times New Roman"/>
        <family val="1"/>
        <charset val="204"/>
      </rPr>
      <t>ср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</si>
  <si>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σ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</si>
  <si>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δ</t>
    </r>
    <r>
      <rPr>
        <vertAlign val="subscript"/>
        <sz val="12"/>
        <color theme="1"/>
        <rFont val="Times New Roman"/>
        <family val="1"/>
        <charset val="204"/>
      </rPr>
      <t>общ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</si>
  <si>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y</t>
    </r>
    <r>
      <rPr>
        <vertAlign val="superscript"/>
        <sz val="12"/>
        <color theme="1"/>
        <rFont val="Times New Roman"/>
        <family val="1"/>
        <charset val="204"/>
      </rPr>
      <t>2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</si>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</sst>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21167</xdr:colOff>
      <xdr:row>13</xdr:row>
      <xdr:rowOff>12096</xdr:rowOff>
    </xdr:from>
    <xdr:ext cx="3214309" cy="187476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D6773D-CC33-4AE8-A320-0418E848D6F9}"/>
            </a:ext>
          </a:extLst>
        </xdr:cNvPr>
        <xdr:cNvSpPr txBox="1"/>
      </xdr:nvSpPr>
      <xdr:spPr>
        <a:xfrm>
          <a:off x="2911929" y="2830287"/>
          <a:ext cx="3214309" cy="187476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>
              <a:latin typeface="Times New Roman" panose="02020603050405020304" pitchFamily="18" charset="0"/>
              <a:cs typeface="Times New Roman" panose="02020603050405020304" pitchFamily="18" charset="0"/>
            </a:rPr>
            <a:t>Эмпирический</a:t>
          </a:r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коэф. детерминации показывает, что удельный вес факторного признака в дисперсии цены товара К весьма высок и составляет 53%.</a:t>
          </a:r>
        </a:p>
        <a:p>
          <a:endParaRPr lang="ru-RU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Степень влияния этого фактора на дисперсию также значительна 72.8%</a:t>
          </a:r>
        </a:p>
        <a:p>
          <a:endParaRPr lang="ru-RU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ru-RU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То есть общий уровень цен и средние цены на данный товар во многом зависят от размера торогового предприятия.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6"/>
  <sheetViews>
    <sheetView zoomScaleNormal="100" workbookViewId="0">
      <selection activeCell="B22" sqref="B22"/>
    </sheetView>
  </sheetViews>
  <sheetFormatPr defaultRowHeight="15.45" x14ac:dyDescent="0.4"/>
  <cols>
    <col min="1" max="1" width="9.23046875" style="1"/>
    <col min="2" max="2" width="19.07421875" style="1" bestFit="1" customWidth="1"/>
    <col min="3" max="16384" width="9.23046875" style="1"/>
  </cols>
  <sheetData>
    <row r="3" spans="1:10" ht="18" x14ac:dyDescent="0.4">
      <c r="C3" s="1" t="s">
        <v>14</v>
      </c>
    </row>
    <row r="4" spans="1:10" x14ac:dyDescent="0.4">
      <c r="C4" s="2">
        <v>50</v>
      </c>
      <c r="D4" s="2">
        <v>58</v>
      </c>
      <c r="E4" s="2">
        <v>61</v>
      </c>
      <c r="F4" s="2">
        <v>61</v>
      </c>
      <c r="G4" s="2">
        <v>62</v>
      </c>
      <c r="H4" s="2">
        <v>64</v>
      </c>
      <c r="I4" s="2">
        <v>66</v>
      </c>
      <c r="J4" s="2">
        <v>68</v>
      </c>
    </row>
    <row r="5" spans="1:10" x14ac:dyDescent="0.4">
      <c r="C5" s="2">
        <v>68</v>
      </c>
      <c r="D5" s="2">
        <v>69</v>
      </c>
      <c r="E5" s="2">
        <v>72</v>
      </c>
      <c r="F5" s="2">
        <v>72</v>
      </c>
      <c r="G5" s="2">
        <v>74</v>
      </c>
      <c r="H5" s="2">
        <v>75</v>
      </c>
      <c r="I5" s="2">
        <v>75</v>
      </c>
      <c r="J5" s="2">
        <v>75</v>
      </c>
    </row>
    <row r="6" spans="1:10" x14ac:dyDescent="0.4">
      <c r="C6" s="2">
        <v>77</v>
      </c>
      <c r="D6" s="2">
        <v>77</v>
      </c>
      <c r="E6" s="2">
        <v>78</v>
      </c>
      <c r="F6" s="2">
        <v>78</v>
      </c>
      <c r="G6" s="2">
        <v>79</v>
      </c>
      <c r="H6" s="2">
        <v>79</v>
      </c>
      <c r="I6" s="2">
        <v>81</v>
      </c>
      <c r="J6" s="2">
        <v>82</v>
      </c>
    </row>
    <row r="7" spans="1:10" x14ac:dyDescent="0.4">
      <c r="C7" s="2">
        <v>84</v>
      </c>
      <c r="D7" s="2">
        <v>86</v>
      </c>
      <c r="E7" s="2">
        <v>87</v>
      </c>
      <c r="F7" s="2">
        <v>87</v>
      </c>
      <c r="G7" s="2">
        <v>89</v>
      </c>
      <c r="H7" s="2">
        <v>98</v>
      </c>
      <c r="I7" s="2">
        <v>99</v>
      </c>
      <c r="J7" s="2">
        <v>100</v>
      </c>
    </row>
    <row r="8" spans="1:10" ht="18" x14ac:dyDescent="0.4">
      <c r="J8" s="1" t="s">
        <v>13</v>
      </c>
    </row>
    <row r="9" spans="1:10" x14ac:dyDescent="0.4">
      <c r="B9" s="3" t="s">
        <v>0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11</v>
      </c>
      <c r="H9" s="3" t="s">
        <v>10</v>
      </c>
    </row>
    <row r="10" spans="1:10" ht="18" x14ac:dyDescent="0.4">
      <c r="B10" s="3" t="s">
        <v>1</v>
      </c>
      <c r="C10" s="2">
        <f>COUNTIFS(C4:J7,"&gt;49",C4:J7, "&lt;60")</f>
        <v>2</v>
      </c>
      <c r="D10" s="2">
        <f>COUNTIFS(C4:J7,"&gt;59",C4:J7, "&lt;70")</f>
        <v>8</v>
      </c>
      <c r="E10" s="2">
        <f>COUNTIFS(C4:J7,"&gt;69",C4:J7, "&lt;80")</f>
        <v>12</v>
      </c>
      <c r="F10" s="2">
        <f>COUNTIFS(C4:J7,"&gt;79",C4:J7, "&lt;90")</f>
        <v>7</v>
      </c>
      <c r="G10" s="2">
        <f>COUNTIFS(C4:J7,"&gt;89",C4:J7, "&lt;=100")</f>
        <v>3</v>
      </c>
      <c r="H10" s="2">
        <f>SUM(C10:G10)</f>
        <v>32</v>
      </c>
    </row>
    <row r="11" spans="1:10" ht="18" x14ac:dyDescent="0.4">
      <c r="B11" s="3" t="s">
        <v>2</v>
      </c>
      <c r="C11" s="2">
        <f>C10/$H$10</f>
        <v>6.25E-2</v>
      </c>
      <c r="D11" s="2">
        <f t="shared" ref="D11:G11" si="0">D10/$H$10</f>
        <v>0.25</v>
      </c>
      <c r="E11" s="2">
        <f t="shared" si="0"/>
        <v>0.375</v>
      </c>
      <c r="F11" s="2">
        <f t="shared" si="0"/>
        <v>0.21875</v>
      </c>
      <c r="G11" s="2">
        <f t="shared" si="0"/>
        <v>9.375E-2</v>
      </c>
      <c r="H11" s="2">
        <f t="shared" ref="H11:H14" si="1">SUM(C11:G11)</f>
        <v>1</v>
      </c>
    </row>
    <row r="12" spans="1:10" ht="18" x14ac:dyDescent="0.4">
      <c r="B12" s="3" t="s">
        <v>3</v>
      </c>
      <c r="C12" s="2">
        <f>AVERAGE(50,60)</f>
        <v>55</v>
      </c>
      <c r="D12" s="2">
        <f>AVERAGE(60,70)</f>
        <v>65</v>
      </c>
      <c r="E12" s="2">
        <f>AVERAGE(70,80)</f>
        <v>75</v>
      </c>
      <c r="F12" s="2">
        <f>AVERAGE(80,90)</f>
        <v>85</v>
      </c>
      <c r="G12" s="2">
        <f>AVERAGE(90,100)</f>
        <v>95</v>
      </c>
      <c r="H12" s="2"/>
    </row>
    <row r="13" spans="1:10" ht="18" x14ac:dyDescent="0.4">
      <c r="B13" s="3" t="s">
        <v>4</v>
      </c>
      <c r="C13" s="2">
        <f>C10</f>
        <v>2</v>
      </c>
      <c r="D13" s="2">
        <f>D10+C13</f>
        <v>10</v>
      </c>
      <c r="E13" s="2">
        <f t="shared" ref="E13:G13" si="2">E10+D13</f>
        <v>22</v>
      </c>
      <c r="F13" s="2">
        <f t="shared" si="2"/>
        <v>29</v>
      </c>
      <c r="G13" s="2">
        <f t="shared" si="2"/>
        <v>32</v>
      </c>
      <c r="H13" s="2"/>
    </row>
    <row r="14" spans="1:10" ht="18" x14ac:dyDescent="0.4">
      <c r="B14" s="3" t="s">
        <v>5</v>
      </c>
      <c r="C14" s="2">
        <f>C12*C11</f>
        <v>3.4375</v>
      </c>
      <c r="D14" s="2">
        <f t="shared" ref="D14:G14" si="3">D12*D11</f>
        <v>16.25</v>
      </c>
      <c r="E14" s="2">
        <f t="shared" si="3"/>
        <v>28.125</v>
      </c>
      <c r="F14" s="2">
        <f t="shared" si="3"/>
        <v>18.59375</v>
      </c>
      <c r="G14" s="2">
        <f t="shared" si="3"/>
        <v>8.90625</v>
      </c>
      <c r="H14" s="2">
        <f t="shared" si="1"/>
        <v>75.3125</v>
      </c>
    </row>
    <row r="16" spans="1:10" ht="18" x14ac:dyDescent="0.4">
      <c r="A16" s="5">
        <v>1</v>
      </c>
      <c r="B16" s="3" t="s">
        <v>12</v>
      </c>
      <c r="C16" s="2">
        <f>SUM(C14:G14)</f>
        <v>75.3125</v>
      </c>
    </row>
    <row r="17" spans="1:6" x14ac:dyDescent="0.4">
      <c r="A17" s="5">
        <v>2</v>
      </c>
      <c r="B17" s="3" t="s">
        <v>15</v>
      </c>
      <c r="C17" s="2">
        <f>J7-C4</f>
        <v>50</v>
      </c>
    </row>
    <row r="18" spans="1:6" ht="18" x14ac:dyDescent="0.4">
      <c r="A18" s="5">
        <v>3</v>
      </c>
      <c r="B18" s="3" t="s">
        <v>16</v>
      </c>
      <c r="C18" s="4">
        <f>C17/C16</f>
        <v>0.66390041493775931</v>
      </c>
    </row>
    <row r="19" spans="1:6" x14ac:dyDescent="0.4">
      <c r="A19" s="5">
        <v>4</v>
      </c>
      <c r="B19" s="3" t="s">
        <v>17</v>
      </c>
      <c r="C19" s="2">
        <f>ABS(C12-$C$16)*C11+ABS(D12-$C$16)*D11+ABS(E12-$C$16)*E11+ABS(F12-$C$16)*F11+ABS(G12-$C$16)*G11</f>
        <v>7.9296875</v>
      </c>
    </row>
    <row r="20" spans="1:6" ht="18" x14ac:dyDescent="0.4">
      <c r="A20" s="5">
        <v>5</v>
      </c>
      <c r="B20" s="3" t="s">
        <v>18</v>
      </c>
      <c r="C20" s="4">
        <f>C19/C16</f>
        <v>0.10529045643153527</v>
      </c>
    </row>
    <row r="21" spans="1:6" ht="17.149999999999999" x14ac:dyDescent="0.4">
      <c r="A21" s="5">
        <v>6</v>
      </c>
      <c r="B21" s="3" t="s">
        <v>19</v>
      </c>
      <c r="C21" s="2">
        <f>((C12-$C$16)^2)*C11+((D12-$C$16)^2)*D11+((E12-$C$16)^2)*E11+((F12-$C$16)^2)*F11+((G12-$C$16)^2)*G11</f>
        <v>109.27734375</v>
      </c>
    </row>
    <row r="22" spans="1:6" x14ac:dyDescent="0.4">
      <c r="A22" s="5">
        <v>7</v>
      </c>
      <c r="B22" s="3" t="s">
        <v>20</v>
      </c>
      <c r="C22" s="2">
        <f>SQRT(C21)</f>
        <v>10.453580427298581</v>
      </c>
    </row>
    <row r="23" spans="1:6" ht="18" x14ac:dyDescent="0.4">
      <c r="A23" s="5">
        <v>8</v>
      </c>
      <c r="B23" s="3" t="s">
        <v>21</v>
      </c>
      <c r="C23" s="4">
        <f>C22/C16</f>
        <v>0.13880272766537535</v>
      </c>
      <c r="D23" s="3" t="s">
        <v>22</v>
      </c>
      <c r="E23" s="3" t="s">
        <v>23</v>
      </c>
      <c r="F23" s="3" t="s">
        <v>24</v>
      </c>
    </row>
    <row r="24" spans="1:6" x14ac:dyDescent="0.4">
      <c r="A24" s="5">
        <v>9</v>
      </c>
      <c r="B24" s="3"/>
      <c r="C24" s="2"/>
      <c r="D24" s="2">
        <f>60+10*((D10-C10)/D10)</f>
        <v>67.5</v>
      </c>
      <c r="E24" s="2">
        <f>70+10*((E10-D10+2)/E10)</f>
        <v>75</v>
      </c>
      <c r="F24" s="2">
        <f>80+10*((24-22)/F10)</f>
        <v>82.857142857142861</v>
      </c>
    </row>
    <row r="25" spans="1:6" x14ac:dyDescent="0.4">
      <c r="A25" s="5">
        <v>10</v>
      </c>
      <c r="B25" s="3" t="s">
        <v>25</v>
      </c>
      <c r="C25" s="2">
        <f>(F24-D24)/2</f>
        <v>7.6785714285714306</v>
      </c>
    </row>
    <row r="26" spans="1:6" ht="18" x14ac:dyDescent="0.4">
      <c r="A26" s="5">
        <v>11</v>
      </c>
      <c r="B26" s="3" t="s">
        <v>26</v>
      </c>
      <c r="C26" s="4">
        <f>(F24-D24)/(2*E24)</f>
        <v>0.10238095238095241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DE20-B6C2-4487-96E5-6F0F649E9991}">
  <dimension ref="A1"/>
  <sheetViews>
    <sheetView tabSelected="1" workbookViewId="0">
      <selection activeCell="C4" sqref="A1:XFD1048576"/>
    </sheetView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8AF6-4C3B-46F8-B244-DD0EB9D0AC78}">
  <dimension ref="B3:T19"/>
  <sheetViews>
    <sheetView zoomScale="130" zoomScaleNormal="130" workbookViewId="0">
      <selection activeCell="L14" sqref="L14"/>
    </sheetView>
  </sheetViews>
  <sheetFormatPr defaultRowHeight="15.45" x14ac:dyDescent="0.4"/>
  <cols>
    <col min="1" max="1" width="9.23046875" style="1"/>
    <col min="2" max="2" width="13.15234375" style="1" customWidth="1"/>
    <col min="3" max="16384" width="9.23046875" style="1"/>
  </cols>
  <sheetData>
    <row r="3" spans="2:20" x14ac:dyDescent="0.4">
      <c r="B3" s="7" t="s">
        <v>27</v>
      </c>
      <c r="C3" s="6" t="s">
        <v>28</v>
      </c>
      <c r="D3" s="6"/>
      <c r="E3" s="6"/>
      <c r="F3" s="6"/>
      <c r="G3" s="6"/>
      <c r="H3" s="6"/>
      <c r="I3" s="6"/>
      <c r="J3" s="6"/>
      <c r="K3" s="8" t="s">
        <v>32</v>
      </c>
      <c r="L3" s="8" t="s">
        <v>33</v>
      </c>
      <c r="M3" s="6" t="s">
        <v>28</v>
      </c>
      <c r="N3" s="6"/>
      <c r="O3" s="6"/>
      <c r="P3" s="6"/>
      <c r="Q3" s="6"/>
      <c r="R3" s="6"/>
      <c r="S3" s="6"/>
      <c r="T3" s="6"/>
    </row>
    <row r="4" spans="2:20" ht="18" x14ac:dyDescent="0.4">
      <c r="B4" s="7"/>
      <c r="C4" s="6" t="s">
        <v>29</v>
      </c>
      <c r="D4" s="6"/>
      <c r="E4" s="6"/>
      <c r="F4" s="6"/>
      <c r="G4" s="6"/>
      <c r="H4" s="6"/>
      <c r="I4" s="6"/>
      <c r="J4" s="6"/>
      <c r="K4" s="10"/>
      <c r="L4" s="10"/>
      <c r="M4" s="6" t="s">
        <v>34</v>
      </c>
      <c r="N4" s="6"/>
      <c r="O4" s="6"/>
      <c r="P4" s="6"/>
      <c r="Q4" s="6"/>
      <c r="R4" s="6"/>
      <c r="S4" s="6"/>
      <c r="T4" s="6"/>
    </row>
    <row r="5" spans="2:20" x14ac:dyDescent="0.4">
      <c r="B5" s="3" t="s">
        <v>30</v>
      </c>
      <c r="C5" s="2">
        <v>50</v>
      </c>
      <c r="D5" s="2">
        <v>58</v>
      </c>
      <c r="E5" s="2">
        <v>61</v>
      </c>
      <c r="F5" s="2">
        <v>61</v>
      </c>
      <c r="G5" s="2">
        <v>62</v>
      </c>
      <c r="H5" s="2">
        <v>64</v>
      </c>
      <c r="I5" s="2">
        <v>66</v>
      </c>
      <c r="J5" s="2">
        <v>68</v>
      </c>
      <c r="K5" s="2">
        <f>SUM(C5:J5)</f>
        <v>490</v>
      </c>
      <c r="L5" s="2">
        <f>SUM(M5:T5)</f>
        <v>30226</v>
      </c>
      <c r="M5" s="2">
        <f t="shared" ref="M5:T5" si="0">C5^2</f>
        <v>2500</v>
      </c>
      <c r="N5" s="2">
        <f t="shared" si="0"/>
        <v>3364</v>
      </c>
      <c r="O5" s="2">
        <f t="shared" si="0"/>
        <v>3721</v>
      </c>
      <c r="P5" s="2">
        <f t="shared" si="0"/>
        <v>3721</v>
      </c>
      <c r="Q5" s="2">
        <f t="shared" si="0"/>
        <v>3844</v>
      </c>
      <c r="R5" s="2">
        <f t="shared" si="0"/>
        <v>4096</v>
      </c>
      <c r="S5" s="2">
        <f t="shared" si="0"/>
        <v>4356</v>
      </c>
      <c r="T5" s="2">
        <f t="shared" si="0"/>
        <v>4624</v>
      </c>
    </row>
    <row r="6" spans="2:20" x14ac:dyDescent="0.4">
      <c r="B6" s="8" t="s">
        <v>31</v>
      </c>
      <c r="C6" s="2">
        <v>68</v>
      </c>
      <c r="D6" s="2">
        <v>69</v>
      </c>
      <c r="E6" s="2">
        <v>72</v>
      </c>
      <c r="F6" s="2">
        <v>72</v>
      </c>
      <c r="G6" s="2">
        <v>74</v>
      </c>
      <c r="H6" s="2">
        <v>75</v>
      </c>
      <c r="I6" s="2">
        <v>75</v>
      </c>
      <c r="J6" s="2">
        <v>75</v>
      </c>
      <c r="K6" s="11">
        <f>SUM(C6:J8)</f>
        <v>1941</v>
      </c>
      <c r="L6" s="11">
        <f>SUM(M6:T8)</f>
        <v>158813</v>
      </c>
      <c r="M6" s="2">
        <f t="shared" ref="M6:M7" si="1">C6^2</f>
        <v>4624</v>
      </c>
      <c r="N6" s="2">
        <f t="shared" ref="N6:N8" si="2">D6^2</f>
        <v>4761</v>
      </c>
      <c r="O6" s="2">
        <f t="shared" ref="O6:O8" si="3">E6^2</f>
        <v>5184</v>
      </c>
      <c r="P6" s="2">
        <f t="shared" ref="P6:P8" si="4">F6^2</f>
        <v>5184</v>
      </c>
      <c r="Q6" s="2">
        <f t="shared" ref="Q6:Q8" si="5">G6^2</f>
        <v>5476</v>
      </c>
      <c r="R6" s="2">
        <f t="shared" ref="R6:R8" si="6">H6^2</f>
        <v>5625</v>
      </c>
      <c r="S6" s="2">
        <f t="shared" ref="S6:S8" si="7">I6^2</f>
        <v>5625</v>
      </c>
      <c r="T6" s="2">
        <f t="shared" ref="T6:T8" si="8">J6^2</f>
        <v>5625</v>
      </c>
    </row>
    <row r="7" spans="2:20" x14ac:dyDescent="0.4">
      <c r="B7" s="9"/>
      <c r="C7" s="2">
        <v>77</v>
      </c>
      <c r="D7" s="2">
        <v>77</v>
      </c>
      <c r="E7" s="2">
        <v>78</v>
      </c>
      <c r="F7" s="2">
        <v>78</v>
      </c>
      <c r="G7" s="2">
        <v>79</v>
      </c>
      <c r="H7" s="2">
        <v>79</v>
      </c>
      <c r="I7" s="2">
        <v>81</v>
      </c>
      <c r="J7" s="2">
        <v>82</v>
      </c>
      <c r="K7" s="12"/>
      <c r="L7" s="12"/>
      <c r="M7" s="2">
        <f t="shared" si="1"/>
        <v>5929</v>
      </c>
      <c r="N7" s="2">
        <f t="shared" si="2"/>
        <v>5929</v>
      </c>
      <c r="O7" s="2">
        <f t="shared" si="3"/>
        <v>6084</v>
      </c>
      <c r="P7" s="2">
        <f t="shared" si="4"/>
        <v>6084</v>
      </c>
      <c r="Q7" s="2">
        <f t="shared" si="5"/>
        <v>6241</v>
      </c>
      <c r="R7" s="2">
        <f t="shared" si="6"/>
        <v>6241</v>
      </c>
      <c r="S7" s="2">
        <f t="shared" si="7"/>
        <v>6561</v>
      </c>
      <c r="T7" s="2">
        <f t="shared" si="8"/>
        <v>6724</v>
      </c>
    </row>
    <row r="8" spans="2:20" x14ac:dyDescent="0.4">
      <c r="B8" s="10"/>
      <c r="C8" s="2">
        <v>84</v>
      </c>
      <c r="D8" s="2">
        <v>86</v>
      </c>
      <c r="E8" s="2">
        <v>87</v>
      </c>
      <c r="F8" s="2">
        <v>87</v>
      </c>
      <c r="G8" s="2">
        <v>89</v>
      </c>
      <c r="H8" s="2">
        <v>98</v>
      </c>
      <c r="I8" s="2">
        <v>99</v>
      </c>
      <c r="J8" s="2">
        <v>100</v>
      </c>
      <c r="K8" s="13"/>
      <c r="L8" s="13"/>
      <c r="M8" s="2">
        <f>C8^2</f>
        <v>7056</v>
      </c>
      <c r="N8" s="2">
        <f t="shared" si="2"/>
        <v>7396</v>
      </c>
      <c r="O8" s="2">
        <f t="shared" si="3"/>
        <v>7569</v>
      </c>
      <c r="P8" s="2">
        <f t="shared" si="4"/>
        <v>7569</v>
      </c>
      <c r="Q8" s="2">
        <f t="shared" si="5"/>
        <v>7921</v>
      </c>
      <c r="R8" s="2">
        <f t="shared" si="6"/>
        <v>9604</v>
      </c>
      <c r="S8" s="2">
        <f t="shared" si="7"/>
        <v>9801</v>
      </c>
      <c r="T8" s="2">
        <f t="shared" si="8"/>
        <v>10000</v>
      </c>
    </row>
    <row r="10" spans="2:20" ht="18" x14ac:dyDescent="0.4">
      <c r="B10" s="2"/>
      <c r="C10" s="3" t="s">
        <v>12</v>
      </c>
      <c r="D10" s="3" t="s">
        <v>38</v>
      </c>
      <c r="E10" s="3" t="s">
        <v>19</v>
      </c>
    </row>
    <row r="11" spans="2:20" x14ac:dyDescent="0.4">
      <c r="B11" s="3" t="s">
        <v>35</v>
      </c>
      <c r="C11" s="2">
        <f>K5/8</f>
        <v>61.25</v>
      </c>
      <c r="D11" s="2">
        <f>L5/8</f>
        <v>3778.25</v>
      </c>
      <c r="E11" s="2">
        <f>D11-C11^2</f>
        <v>26.6875</v>
      </c>
    </row>
    <row r="12" spans="2:20" x14ac:dyDescent="0.4">
      <c r="B12" s="3" t="s">
        <v>36</v>
      </c>
      <c r="C12" s="2">
        <f>K6/24</f>
        <v>80.875</v>
      </c>
      <c r="D12" s="2">
        <f>L6/24</f>
        <v>6617.208333333333</v>
      </c>
      <c r="E12" s="2">
        <f>D12-C12^2</f>
        <v>76.44270833333303</v>
      </c>
    </row>
    <row r="14" spans="2:20" ht="18" x14ac:dyDescent="0.4">
      <c r="B14" s="3" t="s">
        <v>37</v>
      </c>
      <c r="C14" s="2">
        <f>(K5+K6)/32</f>
        <v>75.96875</v>
      </c>
    </row>
    <row r="15" spans="2:20" ht="18" x14ac:dyDescent="0.4">
      <c r="B15" s="3" t="s">
        <v>39</v>
      </c>
      <c r="C15" s="2">
        <f>(E11*8+E12*24)/32</f>
        <v>64.003906249999773</v>
      </c>
    </row>
    <row r="16" spans="2:20" ht="17.149999999999999" x14ac:dyDescent="0.4">
      <c r="B16" s="3" t="s">
        <v>40</v>
      </c>
      <c r="C16" s="2">
        <f>(((C11-C14)^2)*8+((C12-C14)^2)*24)/32</f>
        <v>72.2138671875</v>
      </c>
    </row>
    <row r="17" spans="2:3" ht="18" x14ac:dyDescent="0.4">
      <c r="B17" s="3" t="s">
        <v>41</v>
      </c>
      <c r="C17" s="2">
        <f>C15+C16</f>
        <v>136.21777343749977</v>
      </c>
    </row>
    <row r="18" spans="2:3" ht="17.149999999999999" x14ac:dyDescent="0.4">
      <c r="B18" s="3" t="s">
        <v>42</v>
      </c>
      <c r="C18" s="4">
        <f>C16/C17</f>
        <v>0.53013542480661369</v>
      </c>
    </row>
    <row r="19" spans="2:3" x14ac:dyDescent="0.4">
      <c r="B19" s="3" t="s">
        <v>43</v>
      </c>
      <c r="C19" s="4">
        <f>SQRT(C18)</f>
        <v>0.72810399312640339</v>
      </c>
    </row>
  </sheetData>
  <mergeCells count="10">
    <mergeCell ref="B6:B8"/>
    <mergeCell ref="K3:K4"/>
    <mergeCell ref="L3:L4"/>
    <mergeCell ref="K6:K8"/>
    <mergeCell ref="L6:L8"/>
    <mergeCell ref="M3:T3"/>
    <mergeCell ref="M4:T4"/>
    <mergeCell ref="B3:B4"/>
    <mergeCell ref="C3:J3"/>
    <mergeCell ref="C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Задача 1</vt:lpstr>
      <vt:lpstr>Sheet1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</dc:creator>
  <cp:lastModifiedBy>Илья Шумякин</cp:lastModifiedBy>
  <dcterms:created xsi:type="dcterms:W3CDTF">2015-06-05T18:17:20Z</dcterms:created>
  <dcterms:modified xsi:type="dcterms:W3CDTF">2022-12-29T08:56:51Z</dcterms:modified>
</cp:coreProperties>
</file>