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3BAD8A16-14C5-4688-A179-BC371EC88943}" xr6:coauthVersionLast="45" xr6:coauthVersionMax="45" xr10:uidLastSave="{00000000-0000-0000-0000-000000000000}"/>
  <bookViews>
    <workbookView xWindow="-120" yWindow="-120" windowWidth="20730" windowHeight="11160" firstSheet="1" activeTab="5"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Objets" sheetId="11" r:id="rId12"/>
    <sheet name="Montures" sheetId="13" r:id="rId13"/>
    <sheet name="Bâteaux" sheetId="14" r:id="rId14"/>
    <sheet name="Marchandises" sheetId="15" r:id="rId15"/>
    <sheet name="Services" sheetId="16" r:id="rId16"/>
    <sheet name="Babioles" sheetId="17" r:id="rId17"/>
    <sheet name="Equipements" sheetId="12" r:id="rId18"/>
    <sheet name="Sorts" sheetId="21" r:id="rId19"/>
    <sheet name="Alignements" sheetId="22" r:id="rId20"/>
    <sheet name="Langues" sheetId="23" r:id="rId21"/>
    <sheet name="Altérations" sheetId="24" r:id="rId22"/>
    <sheet name="Export global" sheetId="20" r:id="rId23"/>
    <sheet name="Génasis" sheetId="7" r:id="rId24"/>
    <sheet name="Moine" sheetId="8" r:id="rId25"/>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71" i="29" l="1"/>
  <c r="I370" i="29"/>
  <c r="I369" i="29"/>
  <c r="I368"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141" i="29"/>
  <c r="I142" i="29"/>
  <c r="I143" i="29"/>
  <c r="I144" i="29"/>
  <c r="I145" i="29"/>
  <c r="I146" i="29"/>
  <c r="I147" i="29"/>
  <c r="I148" i="29"/>
  <c r="I149" i="29"/>
  <c r="I150" i="29"/>
  <c r="I151" i="29"/>
  <c r="I152" i="29"/>
  <c r="I153" i="29"/>
  <c r="I154" i="29"/>
  <c r="I155" i="29"/>
  <c r="I156"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197" i="29"/>
  <c r="I198" i="29"/>
  <c r="I199" i="29"/>
  <c r="I200" i="29"/>
  <c r="I201" i="29"/>
  <c r="I202" i="29"/>
  <c r="I203" i="29"/>
  <c r="I204" i="29"/>
  <c r="I205"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3" i="29"/>
  <c r="I234" i="29"/>
  <c r="I235" i="29"/>
  <c r="I236" i="29"/>
  <c r="I237" i="29"/>
  <c r="I238" i="29"/>
  <c r="I239" i="29"/>
  <c r="I240" i="29"/>
  <c r="I241" i="29"/>
  <c r="I242"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39" i="29"/>
  <c r="I340" i="29"/>
  <c r="I341" i="29"/>
  <c r="I342" i="29"/>
  <c r="I343" i="29"/>
  <c r="I344" i="29"/>
  <c r="I345" i="29"/>
  <c r="I346" i="29"/>
  <c r="I347" i="29"/>
  <c r="I348" i="29"/>
  <c r="I349" i="29"/>
  <c r="I350" i="29"/>
  <c r="I351" i="29"/>
  <c r="I352" i="29"/>
  <c r="I353" i="29"/>
  <c r="I354" i="29"/>
  <c r="I355" i="29"/>
  <c r="I356" i="29"/>
  <c r="I357" i="29"/>
  <c r="I358" i="29"/>
  <c r="I359" i="29"/>
  <c r="I360" i="29"/>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4" i="30"/>
  <c r="P3" i="4"/>
  <c r="P4" i="4"/>
  <c r="P5" i="4"/>
  <c r="P6" i="4"/>
  <c r="P7" i="4"/>
  <c r="P8" i="4"/>
  <c r="P9" i="4"/>
  <c r="P10" i="4"/>
  <c r="P11" i="4"/>
  <c r="P12" i="4"/>
  <c r="P13" i="4"/>
  <c r="P2" i="4"/>
  <c r="R3" i="9"/>
  <c r="R4" i="9"/>
  <c r="R5" i="9"/>
  <c r="R6" i="9"/>
  <c r="R7" i="9"/>
  <c r="R8" i="9"/>
  <c r="R9" i="9"/>
  <c r="R10" i="9"/>
  <c r="R11" i="9"/>
  <c r="R12" i="9"/>
  <c r="R13" i="9"/>
  <c r="R14" i="9"/>
  <c r="R15" i="9"/>
  <c r="R16" i="9"/>
  <c r="R17" i="9"/>
  <c r="R18" i="9"/>
  <c r="R19" i="9"/>
  <c r="R20" i="9"/>
  <c r="R21" i="9"/>
  <c r="R22" i="9"/>
  <c r="R23" i="9"/>
  <c r="R24" i="9"/>
  <c r="R25" i="9"/>
  <c r="R26" i="9"/>
  <c r="R27" i="9"/>
  <c r="R28" i="9"/>
  <c r="R29" i="9"/>
  <c r="R30" i="9"/>
  <c r="R31" i="9"/>
  <c r="R2" i="9"/>
  <c r="C45" i="28"/>
  <c r="D45" i="28"/>
  <c r="E45" i="28"/>
  <c r="F45" i="28"/>
  <c r="G45" i="28"/>
  <c r="H45" i="28"/>
  <c r="I45" i="28"/>
  <c r="J45" i="28"/>
  <c r="K45" i="28"/>
  <c r="L45" i="28"/>
  <c r="M45" i="28"/>
  <c r="N45" i="28"/>
  <c r="O45" i="28"/>
  <c r="P45" i="28"/>
  <c r="Q45" i="28"/>
  <c r="R45" i="28"/>
  <c r="S45" i="28"/>
  <c r="T45" i="28"/>
  <c r="U45" i="28"/>
  <c r="B48" i="28"/>
  <c r="B47" i="28"/>
  <c r="B45" i="28"/>
  <c r="I367" i="29"/>
  <c r="L468" i="21"/>
  <c r="L467" i="21"/>
  <c r="M420" i="21"/>
  <c r="L466" i="21"/>
  <c r="L465" i="21"/>
  <c r="L464" i="21"/>
  <c r="L463" i="21"/>
  <c r="BI3" i="19"/>
  <c r="BR4" i="19"/>
  <c r="BR5" i="19"/>
  <c r="BR6" i="19"/>
  <c r="BR7" i="19"/>
  <c r="BR8" i="19"/>
  <c r="BR9" i="19"/>
  <c r="BR10" i="19"/>
  <c r="BR11" i="19"/>
  <c r="BR12" i="19"/>
  <c r="BR13" i="19"/>
  <c r="BR14" i="19"/>
  <c r="BR15" i="19"/>
  <c r="BR16" i="19"/>
  <c r="BR17" i="19"/>
  <c r="BR18" i="19"/>
  <c r="BR19" i="19"/>
  <c r="BR20" i="19"/>
  <c r="BR21" i="19"/>
  <c r="BR22" i="19"/>
  <c r="BR3" i="19"/>
  <c r="I366" i="29"/>
  <c r="I365" i="29"/>
  <c r="I2" i="29"/>
  <c r="I364" i="29"/>
  <c r="CK4" i="19"/>
  <c r="CK5" i="19"/>
  <c r="CK6" i="19"/>
  <c r="CK7" i="19"/>
  <c r="CK8" i="19"/>
  <c r="CK9" i="19"/>
  <c r="CK10" i="19"/>
  <c r="CK11" i="19"/>
  <c r="CK12" i="19"/>
  <c r="CK13" i="19"/>
  <c r="CK14" i="19"/>
  <c r="CK15" i="19"/>
  <c r="CK16" i="19"/>
  <c r="CK17" i="19"/>
  <c r="CK18" i="19"/>
  <c r="CK19" i="19"/>
  <c r="CK20" i="19"/>
  <c r="CK21" i="19"/>
  <c r="CK22" i="19"/>
  <c r="CK3" i="19"/>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K67" i="5"/>
  <c r="K68" i="5"/>
  <c r="K69" i="5"/>
  <c r="K70" i="5"/>
  <c r="K71" i="5"/>
  <c r="K72" i="5"/>
  <c r="K73" i="5"/>
  <c r="K74" i="5"/>
  <c r="K75" i="5"/>
  <c r="K76" i="5"/>
  <c r="K63" i="5"/>
  <c r="CU4" i="19"/>
  <c r="CU5" i="19"/>
  <c r="CU6" i="19"/>
  <c r="CU7" i="19"/>
  <c r="CU8" i="19"/>
  <c r="CU9" i="19"/>
  <c r="CU10" i="19"/>
  <c r="CU11" i="19"/>
  <c r="CU12" i="19"/>
  <c r="CU13" i="19"/>
  <c r="CU14" i="19"/>
  <c r="CU15" i="19"/>
  <c r="CU16" i="19"/>
  <c r="CU17" i="19"/>
  <c r="CU18" i="19"/>
  <c r="CU19" i="19"/>
  <c r="CU20" i="19"/>
  <c r="CU21" i="19"/>
  <c r="CU22" i="19"/>
  <c r="CU3" i="19"/>
  <c r="CE3" i="19"/>
  <c r="DN4" i="19"/>
  <c r="DN5" i="19"/>
  <c r="DN6" i="19"/>
  <c r="DN7" i="19"/>
  <c r="DN8" i="19"/>
  <c r="DN9" i="19"/>
  <c r="DN10" i="19"/>
  <c r="DN11" i="19"/>
  <c r="DN12" i="19"/>
  <c r="DN13" i="19"/>
  <c r="DN14" i="19"/>
  <c r="DN15" i="19"/>
  <c r="DN16" i="19"/>
  <c r="DN17" i="19"/>
  <c r="DN18" i="19"/>
  <c r="DN19" i="19"/>
  <c r="DN20" i="19"/>
  <c r="DN21" i="19"/>
  <c r="DN22" i="19"/>
  <c r="DN3" i="19"/>
  <c r="DD3" i="19"/>
  <c r="AA3" i="5"/>
  <c r="AA4" i="5"/>
  <c r="AA5" i="5"/>
  <c r="AA6" i="5"/>
  <c r="AA7" i="5"/>
  <c r="AA8" i="5"/>
  <c r="AA9" i="5"/>
  <c r="AA10" i="5"/>
  <c r="AA11" i="5"/>
  <c r="AA12" i="5"/>
  <c r="AA13" i="5"/>
  <c r="AA2" i="5"/>
  <c r="I60" i="5"/>
  <c r="I78" i="5"/>
  <c r="B12" i="20"/>
  <c r="C12" i="20"/>
  <c r="C13" i="20"/>
  <c r="B26" i="20"/>
  <c r="C26" i="20"/>
  <c r="N4" i="10"/>
  <c r="N5" i="10"/>
  <c r="N7" i="10"/>
  <c r="N8" i="10"/>
  <c r="N9" i="10"/>
  <c r="N10" i="10"/>
  <c r="N11" i="10"/>
  <c r="N13" i="10"/>
  <c r="N14" i="10"/>
  <c r="N15" i="10"/>
  <c r="N16" i="10"/>
  <c r="N18" i="10"/>
  <c r="N3" i="10"/>
  <c r="DV4" i="19"/>
  <c r="DV5" i="19"/>
  <c r="DV6" i="19"/>
  <c r="DV7" i="19"/>
  <c r="DV8" i="19"/>
  <c r="DV9" i="19"/>
  <c r="DV10" i="19"/>
  <c r="DV11" i="19"/>
  <c r="DV12" i="19"/>
  <c r="DV13" i="19"/>
  <c r="DV14" i="19"/>
  <c r="DV15" i="19"/>
  <c r="DV16" i="19"/>
  <c r="DV17" i="19"/>
  <c r="DV18" i="19"/>
  <c r="DV19" i="19"/>
  <c r="DV20" i="19"/>
  <c r="DV21" i="19"/>
  <c r="DV22" i="19"/>
  <c r="DV3" i="19"/>
  <c r="DD4" i="19"/>
  <c r="DD5" i="19"/>
  <c r="DD6" i="19"/>
  <c r="DD7" i="19"/>
  <c r="DD8" i="19"/>
  <c r="DD9" i="19"/>
  <c r="DD10" i="19"/>
  <c r="DD11" i="19"/>
  <c r="DD12" i="19"/>
  <c r="DD13" i="19"/>
  <c r="DD14" i="19"/>
  <c r="DD15" i="19"/>
  <c r="DD16" i="19"/>
  <c r="DD17" i="19"/>
  <c r="DD18" i="19"/>
  <c r="DD19" i="19"/>
  <c r="DD20" i="19"/>
  <c r="DD21" i="19"/>
  <c r="DD22" i="19"/>
  <c r="CE4" i="19"/>
  <c r="CE5" i="19"/>
  <c r="CE6" i="19"/>
  <c r="CE7" i="19"/>
  <c r="CE8" i="19"/>
  <c r="CE9" i="19"/>
  <c r="CE10" i="19"/>
  <c r="CE11" i="19"/>
  <c r="CE12" i="19"/>
  <c r="CE13" i="19"/>
  <c r="CE14" i="19"/>
  <c r="CE15" i="19"/>
  <c r="CE16" i="19"/>
  <c r="CE17" i="19"/>
  <c r="CE18" i="19"/>
  <c r="CE19" i="19"/>
  <c r="CE20" i="19"/>
  <c r="CE21" i="19"/>
  <c r="CE22" i="19"/>
  <c r="BI4" i="19"/>
  <c r="BI5" i="19"/>
  <c r="BI6" i="19"/>
  <c r="BI7" i="19"/>
  <c r="BI8" i="19"/>
  <c r="BI9" i="19"/>
  <c r="BI10" i="19"/>
  <c r="BI11" i="19"/>
  <c r="BI12" i="19"/>
  <c r="BI13" i="19"/>
  <c r="BI14" i="19"/>
  <c r="BI15" i="19"/>
  <c r="BI16" i="19"/>
  <c r="BI17" i="19"/>
  <c r="BI18" i="19"/>
  <c r="BI19" i="19"/>
  <c r="BI20" i="19"/>
  <c r="BI21" i="19"/>
  <c r="BI22" i="19"/>
  <c r="AT4" i="19"/>
  <c r="AT5" i="19"/>
  <c r="AT6" i="19"/>
  <c r="AT7" i="19"/>
  <c r="AT8" i="19"/>
  <c r="AT9" i="19"/>
  <c r="AT10" i="19"/>
  <c r="AT11" i="19"/>
  <c r="AT12" i="19"/>
  <c r="AT13" i="19"/>
  <c r="AT14" i="19"/>
  <c r="AT15" i="19"/>
  <c r="AT16" i="19"/>
  <c r="AT17" i="19"/>
  <c r="AT18" i="19"/>
  <c r="AT19" i="19"/>
  <c r="AT20" i="19"/>
  <c r="AT21" i="19"/>
  <c r="AT22"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B24" i="19"/>
  <c r="H63" i="11"/>
  <c r="H64" i="11"/>
  <c r="G3" i="11"/>
  <c r="F3" i="11"/>
  <c r="I3" i="11"/>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I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G47" i="11"/>
  <c r="F47" i="11"/>
  <c r="I47" i="11"/>
  <c r="G48" i="11"/>
  <c r="F48" i="11"/>
  <c r="I48" i="11"/>
  <c r="G49" i="11"/>
  <c r="F49" i="11"/>
  <c r="I49" i="11"/>
  <c r="G50" i="11"/>
  <c r="F50" i="11"/>
  <c r="I50" i="11"/>
  <c r="I51" i="11"/>
  <c r="G52" i="11"/>
  <c r="F52" i="11"/>
  <c r="I52" i="11"/>
  <c r="G53" i="11"/>
  <c r="F53" i="11"/>
  <c r="I53" i="11"/>
  <c r="G54" i="11"/>
  <c r="F54" i="11"/>
  <c r="I54" i="11"/>
  <c r="G55" i="11"/>
  <c r="F55" i="11"/>
  <c r="I55" i="11"/>
  <c r="G57" i="11"/>
  <c r="F57" i="11"/>
  <c r="I57" i="11"/>
  <c r="G58" i="11"/>
  <c r="F58" i="11"/>
  <c r="I58" i="11"/>
  <c r="G59" i="11"/>
  <c r="F59" i="11"/>
  <c r="I59" i="11"/>
  <c r="G60" i="11"/>
  <c r="F60" i="11"/>
  <c r="I60" i="11"/>
  <c r="G61" i="11"/>
  <c r="F61" i="11"/>
  <c r="I61" i="11"/>
  <c r="I64"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2" i="21"/>
  <c r="M453" i="21"/>
  <c r="M454" i="21"/>
  <c r="M455" i="21"/>
  <c r="M456" i="21"/>
  <c r="M457" i="21"/>
  <c r="M458" i="21"/>
  <c r="M459" i="21"/>
  <c r="M460" i="21"/>
  <c r="M461" i="21"/>
  <c r="M2" i="21"/>
  <c r="B27" i="20"/>
  <c r="C27" i="20"/>
  <c r="AA15" i="5"/>
  <c r="B9" i="20"/>
  <c r="C9" i="20"/>
  <c r="L470" i="21"/>
  <c r="B28" i="20"/>
  <c r="C28" i="20"/>
  <c r="B25" i="19"/>
  <c r="B26" i="19"/>
  <c r="B27" i="19"/>
  <c r="B28" i="19"/>
  <c r="B30" i="19"/>
  <c r="B33" i="19"/>
  <c r="B35" i="19"/>
  <c r="B29" i="19"/>
  <c r="B31" i="19"/>
  <c r="B32" i="19"/>
  <c r="B34" i="19"/>
  <c r="B37" i="19"/>
  <c r="B6" i="20"/>
  <c r="C6" i="20"/>
  <c r="E2" i="22"/>
  <c r="E3" i="22"/>
  <c r="E4" i="22"/>
  <c r="E5" i="22"/>
  <c r="E6" i="22"/>
  <c r="E7" i="22"/>
  <c r="E8" i="22"/>
  <c r="E9" i="22"/>
  <c r="E10" i="22"/>
  <c r="E12" i="22"/>
  <c r="B1" i="20"/>
  <c r="C1" i="20"/>
  <c r="G2" i="24"/>
  <c r="G13" i="24"/>
  <c r="G10" i="24"/>
  <c r="G11" i="24"/>
  <c r="G12" i="24"/>
  <c r="G9" i="24"/>
  <c r="G5" i="24"/>
  <c r="G6" i="24"/>
  <c r="G7" i="24"/>
  <c r="G8" i="24"/>
  <c r="G3" i="24"/>
  <c r="G17" i="24"/>
  <c r="G18" i="24"/>
  <c r="G15" i="24"/>
  <c r="G16" i="24"/>
  <c r="G19" i="24"/>
  <c r="G21" i="24"/>
  <c r="G23" i="24"/>
  <c r="G22" i="24"/>
  <c r="G14" i="24"/>
  <c r="G20" i="24"/>
  <c r="G4" i="24"/>
  <c r="G25" i="24"/>
  <c r="B2" i="20"/>
  <c r="C2" i="20"/>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N20" i="10"/>
  <c r="B5" i="20"/>
  <c r="C5" i="20"/>
  <c r="C7" i="20"/>
  <c r="C8" i="20"/>
  <c r="H2" i="12"/>
  <c r="H8" i="12"/>
  <c r="H13" i="12"/>
  <c r="H18" i="12"/>
  <c r="H22" i="12"/>
  <c r="H27" i="12"/>
  <c r="H108" i="12"/>
  <c r="B10" i="20"/>
  <c r="C10" i="20"/>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c r="G2" i="18"/>
  <c r="H2" i="18"/>
  <c r="G3" i="18"/>
  <c r="H3" i="18"/>
  <c r="G4" i="18"/>
  <c r="H4" i="18"/>
  <c r="G5" i="18"/>
  <c r="H5" i="18"/>
  <c r="G6" i="18"/>
  <c r="H6" i="18"/>
  <c r="G7" i="18"/>
  <c r="H7" i="18"/>
  <c r="G8" i="18"/>
  <c r="H8" i="18"/>
  <c r="G9" i="18"/>
  <c r="H9" i="18"/>
  <c r="G10" i="18"/>
  <c r="H10" i="18"/>
  <c r="G11" i="18"/>
  <c r="H11" i="18"/>
  <c r="G12" i="18"/>
  <c r="H12" i="18"/>
  <c r="G13" i="18"/>
  <c r="H13" i="18"/>
  <c r="G14" i="18"/>
  <c r="H14" i="18"/>
  <c r="G15" i="18"/>
  <c r="H15" i="18"/>
  <c r="G16" i="18"/>
  <c r="H16" i="18"/>
  <c r="G17" i="18"/>
  <c r="H17" i="18"/>
  <c r="G18" i="18"/>
  <c r="H18" i="18"/>
  <c r="G19" i="18"/>
  <c r="H19" i="18"/>
  <c r="H21" i="18"/>
  <c r="B13" i="20"/>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c r="G2" i="13"/>
  <c r="F2" i="13"/>
  <c r="H2" i="13"/>
  <c r="G3" i="13"/>
  <c r="F3" i="13"/>
  <c r="H3" i="13"/>
  <c r="G4" i="13"/>
  <c r="F4" i="13"/>
  <c r="H4" i="13"/>
  <c r="G5" i="13"/>
  <c r="F5" i="13"/>
  <c r="H5" i="13"/>
  <c r="G6" i="13"/>
  <c r="F6" i="13"/>
  <c r="H6" i="13"/>
  <c r="G7" i="13"/>
  <c r="F7" i="13"/>
  <c r="H7" i="13"/>
  <c r="G8" i="13"/>
  <c r="F8" i="13"/>
  <c r="H8" i="13"/>
  <c r="H10" i="13"/>
  <c r="B18" i="20"/>
  <c r="C18" i="20"/>
  <c r="B19" i="20"/>
  <c r="C19" i="20"/>
  <c r="B20" i="20"/>
  <c r="C20" i="20"/>
  <c r="P15" i="4"/>
  <c r="B21" i="20"/>
  <c r="C21" i="20"/>
  <c r="C22" i="20"/>
  <c r="F24" i="16"/>
  <c r="F25" i="16"/>
  <c r="F26" i="16"/>
  <c r="F27" i="16"/>
  <c r="F28" i="16"/>
  <c r="F29" i="16"/>
  <c r="F30" i="16"/>
  <c r="F32" i="16"/>
  <c r="B23" i="20"/>
  <c r="C23" i="20"/>
  <c r="F2" i="14"/>
  <c r="H2" i="14"/>
  <c r="F3" i="14"/>
  <c r="H3" i="14"/>
  <c r="F4" i="14"/>
  <c r="H4" i="14"/>
  <c r="F5" i="14"/>
  <c r="H5" i="14"/>
  <c r="F6" i="14"/>
  <c r="H6" i="14"/>
  <c r="F7" i="14"/>
  <c r="H7" i="14"/>
  <c r="H9" i="14"/>
  <c r="B24" i="20"/>
  <c r="C24" i="20"/>
  <c r="C25" i="20"/>
  <c r="R33" i="9"/>
  <c r="B29" i="20"/>
  <c r="C29" i="20"/>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3" i="17"/>
  <c r="B30" i="20"/>
  <c r="C30" i="20"/>
  <c r="D2" i="15"/>
  <c r="E2" i="15"/>
  <c r="D3" i="15"/>
  <c r="E3" i="15"/>
  <c r="D4" i="15"/>
  <c r="E4" i="15"/>
  <c r="D5" i="15"/>
  <c r="E5" i="15"/>
  <c r="D6" i="15"/>
  <c r="E6" i="15"/>
  <c r="D7" i="15"/>
  <c r="E7" i="15"/>
  <c r="D8" i="15"/>
  <c r="E8" i="15"/>
  <c r="D9" i="15"/>
  <c r="E9" i="15"/>
  <c r="D10" i="15"/>
  <c r="E10" i="15"/>
  <c r="D11" i="15"/>
  <c r="E11" i="15"/>
  <c r="D12" i="15"/>
  <c r="E12" i="15"/>
  <c r="D13" i="15"/>
  <c r="E13" i="15"/>
  <c r="D14" i="15"/>
  <c r="E14" i="15"/>
  <c r="E16" i="15"/>
  <c r="B31" i="20"/>
  <c r="C31" i="20"/>
  <c r="C32" i="20"/>
  <c r="D3" i="6"/>
  <c r="E3" i="6"/>
  <c r="K3" i="6"/>
  <c r="L3" i="6"/>
  <c r="M3" i="6"/>
  <c r="D4" i="6"/>
  <c r="E4" i="6"/>
  <c r="K4" i="6"/>
  <c r="L4" i="6"/>
  <c r="M4" i="6"/>
  <c r="D5" i="6"/>
  <c r="E5" i="6"/>
  <c r="K5" i="6"/>
  <c r="L5" i="6"/>
  <c r="M5" i="6"/>
  <c r="D6" i="6"/>
  <c r="E6" i="6"/>
  <c r="K6" i="6"/>
  <c r="L6" i="6"/>
  <c r="M6" i="6"/>
  <c r="D7" i="6"/>
  <c r="E7" i="6"/>
  <c r="K7" i="6"/>
  <c r="L7" i="6"/>
  <c r="M7" i="6"/>
  <c r="D8" i="6"/>
  <c r="E8" i="6"/>
  <c r="K8" i="6"/>
  <c r="L8" i="6"/>
  <c r="M8" i="6"/>
  <c r="D9" i="6"/>
  <c r="E9" i="6"/>
  <c r="K9" i="6"/>
  <c r="L9" i="6"/>
  <c r="M9" i="6"/>
  <c r="D10" i="6"/>
  <c r="E10" i="6"/>
  <c r="K10" i="6"/>
  <c r="L10" i="6"/>
  <c r="M10" i="6"/>
  <c r="D11" i="6"/>
  <c r="E11" i="6"/>
  <c r="K11" i="6"/>
  <c r="L11" i="6"/>
  <c r="M11" i="6"/>
  <c r="D12" i="6"/>
  <c r="E12" i="6"/>
  <c r="K12" i="6"/>
  <c r="L12" i="6"/>
  <c r="M12" i="6"/>
  <c r="D14" i="6"/>
  <c r="E14" i="6"/>
  <c r="K14" i="6"/>
  <c r="L14" i="6"/>
  <c r="M14" i="6"/>
  <c r="D15" i="6"/>
  <c r="E15" i="6"/>
  <c r="K15" i="6"/>
  <c r="L15" i="6"/>
  <c r="M15" i="6"/>
  <c r="D16" i="6"/>
  <c r="E16" i="6"/>
  <c r="K16" i="6"/>
  <c r="L16" i="6"/>
  <c r="M16" i="6"/>
  <c r="D17" i="6"/>
  <c r="E17" i="6"/>
  <c r="K17" i="6"/>
  <c r="L17" i="6"/>
  <c r="M17" i="6"/>
  <c r="D19" i="6"/>
  <c r="E19" i="6"/>
  <c r="K19" i="6"/>
  <c r="L19" i="6"/>
  <c r="M19" i="6"/>
  <c r="D20" i="6"/>
  <c r="E20" i="6"/>
  <c r="K20" i="6"/>
  <c r="L20" i="6"/>
  <c r="M20" i="6"/>
  <c r="D21" i="6"/>
  <c r="E21" i="6"/>
  <c r="K21" i="6"/>
  <c r="L21" i="6"/>
  <c r="M21" i="6"/>
  <c r="D22" i="6"/>
  <c r="E22" i="6"/>
  <c r="K22" i="6"/>
  <c r="L22" i="6"/>
  <c r="M22" i="6"/>
  <c r="D23" i="6"/>
  <c r="E23" i="6"/>
  <c r="K23" i="6"/>
  <c r="L23" i="6"/>
  <c r="M23" i="6"/>
  <c r="D24" i="6"/>
  <c r="E24" i="6"/>
  <c r="K24" i="6"/>
  <c r="L24" i="6"/>
  <c r="M24" i="6"/>
  <c r="D25" i="6"/>
  <c r="E25" i="6"/>
  <c r="K25" i="6"/>
  <c r="L25" i="6"/>
  <c r="M25" i="6"/>
  <c r="D26" i="6"/>
  <c r="E26" i="6"/>
  <c r="K26" i="6"/>
  <c r="L26" i="6"/>
  <c r="M26" i="6"/>
  <c r="D27" i="6"/>
  <c r="E27" i="6"/>
  <c r="K27" i="6"/>
  <c r="L27" i="6"/>
  <c r="M27" i="6"/>
  <c r="D28" i="6"/>
  <c r="E28" i="6"/>
  <c r="K28" i="6"/>
  <c r="L28" i="6"/>
  <c r="M28" i="6"/>
  <c r="D29" i="6"/>
  <c r="E29" i="6"/>
  <c r="K29" i="6"/>
  <c r="L29" i="6"/>
  <c r="M29" i="6"/>
  <c r="D30" i="6"/>
  <c r="E30" i="6"/>
  <c r="K30" i="6"/>
  <c r="L30" i="6"/>
  <c r="M30" i="6"/>
  <c r="D31" i="6"/>
  <c r="E31" i="6"/>
  <c r="K31" i="6"/>
  <c r="L31" i="6"/>
  <c r="M31" i="6"/>
  <c r="D32" i="6"/>
  <c r="E32" i="6"/>
  <c r="K32" i="6"/>
  <c r="L32" i="6"/>
  <c r="M32" i="6"/>
  <c r="D33" i="6"/>
  <c r="E33" i="6"/>
  <c r="K33" i="6"/>
  <c r="L33" i="6"/>
  <c r="M33" i="6"/>
  <c r="D34" i="6"/>
  <c r="E34" i="6"/>
  <c r="K34" i="6"/>
  <c r="L34" i="6"/>
  <c r="M34" i="6"/>
  <c r="D35" i="6"/>
  <c r="E35" i="6"/>
  <c r="K35" i="6"/>
  <c r="L35" i="6"/>
  <c r="M35" i="6"/>
  <c r="D36" i="6"/>
  <c r="E36" i="6"/>
  <c r="K36" i="6"/>
  <c r="L36" i="6"/>
  <c r="M36" i="6"/>
  <c r="D38" i="6"/>
  <c r="E38" i="6"/>
  <c r="K38" i="6"/>
  <c r="L38" i="6"/>
  <c r="M38" i="6"/>
  <c r="D39" i="6"/>
  <c r="E39" i="6"/>
  <c r="K39" i="6"/>
  <c r="L39" i="6"/>
  <c r="M39" i="6"/>
  <c r="D40" i="6"/>
  <c r="E40" i="6"/>
  <c r="K40" i="6"/>
  <c r="L40" i="6"/>
  <c r="M40" i="6"/>
  <c r="K41" i="6"/>
  <c r="L41" i="6"/>
  <c r="M41" i="6"/>
  <c r="D42" i="6"/>
  <c r="E42" i="6"/>
  <c r="K42" i="6"/>
  <c r="L42" i="6"/>
  <c r="M42" i="6"/>
  <c r="M44" i="6"/>
  <c r="B33" i="20"/>
  <c r="C33" i="20"/>
  <c r="C35" i="20"/>
  <c r="D101" i="17"/>
  <c r="G3" i="14"/>
  <c r="G4" i="14"/>
  <c r="G5" i="14"/>
  <c r="G6" i="14"/>
  <c r="G7" i="14"/>
  <c r="G2" i="14"/>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<sst xmlns="http://schemas.openxmlformats.org/spreadsheetml/2006/main" count="8375" uniqueCount="4228">
  <si>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</si>
  <si>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</si>
  <si>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</si>
  <si>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</si>
  <si>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</si>
  <si>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</si>
  <si>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</si>
  <si>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</si>
  <si>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</si>
  <si>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</si>
  <si>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</si>
  <si>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</si>
  <si>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</si>
  <si>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</si>
  <si>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</si>
  <si>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</si>
  <si>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</si>
  <si>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</si>
  <si>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</si>
  <si>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</si>
  <si>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</si>
  <si>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</si>
  <si>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</si>
  <si>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</si>
  <si>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</si>
  <si>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</si>
  <si>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</si>
  <si>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</si>
  <si>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</si>
  <si>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</si>
  <si>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</si>
  <si>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</si>
  <si>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</si>
  <si>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</si>
  <si>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</si>
  <si>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</si>
  <si>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</si>
  <si>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</si>
  <si>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</si>
  <si>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</si>
  <si>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</si>
  <si>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</si>
  <si>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</si>
  <si>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</si>
  <si>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</si>
  <si>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</si>
  <si>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</si>
  <si>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</si>
  <si>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</si>
  <si>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</si>
  <si>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</si>
  <si>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</si>
  <si>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</si>
  <si>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</si>
  <si>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</si>
  <si>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</si>
  <si>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</si>
  <si>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</si>
  <si>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</si>
  <si>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</si>
  <si>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</si>
  <si>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</si>
  <si>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</si>
  <si>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</si>
  <si>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</si>
  <si>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</si>
  <si>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</si>
  <si>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</si>
  <si>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</si>
  <si>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</si>
  <si>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</si>
  <si>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</si>
  <si>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</si>
  <si>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</si>
  <si>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</si>
  <si>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</si>
  <si>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</si>
  <si>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</si>
  <si>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</si>
  <si>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</si>
  <si>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</si>
  <si>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</si>
  <si>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</si>
  <si>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</si>
  <si>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</si>
  <si>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</si>
  <si>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</si>
  <si>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</si>
  <si>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</si>
  <si>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</si>
  <si>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</si>
  <si>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</si>
  <si>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</si>
  <si>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</si>
  <si>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</si>
  <si>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</si>
  <si>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</si>
  <si>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</si>
  <si>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</si>
  <si>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</si>
  <si>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</si>
  <si>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</si>
  <si>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</si>
  <si>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</si>
  <si>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</si>
  <si>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</si>
  <si>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</si>
  <si>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</si>
  <si>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</si>
  <si>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</si>
  <si>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</si>
  <si>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</si>
  <si>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</si>
  <si>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</si>
  <si>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</si>
  <si>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</si>
  <si>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</si>
  <si>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</si>
  <si>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</si>
  <si>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</si>
  <si>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</si>
  <si>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</si>
  <si>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</si>
  <si>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</si>
  <si>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</si>
  <si>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</si>
  <si>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</si>
  <si>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</si>
  <si>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</si>
  <si>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</si>
  <si>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</si>
  <si>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</si>
  <si>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</si>
  <si>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</si>
  <si>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</si>
  <si>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</si>
  <si>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</si>
  <si>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</si>
  <si>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</si>
  <si>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</si>
  <si>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</si>
  <si>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</si>
  <si>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</si>
  <si>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</si>
  <si>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</si>
  <si>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</si>
  <si>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</si>
  <si>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</si>
  <si>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</si>
  <si>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</si>
  <si>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</si>
  <si>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</si>
  <si>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</si>
  <si>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</si>
  <si>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</si>
  <si>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</si>
  <si>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</si>
  <si>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</si>
  <si>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</si>
  <si>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</si>
  <si>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</si>
  <si>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</si>
  <si>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</si>
  <si>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</si>
  <si>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</si>
  <si>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</si>
  <si>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</si>
  <si>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</si>
  <si>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</si>
  <si>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</si>
  <si>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</si>
  <si>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</si>
  <si>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</si>
  <si>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</si>
  <si>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</si>
  <si>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</si>
  <si>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</si>
  <si>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</si>
  <si>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</si>
  <si>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</si>
  <si>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</si>
  <si>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</si>
  <si>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</si>
  <si>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</si>
  <si>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</si>
  <si>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</si>
  <si>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</si>
  <si>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</si>
  <si>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</si>
  <si>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</si>
  <si>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</si>
  <si>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</si>
  <si>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</si>
  <si>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</si>
  <si>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</si>
  <si>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</si>
  <si>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</si>
  <si>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</si>
  <si>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</si>
  <si>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</si>
  <si>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</si>
  <si>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</si>
  <si>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</si>
  <si>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</si>
  <si>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</si>
  <si>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</si>
  <si>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</si>
  <si>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</si>
  <si>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</si>
  <si>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</si>
  <si>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</si>
  <si>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</si>
  <si>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</si>
  <si>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</si>
  <si>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</si>
  <si>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</si>
  <si>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</si>
  <si>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</si>
  <si>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</si>
  <si>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</si>
  <si>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</si>
  <si>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</si>
  <si>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</si>
  <si>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</si>
  <si>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</si>
  <si>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</si>
  <si>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</si>
  <si>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</si>
  <si>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</si>
  <si>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</si>
  <si>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</si>
  <si>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</si>
  <si>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</si>
  <si>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</si>
  <si>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</si>
  <si>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</si>
  <si>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</si>
  <si>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</si>
  <si>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</si>
  <si>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</si>
  <si>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</si>
  <si>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</si>
  <si>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</si>
  <si>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</si>
  <si>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</si>
  <si>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</si>
  <si>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</si>
  <si>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</si>
  <si>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</si>
  <si>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</si>
  <si>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</si>
  <si>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</si>
  <si>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</si>
  <si>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</si>
  <si>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</si>
  <si>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</si>
  <si>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</si>
  <si>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</si>
  <si>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</si>
  <si>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</si>
  <si>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</si>
  <si>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</si>
  <si>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</si>
  <si>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</si>
  <si>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</si>
  <si>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</si>
  <si>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</si>
  <si>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</si>
  <si>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</si>
  <si>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</si>
  <si>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</si>
  <si>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</si>
  <si>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</si>
  <si>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</si>
  <si>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</si>
  <si>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</si>
  <si>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</si>
  <si>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</si>
  <si>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</si>
  <si>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</si>
  <si>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</si>
  <si>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</si>
  <si>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</si>
  <si>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</si>
  <si>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</si>
  <si>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</si>
  <si>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</si>
  <si>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</si>
  <si>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</si>
  <si>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</si>
  <si>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</si>
  <si>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</si>
  <si>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</si>
  <si>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</si>
  <si>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</si>
  <si>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</si>
  <si>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</si>
  <si>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</si>
  <si>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</si>
  <si>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</si>
  <si>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</si>
  <si>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</si>
  <si>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</si>
  <si>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</si>
  <si>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</si>
  <si>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</si>
  <si>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</si>
  <si>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</si>
  <si>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</si>
  <si>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</si>
  <si>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</si>
  <si>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</si>
  <si>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</si>
  <si>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</si>
  <si>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</si>
  <si>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</si>
  <si>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</si>
  <si>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</si>
  <si>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</si>
  <si>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</si>
  <si>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</si>
  <si>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</si>
  <si>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</si>
  <si>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</si>
  <si>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</si>
  <si>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</si>
  <si>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</si>
  <si>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</si>
  <si>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</si>
  <si>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</si>
  <si>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</si>
  <si>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</si>
  <si>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</si>
  <si>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</si>
  <si>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</si>
  <si>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</si>
  <si>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</si>
  <si>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</si>
  <si>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</si>
  <si>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</si>
  <si>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</si>
  <si>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</si>
  <si>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</si>
  <si>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</si>
  <si>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</si>
  <si>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</si>
  <si>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</si>
  <si>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</si>
  <si>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</si>
  <si>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</si>
  <si>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</si>
  <si>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</si>
  <si>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</si>
  <si>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</si>
  <si>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</si>
  <si>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</si>
  <si>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</si>
  <si>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</si>
  <si>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</si>
  <si>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</si>
  <si>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</si>
  <si>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</si>
  <si>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</si>
  <si>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</si>
  <si>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</si>
  <si>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</si>
  <si>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</si>
  <si>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</si>
  <si>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</si>
  <si>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</si>
  <si>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</si>
  <si>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</si>
  <si>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</si>
  <si>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</si>
  <si>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</si>
  <si>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</si>
  <si>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</si>
  <si>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</si>
  <si>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</si>
  <si>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</si>
  <si>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</si>
  <si>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</si>
  <si>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</si>
  <si>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</si>
  <si>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</si>
  <si>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</si>
  <si>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</si>
  <si>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</si>
  <si>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</si>
  <si>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</si>
  <si>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</si>
  <si>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</si>
  <si>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</si>
  <si>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</si>
  <si>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</si>
  <si>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</si>
  <si>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</si>
  <si>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</si>
  <si>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</si>
  <si>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</si>
  <si>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</si>
  <si>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</si>
  <si>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</si>
  <si>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</si>
  <si>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</si>
  <si>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</si>
  <si>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</si>
  <si>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</si>
  <si>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</si>
  <si>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</si>
  <si>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</si>
  <si>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</si>
  <si>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</si>
  <si>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</si>
  <si>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</si>
  <si>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</si>
  <si>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</si>
  <si>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</si>
  <si>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</si>
  <si>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</si>
  <si>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</si>
  <si>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</si>
  <si>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</si>
  <si>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</si>
  <si>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</si>
  <si>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</si>
  <si>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</si>
  <si>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</si>
  <si>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</si>
  <si>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</si>
  <si>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</si>
  <si>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</si>
  <si>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</si>
  <si>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</si>
  <si>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</si>
  <si>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</si>
  <si>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</si>
  <si>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</si>
  <si>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</si>
  <si>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</si>
  <si>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</si>
  <si>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</si>
  <si>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</si>
  <si>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</si>
  <si>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</si>
  <si>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</si>
  <si>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</si>
  <si>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</si>
  <si>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</si>
  <si>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</si>
  <si>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</si>
  <si>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</si>
  <si>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</si>
  <si>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</si>
  <si>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</si>
  <si>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</si>
  <si>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</si>
  <si>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</si>
  <si>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</si>
  <si>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</si>
  <si>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</si>
  <si>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</si>
  <si>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</si>
  <si>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</si>
  <si>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</si>
  <si>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</si>
  <si>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</si>
  <si>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</si>
  <si>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</si>
  <si>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</si>
  <si>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</si>
  <si>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</si>
  <si>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</si>
  <si>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</si>
  <si>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</si>
  <si>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</si>
  <si>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</si>
  <si>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</si>
  <si>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</si>
  <si>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</si>
  <si>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</si>
  <si>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</si>
  <si>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</si>
  <si>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</si>
  <si>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</si>
  <si>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</si>
  <si>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</si>
  <si>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</si>
  <si>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</si>
  <si>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</si>
  <si>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</si>
  <si>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</si>
  <si>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</si>
  <si>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</si>
  <si>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</si>
  <si>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</si>
  <si>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</si>
  <si>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</si>
  <si>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</si>
  <si>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</si>
  <si>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</si>
  <si>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</si>
  <si>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</si>
  <si>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</si>
  <si>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</si>
  <si>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</si>
  <si>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</si>
  <si>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</si>
  <si>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</si>
  <si>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</si>
  <si>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</si>
  <si>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</si>
  <si>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</si>
  <si>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</si>
  <si>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</si>
  <si>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</si>
  <si>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</si>
  <si>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</si>
  <si>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</si>
  <si>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</si>
  <si>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</si>
  <si>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</si>
  <si>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</si>
  <si>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</si>
  <si>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</si>
  <si>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</si>
  <si>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</si>
  <si>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</si>
  <si>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</si>
  <si>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</si>
  <si>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</si>
  <si>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</si>
  <si>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</si>
  <si>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</si>
  <si>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</si>
  <si>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</si>
  <si>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</si>
  <si>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</si>
  <si>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</si>
  <si>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</si>
  <si>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</si>
  <si>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</si>
  <si>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</si>
  <si>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</si>
  <si>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</si>
  <si>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</si>
  <si>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</si>
  <si>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</si>
  <si>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</si>
  <si>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</si>
  <si>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</si>
  <si>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</si>
  <si>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</si>
  <si>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</si>
  <si>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</si>
  <si>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</si>
  <si>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</si>
  <si>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</si>
  <si>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</si>
  <si>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</si>
  <si>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</si>
  <si>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</si>
  <si>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</si>
  <si>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</si>
  <si>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</si>
  <si>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</si>
  <si>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</si>
  <si>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</si>
  <si>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</si>
  <si>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</si>
  <si>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</si>
  <si>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</si>
  <si>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</si>
  <si>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</si>
  <si>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</si>
  <si>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</si>
  <si>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</si>
  <si>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</si>
  <si>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</si>
  <si>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</si>
  <si>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</si>
  <si>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</si>
  <si>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</si>
  <si>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</si>
  <si>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</si>
  <si>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</si>
  <si>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</si>
  <si>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</si>
  <si>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</si>
  <si>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</si>
  <si>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</si>
  <si>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</si>
  <si>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</si>
  <si>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</si>
  <si>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</si>
  <si>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</si>
  <si>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</si>
  <si>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</si>
  <si>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</si>
  <si>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</si>
  <si>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</si>
  <si>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</si>
  <si>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</si>
  <si>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</si>
  <si>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</si>
  <si>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</si>
  <si>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</si>
  <si>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</si>
  <si>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</si>
  <si>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</si>
  <si>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</si>
  <si>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</si>
  <si>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</si>
  <si>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</si>
  <si>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</si>
  <si>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</si>
  <si>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</si>
  <si>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</si>
  <si>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</si>
  <si>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</si>
  <si>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</si>
  <si>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</si>
  <si>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</si>
  <si>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</si>
  <si>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</si>
  <si>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</si>
  <si>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</si>
  <si>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</si>
  <si>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</si>
  <si>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</si>
  <si>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</si>
  <si>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</si>
  <si>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</si>
  <si>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</si>
  <si>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</si>
  <si>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</si>
  <si>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</si>
  <si>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</si>
  <si>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</si>
  <si>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</si>
  <si>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</si>
  <si>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</si>
  <si>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</si>
  <si>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</si>
  <si>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</si>
  <si>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</si>
  <si>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</si>
  <si>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</si>
  <si>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</si>
  <si>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</si>
  <si>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</si>
  <si>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</si>
  <si>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</si>
  <si>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</si>
  <si>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</si>
  <si>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</si>
  <si>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</si>
  <si>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</si>
  <si>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</si>
  <si>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</si>
  <si>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</si>
  <si>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</si>
  <si>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</si>
  <si>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</si>
  <si>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</si>
  <si>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</si>
  <si>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</si>
  <si>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</si>
  <si>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</si>
  <si>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</si>
  <si>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</si>
  <si>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</si>
  <si>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</si>
  <si>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</si>
  <si>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</si>
  <si>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</si>
  <si>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</si>
  <si>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</si>
  <si>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</si>
  <si>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</si>
  <si>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</si>
  <si>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</si>
  <si>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</si>
  <si>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</si>
  <si>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</si>
  <si>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</si>
  <si>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</si>
  <si>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</si>
  <si>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</si>
  <si>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</si>
  <si>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</si>
  <si>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</si>
  <si>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</si>
  <si>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</si>
  <si>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</si>
  <si>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</si>
  <si>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</si>
  <si>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</si>
  <si>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</si>
  <si>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</si>
  <si>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</si>
  <si>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</si>
  <si>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</si>
  <si>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</si>
  <si>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</si>
  <si>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</si>
  <si>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</si>
  <si>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</si>
  <si>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</si>
  <si>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</si>
  <si>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</si>
  <si>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</si>
  <si>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</si>
  <si>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</si>
  <si>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</si>
  <si>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</si>
  <si>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</si>
  <si>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</si>
  <si>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</si>
  <si>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</si>
  <si>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</si>
  <si>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</si>
  <si>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</si>
  <si>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</si>
  <si>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</si>
  <si>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</si>
  <si>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</si>
  <si>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</si>
  <si>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</si>
  <si>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</si>
  <si>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</si>
  <si>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</si>
  <si>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</si>
  <si>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</si>
  <si>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</si>
  <si>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</si>
  <si>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</si>
  <si>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</si>
  <si>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</si>
  <si>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</si>
  <si>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</si>
  <si>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</si>
  <si>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</si>
  <si>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</si>
  <si>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</si>
  <si>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</si>
  <si>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</si>
  <si>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</si>
  <si>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</si>
  <si>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</si>
  <si>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</si>
  <si>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</si>
  <si>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</si>
  <si>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</si>
  <si>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</si>
  <si>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</si>
  <si>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</si>
  <si>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</si>
  <si>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</si>
  <si>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</si>
  <si>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</si>
  <si>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</si>
  <si>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</si>
  <si>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</si>
  <si>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</si>
  <si>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</si>
  <si>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</si>
  <si>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</si>
  <si>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</si>
  <si>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</si>
  <si>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</si>
  <si>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</si>
  <si>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</si>
  <si>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</si>
  <si>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</si>
  <si>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</si>
  <si>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</si>
  <si>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</si>
  <si>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</si>
  <si>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</si>
  <si>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</si>
  <si>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</si>
  <si>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</si>
  <si>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</si>
  <si>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</si>
  <si>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</si>
  <si>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</si>
  <si>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</si>
  <si>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</si>
  <si>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</si>
  <si>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</si>
  <si>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</si>
  <si>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</si>
  <si>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</si>
  <si>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</si>
  <si>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</si>
  <si>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</si>
  <si>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</si>
  <si>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</si>
  <si>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</si>
  <si>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</si>
  <si>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</si>
  <si>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</si>
  <si>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</si>
  <si>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</si>
  <si>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</si>
  <si>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</si>
  <si>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</si>
  <si>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</si>
  <si>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</si>
  <si>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</si>
  <si>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</si>
  <si>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</si>
  <si>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</si>
  <si>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</si>
  <si>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</si>
  <si>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</si>
  <si>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</si>
  <si>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</si>
  <si>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</si>
  <si>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</si>
  <si>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</si>
  <si>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</si>
  <si>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</si>
  <si>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</si>
  <si>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</si>
  <si>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</si>
  <si>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</si>
  <si>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</si>
  <si>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</si>
  <si>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</si>
  <si>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</si>
  <si>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</si>
  <si>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</si>
  <si>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</si>
  <si>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</si>
  <si>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</si>
  <si>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</si>
  <si>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</si>
  <si>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</si>
  <si>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</si>
  <si>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</si>
  <si>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</si>
  <si>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</si>
  <si>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</si>
  <si>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</si>
  <si>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</si>
  <si>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</si>
  <si>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</si>
  <si>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</si>
  <si>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</si>
  <si>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</si>
  <si>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</si>
  <si>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</si>
  <si>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</si>
  <si>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</si>
  <si>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</si>
  <si>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</si>
  <si>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</si>
  <si>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</si>
  <si>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</si>
  <si>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</si>
  <si>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</si>
  <si>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</si>
  <si>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</si>
  <si>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</si>
  <si>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</si>
  <si>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</si>
  <si>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</si>
  <si>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</si>
  <si>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</si>
  <si>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</si>
  <si>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</si>
  <si>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</si>
  <si>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</si>
  <si>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</si>
  <si>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</si>
  <si>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</si>
  <si>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</si>
  <si>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</si>
  <si>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</si>
  <si>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</si>
  <si>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</si>
  <si>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</si>
  <si>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</si>
  <si>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</si>
  <si>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</si>
  <si>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</si>
  <si>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</si>
  <si>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</si>
  <si>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</si>
  <si>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</si>
  <si>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</si>
  <si>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</si>
  <si>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</si>
  <si>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</si>
  <si>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</si>
  <si>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</si>
  <si>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</si>
  <si>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</si>
  <si>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</si>
  <si>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</si>
  <si>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</si>
  <si>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</si>
  <si>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</si>
  <si>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</si>
  <si>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</si>
  <si>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</si>
  <si>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</si>
  <si>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</si>
  <si>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</si>
  <si>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</si>
  <si>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</si>
  <si>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</si>
  <si>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</si>
  <si>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</si>
  <si>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</si>
  <si>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</si>
  <si>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</si>
  <si>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</si>
  <si>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</si>
  <si>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</si>
  <si>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</si>
  <si>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</si>
  <si>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</si>
  <si>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</si>
  <si>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</si>
  <si>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</si>
  <si>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</si>
  <si>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</si>
  <si>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</si>
  <si>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</si>
  <si>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</si>
  <si>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</si>
  <si>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</si>
  <si>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</si>
  <si>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</si>
  <si>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</si>
  <si>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</si>
  <si>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</si>
  <si>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</si>
  <si>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</si>
  <si>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</si>
  <si>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</si>
  <si>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</si>
  <si>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</si>
  <si>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</si>
  <si>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</si>
  <si>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</si>
  <si>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</si>
  <si>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</si>
  <si>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</si>
  <si>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</si>
  <si>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</si>
  <si>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</si>
  <si>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</si>
  <si>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</si>
  <si>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</si>
  <si>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</si>
  <si>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</si>
  <si>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</si>
  <si>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</si>
  <si>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</si>
  <si>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</si>
  <si>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</si>
  <si>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</si>
  <si>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</si>
  <si>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</si>
  <si>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</si>
  <si>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</si>
  <si>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</si>
  <si>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</si>
  <si>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</si>
  <si>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</si>
  <si>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</si>
  <si>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</si>
  <si>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</si>
  <si>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</si>
  <si>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</si>
  <si>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</si>
  <si>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</si>
  <si>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</si>
  <si>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</si>
  <si>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</si>
  <si>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</si>
  <si>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</si>
  <si>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</si>
  <si>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</si>
  <si>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</si>
  <si>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</si>
  <si>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</si>
  <si>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</si>
  <si>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</si>
  <si>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</si>
  <si>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</si>
  <si>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</si>
  <si>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</si>
  <si>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</si>
  <si>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</si>
  <si>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</si>
  <si>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</si>
  <si>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</si>
  <si>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</si>
  <si>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</si>
  <si>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</si>
  <si>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</si>
  <si>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</si>
  <si>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</si>
  <si>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</si>
  <si>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</si>
  <si>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</si>
  <si>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</si>
  <si>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</si>
  <si>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</si>
  <si>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</si>
  <si>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</si>
  <si>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</si>
  <si>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</si>
  <si>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</si>
  <si>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</si>
  <si>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</si>
  <si>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</si>
  <si>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</si>
  <si>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</si>
  <si>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</si>
  <si>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</si>
  <si>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</si>
  <si>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</si>
  <si>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</si>
  <si>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</si>
  <si>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</si>
  <si>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</si>
  <si>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</si>
  <si>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</si>
  <si>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</si>
  <si>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</si>
  <si>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</si>
  <si>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</si>
  <si>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</si>
  <si>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</si>
  <si>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</si>
  <si>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</si>
  <si>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</si>
  <si>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</si>
  <si>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</si>
  <si>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</si>
  <si>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</si>
  <si>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</si>
  <si>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</si>
  <si>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</si>
  <si>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</si>
  <si>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</si>
  <si>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</si>
  <si>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</si>
  <si>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</si>
  <si>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</si>
  <si>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</si>
  <si>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</si>
  <si>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</si>
  <si>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</si>
  <si>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</si>
  <si>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</si>
  <si>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</si>
  <si>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</si>
  <si>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</si>
  <si>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</si>
  <si>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</si>
  <si>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</si>
  <si>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</si>
  <si>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</si>
  <si>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</si>
  <si>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</si>
  <si>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</si>
  <si>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</si>
  <si>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</si>
  <si>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</si>
  <si>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</si>
  <si>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</si>
  <si>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</si>
  <si>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</si>
  <si>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</si>
  <si>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</si>
  <si>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</si>
  <si>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</si>
  <si>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</si>
  <si>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</si>
  <si>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</si>
  <si>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</si>
  <si>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</si>
  <si>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</si>
  <si>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</si>
  <si>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</si>
  <si>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</si>
  <si>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</si>
  <si>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</si>
  <si>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</si>
  <si>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</si>
  <si>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</si>
  <si>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</si>
  <si>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</si>
  <si>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</si>
  <si>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</si>
  <si>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</si>
  <si>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</si>
  <si>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</si>
  <si>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</si>
  <si>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</si>
  <si>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</si>
  <si>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</si>
  <si>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</si>
  <si>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</si>
  <si>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</si>
  <si>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</si>
  <si>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</si>
  <si>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</si>
  <si>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</si>
  <si>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</si>
  <si>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</si>
  <si>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</si>
  <si>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</si>
  <si>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</si>
  <si>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</si>
  <si>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</si>
  <si>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</si>
  <si>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</si>
  <si>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</si>
  <si>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</si>
  <si>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</si>
  <si>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</si>
  <si>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</si>
  <si>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</si>
  <si>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</si>
  <si>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</si>
  <si>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</si>
  <si>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</si>
  <si>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</si>
  <si>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</si>
  <si>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</si>
  <si>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</si>
  <si>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</si>
  <si>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</si>
  <si>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</si>
  <si>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</si>
  <si>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</si>
  <si>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</si>
  <si>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</si>
  <si>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</si>
  <si>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</si>
  <si>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</si>
  <si>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</si>
  <si>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</si>
  <si>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</si>
  <si>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</si>
  <si>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</si>
  <si>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</si>
  <si>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</si>
  <si>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</si>
  <si>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</si>
  <si>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</si>
  <si>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</si>
  <si>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</si>
  <si>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</si>
  <si>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</si>
  <si>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</si>
  <si>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</si>
  <si>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</si>
  <si>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</si>
  <si>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</si>
  <si>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</si>
  <si>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</si>
  <si>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</si>
  <si>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</si>
  <si>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</si>
  <si>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</si>
  <si>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</si>
  <si>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</si>
  <si>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</si>
  <si>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</si>
  <si>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</si>
  <si>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</si>
  <si>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</si>
  <si>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</si>
  <si>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</si>
  <si>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</si>
  <si>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</si>
  <si>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</si>
  <si>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</si>
  <si>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</si>
  <si>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</si>
  <si>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</si>
  <si>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</si>
  <si>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</si>
  <si>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</si>
  <si>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</si>
  <si>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</si>
  <si>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</si>
  <si>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</si>
  <si>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</si>
  <si>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</si>
  <si>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</si>
  <si>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</si>
  <si>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</si>
  <si>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</si>
  <si>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</si>
  <si>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</si>
  <si>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</si>
  <si>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</si>
  <si>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</si>
  <si>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</si>
  <si>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</si>
  <si>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</si>
  <si>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</si>
  <si>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</si>
  <si>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</si>
  <si>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</si>
  <si>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</si>
  <si>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</si>
  <si>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</si>
  <si>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</si>
  <si>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</si>
  <si>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</si>
  <si>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</si>
  <si>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</si>
  <si>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</si>
  <si>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</si>
  <si>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</si>
  <si>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</si>
  <si>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</si>
  <si>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</si>
  <si>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</si>
  <si>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</si>
  <si>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</si>
  <si>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</si>
  <si>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</si>
  <si>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</si>
  <si>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</si>
  <si>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</si>
  <si>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</si>
  <si>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</si>
  <si>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</si>
  <si>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</si>
  <si>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</si>
  <si>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</si>
  <si>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</si>
  <si>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</si>
  <si>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</si>
  <si>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</si>
  <si>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</si>
  <si>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</si>
  <si>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</si>
  <si>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</si>
  <si>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</si>
  <si>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</si>
  <si>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</si>
  <si>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</si>
  <si>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</si>
  <si>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</si>
  <si>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</si>
  <si>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</si>
  <si>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</si>
  <si>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</si>
  <si>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</si>
  <si>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</si>
  <si>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</si>
  <si>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</si>
  <si>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</si>
  <si>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</si>
  <si>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</si>
  <si>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</si>
  <si>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</si>
  <si>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</si>
  <si>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</si>
  <si>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</si>
  <si>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</si>
  <si>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</si>
  <si>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</si>
  <si>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</si>
  <si>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</si>
  <si>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</si>
  <si>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</si>
  <si>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</si>
  <si>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</si>
  <si>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</si>
  <si>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</si>
  <si>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</si>
  <si>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</si>
  <si>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</si>
  <si>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</si>
  <si>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</si>
  <si>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</si>
  <si>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</si>
  <si>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</si>
  <si>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</si>
  <si>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</si>
  <si>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</si>
  <si>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</si>
  <si>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</si>
  <si>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</si>
  <si>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</si>
  <si>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</si>
  <si>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</si>
  <si>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</si>
  <si>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</si>
  <si>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</si>
  <si>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</si>
  <si>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</si>
  <si>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</si>
  <si>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</si>
  <si>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</si>
  <si>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</si>
  <si>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</si>
  <si>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</si>
  <si>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</si>
  <si>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</si>
  <si>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</si>
  <si>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</si>
  <si>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</si>
  <si>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</si>
  <si>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</si>
  <si>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</si>
  <si>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</si>
  <si>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</si>
  <si>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</si>
  <si>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</si>
  <si>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</si>
  <si>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</si>
  <si>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</si>
  <si>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</si>
  <si>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</si>
  <si>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</si>
  <si>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</si>
  <si>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</si>
  <si>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</si>
  <si>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</si>
  <si>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</si>
  <si>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</si>
  <si>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</si>
  <si>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</si>
  <si>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</si>
  <si>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</si>
  <si>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</si>
  <si>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</si>
  <si>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</si>
  <si>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</si>
  <si>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</si>
  <si>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</si>
  <si>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</si>
  <si>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</si>
  <si>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</si>
  <si>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</si>
  <si>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</si>
  <si>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</si>
  <si>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</si>
  <si>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</si>
  <si>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</si>
  <si>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</si>
  <si>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</si>
  <si>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</si>
  <si>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</si>
  <si>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</si>
  <si>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</si>
  <si>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</si>
  <si>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</si>
  <si>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</si>
  <si>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</si>
  <si>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</si>
  <si>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</si>
  <si>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</si>
  <si>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</si>
  <si>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</si>
  <si>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</si>
  <si>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</si>
  <si>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</si>
  <si>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</si>
  <si>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</si>
  <si>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</si>
  <si>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</si>
  <si>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</si>
  <si>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</si>
  <si>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</si>
  <si>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</si>
  <si>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</si>
  <si>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</si>
  <si>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</si>
  <si>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</si>
  <si>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</si>
  <si>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</si>
  <si>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</si>
  <si>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</si>
  <si>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</si>
  <si>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</si>
  <si>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</si>
  <si>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</si>
  <si>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</si>
  <si>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</si>
  <si>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</si>
  <si>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</si>
  <si>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</si>
  <si>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</si>
  <si>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</si>
  <si>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</si>
  <si>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</si>
  <si>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</si>
  <si>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</si>
  <si>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</si>
  <si>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</si>
  <si>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</si>
  <si>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</si>
  <si>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</si>
  <si>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</si>
  <si>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</si>
  <si>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</si>
  <si>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</si>
  <si>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</si>
  <si>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</si>
  <si>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</si>
  <si>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</si>
  <si>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</si>
  <si>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</si>
  <si>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</si>
  <si>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</si>
  <si>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</si>
  <si>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</si>
  <si>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</si>
  <si>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</si>
  <si>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</si>
  <si>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</si>
  <si>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</si>
  <si>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</si>
  <si>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</si>
  <si>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</si>
  <si>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</si>
  <si>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</si>
  <si>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</si>
  <si>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</si>
  <si>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</si>
  <si>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</si>
  <si>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</si>
  <si>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</si>
  <si>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</si>
  <si>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</si>
  <si>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</si>
  <si>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</si>
  <si>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</si>
  <si>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</si>
  <si>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</si>
  <si>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</si>
  <si>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</si>
  <si>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</si>
  <si>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</si>
  <si>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</si>
  <si>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</si>
  <si>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</si>
  <si>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</si>
  <si>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</si>
  <si>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</si>
  <si>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</si>
  <si>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</si>
  <si>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</si>
  <si>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</si>
  <si>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</si>
  <si>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</si>
  <si>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</si>
  <si>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</si>
  <si>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</si>
  <si>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</si>
  <si>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</si>
  <si>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</si>
  <si>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</si>
  <si>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</si>
  <si>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</si>
  <si>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</si>
  <si>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</si>
  <si>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</si>
  <si>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</si>
  <si>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</si>
  <si>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</si>
  <si>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</si>
  <si>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</si>
  <si>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</si>
  <si>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</si>
  <si>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</si>
  <si>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</si>
  <si>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</si>
  <si>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</si>
  <si>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</si>
  <si>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</si>
  <si>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</si>
  <si>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</si>
  <si>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</si>
  <si>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</si>
  <si>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</si>
  <si>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</si>
  <si>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</si>
  <si>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</si>
  <si>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</si>
  <si>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</si>
  <si>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</si>
  <si>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</si>
  <si>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</si>
  <si>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</si>
  <si>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</si>
  <si>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</si>
  <si>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</si>
  <si>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</si>
  <si>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</si>
  <si>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</si>
  <si>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</si>
  <si>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</si>
  <si>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</si>
  <si>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</si>
  <si>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</si>
  <si>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</si>
  <si>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</si>
  <si>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</si>
  <si>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</si>
  <si>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</si>
  <si>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</si>
  <si>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</si>
  <si>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</si>
  <si>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</si>
  <si>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</si>
  <si>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</si>
  <si>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</si>
  <si>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</si>
  <si>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</si>
  <si>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</si>
  <si>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</si>
  <si>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</si>
  <si>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</si>
  <si>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</si>
  <si>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</si>
  <si>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</si>
  <si>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</si>
  <si>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</si>
  <si>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</si>
  <si>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</si>
  <si>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</si>
  <si>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</si>
  <si>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</si>
  <si>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</si>
  <si>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</si>
  <si>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</si>
  <si>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</si>
  <si>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</si>
  <si>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</si>
  <si>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</si>
  <si>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</si>
  <si>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</si>
  <si>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</si>
  <si>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</si>
  <si>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</si>
  <si>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</si>
  <si>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</si>
  <si>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</si>
  <si>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</si>
  <si>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</si>
  <si>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</si>
  <si>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</si>
  <si>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</si>
  <si>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</si>
  <si>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</si>
  <si>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</si>
  <si>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</si>
  <si>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</si>
  <si>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</si>
  <si>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</si>
  <si>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</si>
  <si>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</si>
  <si>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</si>
  <si>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</si>
  <si>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</si>
  <si>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</si>
  <si>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</si>
  <si>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</si>
  <si>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</si>
  <si>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</si>
  <si>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</si>
  <si>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</si>
  <si>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</si>
  <si>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</si>
  <si>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</si>
  <si>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</si>
  <si>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</si>
  <si>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</si>
  <si>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</si>
  <si>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</si>
  <si>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</si>
  <si>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</si>
  <si>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</si>
  <si>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</si>
  <si>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</si>
  <si>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</si>
  <si>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</si>
  <si>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</si>
  <si>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</si>
  <si>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</si>
  <si>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</si>
  <si>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</si>
  <si>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</si>
  <si>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</si>
  <si>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</si>
  <si>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</si>
  <si>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</si>
  <si>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</si>
  <si>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</si>
  <si>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</si>
  <si>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</si>
  <si>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</si>
  <si>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</si>
  <si>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</si>
  <si>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</si>
  <si>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</si>
  <si>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</si>
  <si>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</si>
  <si>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</si>
  <si>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</si>
  <si>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</si>
  <si>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</si>
  <si>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</si>
  <si>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</si>
  <si>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</si>
  <si>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</si>
  <si>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</si>
  <si>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</si>
  <si>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</si>
  <si>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</si>
  <si>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</si>
  <si>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</si>
  <si>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</si>
  <si>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</si>
  <si>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</si>
  <si>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</si>
  <si>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</si>
  <si>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</si>
  <si>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</si>
  <si>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</si>
  <si>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</si>
  <si>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</si>
  <si>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</si>
  <si>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</si>
  <si>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</si>
  <si>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</si>
  <si>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</si>
  <si>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</si>
  <si>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</si>
  <si>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</si>
  <si>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</si>
  <si>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</si>
  <si>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</si>
  <si>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</si>
  <si>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</si>
  <si>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</si>
  <si>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</si>
  <si>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</si>
  <si>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</si>
  <si>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</si>
  <si>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</si>
  <si>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</si>
  <si>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</si>
  <si>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</si>
  <si>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</si>
  <si>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</si>
  <si>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</si>
  <si>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</si>
  <si>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</si>
  <si>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</si>
  <si>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</si>
  <si>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</si>
  <si>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</si>
  <si>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</si>
  <si>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</si>
  <si>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</si>
  <si>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</si>
  <si>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</si>
  <si>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</si>
  <si>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</si>
  <si>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</si>
  <si>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</si>
  <si>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</si>
  <si>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</si>
  <si>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</si>
  <si>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</si>
  <si>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</si>
  <si>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</si>
  <si>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</si>
  <si>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</si>
  <si>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</si>
  <si>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</si>
  <si>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</si>
  <si>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</si>
  <si>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</si>
  <si>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</si>
  <si>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</si>
  <si>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</si>
  <si>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</si>
  <si>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</si>
  <si>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</si>
  <si>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</si>
  <si>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</si>
  <si>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</si>
  <si>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</si>
  <si>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</si>
  <si>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</si>
  <si>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</si>
  <si>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</si>
  <si>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</si>
  <si>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</si>
  <si>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</si>
  <si>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</si>
  <si>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</si>
  <si>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</si>
  <si>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</si>
  <si>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</si>
  <si>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</si>
  <si>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</si>
  <si>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</si>
  <si>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</si>
  <si>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</si>
  <si>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</si>
  <si>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</si>
  <si>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</si>
  <si>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</si>
  <si>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</si>
  <si>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</si>
  <si>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</si>
  <si>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</si>
  <si>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</si>
  <si>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</si>
  <si>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</si>
  <si>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</si>
  <si>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</si>
  <si>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</si>
  <si>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</si>
  <si>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</si>
  <si>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</si>
  <si>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</si>
  <si>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</si>
  <si>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</si>
  <si>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</si>
  <si>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</si>
  <si>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</si>
  <si>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</si>
  <si>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</si>
  <si>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</si>
  <si>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</si>
  <si>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</si>
  <si>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</si>
  <si>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</si>
  <si>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</si>
  <si>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</si>
  <si>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</si>
  <si>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</si>
  <si>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</si>
  <si>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</si>
  <si>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</si>
  <si>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</si>
  <si>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</si>
  <si>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</si>
  <si>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</si>
  <si>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</si>
  <si>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</si>
  <si>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</si>
  <si>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</si>
  <si>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</si>
  <si>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</si>
  <si>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</si>
  <si>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</si>
  <si>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</si>
  <si>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</si>
  <si>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</si>
  <si>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</si>
  <si>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</si>
  <si>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</si>
  <si>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</si>
  <si>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</si>
  <si>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</si>
  <si>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</si>
  <si>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</si>
  <si>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</si>
  <si>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</si>
  <si>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</si>
  <si>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</si>
  <si>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</si>
  <si>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</si>
  <si>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</si>
  <si>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</si>
  <si>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</si>
  <si>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</si>
  <si>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</si>
  <si>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</si>
  <si>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</si>
  <si>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</si>
  <si>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</si>
  <si>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</si>
  <si>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</si>
  <si>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</si>
  <si>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</si>
  <si>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</si>
  <si>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</si>
  <si>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</si>
  <si>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</si>
  <si>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</si>
  <si>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</si>
  <si>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</si>
  <si>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</si>
  <si>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</si>
  <si>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</si>
  <si>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</si>
  <si>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</si>
  <si>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</si>
  <si>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</si>
  <si>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</si>
  <si>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</si>
  <si>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</si>
  <si>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</si>
  <si>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</si>
  <si>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</si>
  <si>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</si>
  <si>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</si>
  <si>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</si>
  <si>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</si>
  <si>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</si>
  <si>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</si>
  <si>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</si>
  <si>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</si>
  <si>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</si>
  <si>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</si>
  <si>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</si>
  <si>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</si>
  <si>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</si>
  <si>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</si>
  <si>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</si>
  <si>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</si>
  <si>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</si>
  <si>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</si>
  <si>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</si>
  <si>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</si>
  <si>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</si>
  <si>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</si>
  <si>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</si>
  <si>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</si>
  <si>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</si>
  <si>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</si>
  <si>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</si>
  <si>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</si>
  <si>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</si>
  <si>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</si>
  <si>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</si>
  <si>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</si>
  <si>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</si>
  <si>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</si>
  <si>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</si>
  <si>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</si>
  <si>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</si>
  <si>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</si>
  <si>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</si>
  <si>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</si>
  <si>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</si>
  <si>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</si>
  <si>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</si>
  <si>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</si>
  <si>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</si>
  <si>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</si>
  <si>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</si>
  <si>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</si>
  <si>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</si>
  <si>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</si>
  <si>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</si>
  <si>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</si>
  <si>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</si>
  <si>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</si>
  <si>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</si>
  <si>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</si>
  <si>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</si>
  <si>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</si>
  <si>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</si>
  <si>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</si>
  <si>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</si>
  <si>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</si>
  <si>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</si>
  <si>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</si>
  <si>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</si>
  <si>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</si>
  <si>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</si>
  <si>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</si>
  <si>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</si>
  <si>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</si>
  <si>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</si>
  <si>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</si>
  <si>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</si>
  <si>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</si>
  <si>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</si>
  <si>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</si>
  <si>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</si>
  <si>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</si>
  <si>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</si>
  <si>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</si>
  <si>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</si>
  <si>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</si>
  <si>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</si>
  <si>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</si>
  <si>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</si>
  <si>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</si>
  <si>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</si>
  <si>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</si>
  <si>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</si>
  <si>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</si>
  <si>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</si>
  <si>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</si>
  <si>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</si>
  <si>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</si>
  <si>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</si>
  <si>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</si>
  <si>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</si>
  <si>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</si>
  <si>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</si>
  <si>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</si>
  <si>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</si>
  <si>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</si>
  <si>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</si>
  <si>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</si>
  <si>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</si>
  <si>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</si>
  <si>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</si>
  <si>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</si>
  <si>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</si>
  <si>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</si>
  <si>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</si>
  <si>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</si>
  <si>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</si>
  <si>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</si>
  <si>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</si>
  <si>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</si>
  <si>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</si>
  <si>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</si>
  <si>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</si>
  <si>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</si>
  <si>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</si>
  <si>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</si>
  <si>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</si>
  <si>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</si>
  <si>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</si>
  <si>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</si>
  <si>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</si>
  <si>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</si>
  <si>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</si>
  <si>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</si>
  <si>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</si>
  <si>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</si>
  <si>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</si>
  <si>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</si>
  <si>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</si>
  <si>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</si>
  <si>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</si>
  <si>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</si>
  <si>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</si>
  <si>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</si>
  <si>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</si>
  <si>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</si>
  <si>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</si>
  <si>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</si>
  <si>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</si>
  <si>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</si>
  <si>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</si>
  <si>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</si>
  <si>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</si>
  <si>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</si>
  <si>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</si>
  <si>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</si>
  <si>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</si>
  <si>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</si>
  <si>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</si>
  <si>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</si>
  <si>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</si>
  <si>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</si>
  <si>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</si>
  <si>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</si>
  <si>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</si>
  <si>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</si>
  <si>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</si>
  <si>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</si>
  <si>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</si>
  <si>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</si>
  <si>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</si>
  <si>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</si>
  <si>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</si>
  <si>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</si>
  <si>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</si>
  <si>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</si>
  <si>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</si>
  <si>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</si>
  <si>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</si>
  <si>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</si>
  <si>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</si>
  <si>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</si>
  <si>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</si>
  <si>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</si>
  <si>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</si>
  <si>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</si>
  <si>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</si>
  <si>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</si>
  <si>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</si>
  <si>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</si>
  <si>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</si>
  <si>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</si>
  <si>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</si>
  <si>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</si>
  <si>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</si>
  <si>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</si>
  <si>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</si>
  <si>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</si>
  <si>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</si>
  <si>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</si>
  <si>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</si>
  <si>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</si>
  <si>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</si>
  <si>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</si>
  <si>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</si>
  <si>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</si>
  <si>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</si>
  <si>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</si>
  <si>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</si>
  <si>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</si>
  <si>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</si>
  <si>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</si>
  <si>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</si>
  <si>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</si>
  <si>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</si>
  <si>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</si>
  <si>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</si>
  <si>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</si>
  <si>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</si>
  <si>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</si>
  <si>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</si>
  <si>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</si>
  <si>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</si>
  <si>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</si>
  <si>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</si>
  <si>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</si>
  <si>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</si>
  <si>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</si>
  <si>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</si>
  <si>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</si>
  <si>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</si>
  <si>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</si>
  <si>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</si>
  <si>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</si>
  <si>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</si>
  <si>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</si>
  <si>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</si>
  <si>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</si>
  <si>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</si>
  <si>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</si>
  <si>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</si>
  <si>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</si>
  <si>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</si>
  <si>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</si>
  <si>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</si>
  <si>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</si>
  <si>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</si>
  <si>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</si>
  <si>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</si>
  <si>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</si>
  <si>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</si>
  <si>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</si>
  <si>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</si>
  <si>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</si>
  <si>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</si>
  <si>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</si>
  <si>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</si>
  <si>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</si>
  <si>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</si>
  <si>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</si>
  <si>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</si>
  <si>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</si>
  <si>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</si>
  <si>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</si>
  <si>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</si>
  <si>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</si>
  <si>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</si>
  <si>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</si>
  <si>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</si>
  <si>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</si>
  <si>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</si>
  <si>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</si>
  <si>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</si>
  <si>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</si>
  <si>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</si>
  <si>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</si>
  <si>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</si>
  <si>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</si>
  <si>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</si>
  <si>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</si>
  <si>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</si>
  <si>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</si>
  <si>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</si>
  <si>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</si>
  <si>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</si>
  <si>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</si>
  <si>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</si>
  <si>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</si>
  <si>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</si>
  <si>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</si>
  <si>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</si>
  <si>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</si>
  <si>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</si>
  <si>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</si>
  <si>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</si>
  <si>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</si>
  <si>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</si>
  <si>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</si>
  <si>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</si>
  <si>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</si>
  <si>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</si>
  <si>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</si>
  <si>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</si>
  <si>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</si>
  <si>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</si>
  <si>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</si>
  <si>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</si>
  <si>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</si>
  <si>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</si>
  <si>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</si>
  <si>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</si>
  <si>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</si>
  <si>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</si>
  <si>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</si>
  <si>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</si>
  <si>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</si>
  <si>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</si>
  <si>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</si>
  <si>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</si>
  <si>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</si>
  <si>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</si>
  <si>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</si>
  <si>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</si>
  <si>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</si>
  <si>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</si>
  <si>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</si>
  <si>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</si>
  <si>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</si>
  <si>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</si>
  <si>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</si>
  <si>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</si>
  <si>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</si>
  <si>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</si>
  <si>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</si>
  <si>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</si>
  <si>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</si>
  <si>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</si>
  <si>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</si>
  <si>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</si>
  <si>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</si>
  <si>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</si>
  <si>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</si>
  <si>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</si>
  <si>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</si>
  <si>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</si>
  <si>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</si>
  <si>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evocation</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</si>
  <si>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</si>
  <si>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</si>
  <si>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</si>
  <si>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</si>
  <si>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</si>
  <si>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</si>
  <si>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</si>
  <si>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</si>
  <si>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</si>
  <si>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</si>
  <si>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</si>
  <si>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</si>
  <si>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</si>
  <si>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</si>
  <si>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</si>
  <si>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</si>
  <si>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</si>
  <si>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</si>
  <si>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</si>
  <si>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</si>
  <si>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</si>
  <si>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</si>
  <si>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</si>
  <si>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</si>
  <si>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</si>
  <si>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</si>
  <si>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</si>
  <si>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</si>
  <si>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</si>
  <si>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</si>
  <si>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</si>
  <si>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</si>
  <si>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</si>
  <si>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</si>
  <si>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</si>
  <si>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</si>
  <si>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</si>
  <si>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</si>
  <si>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</si>
  <si>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</si>
  <si>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</si>
  <si>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</si>
  <si>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</si>
  <si>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</si>
  <si>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</si>
  <si>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</si>
  <si>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</si>
  <si>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</si>
  <si>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</si>
  <si>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</si>
  <si>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</si>
  <si>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</si>
  <si>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</si>
  <si>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</si>
  <si>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</si>
  <si>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</si>
  <si>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</si>
  <si>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</si>
  <si>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</si>
  <si>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</si>
  <si>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</si>
  <si>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</si>
  <si>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</si>
  <si>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</si>
  <si>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</si>
  <si>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</si>
  <si>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</si>
  <si>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</si>
  <si>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</si>
  <si>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</si>
  <si>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</si>
  <si>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</si>
  <si>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</si>
  <si>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</si>
  <si>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</si>
  <si>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</si>
  <si>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</si>
  <si>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</si>
  <si>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</si>
  <si>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</si>
  <si>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</si>
  <si>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</si>
  <si>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</si>
  <si>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</si>
  <si>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</si>
  <si>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</si>
  <si>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</si>
  <si>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</si>
  <si>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</si>
  <si>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</si>
  <si>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</si>
  <si>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</si>
  <si>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</si>
  <si>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</si>
  <si>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</si>
  <si>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</si>
  <si>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</si>
  <si>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</si>
  <si>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</si>
  <si>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</si>
  <si>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</si>
  <si>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</si>
  <si>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</si>
  <si>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</si>
  <si>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</si>
  <si>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</si>
  <si>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</si>
  <si>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</si>
  <si>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</si>
  <si>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</si>
  <si>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</si>
  <si>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</si>
  <si>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</si>
  <si>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</si>
  <si>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</si>
  <si>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</si>
  <si>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</si>
  <si>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</si>
  <si>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</si>
  <si>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</si>
  <si>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</si>
  <si>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</si>
  <si>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</si>
  <si>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</si>
  <si>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</si>
  <si>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</si>
  <si>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</si>
  <si>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</si>
  <si>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</si>
  <si>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</si>
  <si>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</si>
  <si>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</si>
  <si>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</si>
  <si>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</si>
  <si>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</si>
  <si>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</si>
  <si>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</si>
  <si>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</si>
  <si>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</si>
  <si>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</si>
  <si>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</si>
  <si>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</si>
  <si>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</si>
  <si>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</si>
  <si>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</si>
  <si>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</si>
  <si>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</si>
  <si>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</si>
  <si>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</si>
  <si>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</si>
  <si>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</si>
  <si>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</si>
  <si>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</si>
  <si>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</si>
  <si>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</si>
  <si>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</si>
  <si>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</si>
  <si>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</si>
  <si>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</si>
  <si>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</si>
  <si>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</si>
  <si>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</si>
  <si>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</si>
  <si>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</si>
  <si>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</si>
  <si>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</si>
  <si>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</si>
  <si>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</si>
  <si>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</si>
  <si>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</si>
  <si>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</si>
  <si>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</si>
  <si>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</si>
  <si>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</si>
  <si>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</si>
  <si>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</si>
  <si>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</si>
  <si>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</si>
  <si>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</si>
  <si>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</si>
  <si>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</si>
  <si>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</si>
  <si>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</si>
  <si>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</si>
  <si>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</si>
  <si>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</si>
  <si>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</si>
  <si>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</si>
  <si>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</si>
  <si>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</si>
  <si>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</si>
  <si>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</si>
  <si>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</si>
  <si>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</si>
  <si>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</si>
  <si>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</si>
  <si>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</si>
  <si>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</si>
  <si>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</si>
  <si>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</si>
  <si>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</si>
  <si>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</si>
  <si>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</si>
  <si>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</si>
  <si>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</si>
  <si>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</si>
  <si>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</si>
  <si>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</si>
  <si>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</si>
  <si>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</si>
  <si>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</si>
  <si>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</si>
  <si>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</si>
  <si>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</si>
  <si>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</si>
  <si>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</si>
  <si>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</si>
  <si>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</si>
  <si>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</si>
  <si>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</si>
  <si>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</si>
  <si>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</si>
  <si>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</si>
  <si>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</si>
  <si>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</si>
  <si>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</si>
  <si>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</si>
  <si>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</si>
  <si>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</si>
  <si>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</si>
  <si>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</si>
  <si>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</si>
  <si>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</si>
  <si>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</si>
  <si>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</si>
  <si>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</si>
  <si>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</si>
  <si>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</si>
  <si>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</si>
  <si>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</si>
  <si>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</si>
  <si>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</si>
  <si>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</si>
  <si>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</si>
  <si>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</si>
  <si>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</si>
  <si>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</si>
  <si>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</si>
  <si>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</si>
  <si>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</si>
  <si>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</si>
  <si>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</si>
  <si>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</si>
  <si>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</si>
  <si>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</si>
  <si>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</si>
  <si>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</si>
  <si>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</si>
  <si>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</si>
  <si>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</si>
  <si>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</si>
  <si>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</si>
  <si>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</si>
  <si>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</si>
  <si>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</si>
  <si>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</si>
  <si>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</si>
  <si>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</si>
  <si>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</si>
  <si>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</si>
  <si>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</si>
  <si>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</si>
  <si>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</si>
  <si>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</si>
  <si>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</si>
  <si>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</si>
  <si>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</si>
  <si>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</si>
  <si>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</si>
  <si>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</si>
  <si>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</si>
  <si>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</si>
  <si>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</si>
  <si>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</si>
  <si>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</si>
  <si>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</si>
  <si>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</si>
  <si>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</si>
  <si>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</si>
  <si>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</si>
  <si>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</si>
  <si>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</si>
  <si>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</si>
  <si>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</si>
  <si>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</si>
  <si>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</si>
  <si>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</si>
  <si>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</si>
  <si>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</si>
  <si>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</si>
  <si>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</si>
  <si>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</si>
  <si>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</si>
  <si>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</si>
  <si>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</si>
  <si>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</si>
  <si>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</si>
  <si>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</si>
  <si>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</si>
  <si>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</si>
  <si>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</si>
  <si>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</si>
  <si>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</si>
  <si>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</si>
  <si>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</si>
  <si>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</si>
  <si>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</si>
  <si>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</si>
  <si>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</si>
  <si>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</si>
  <si>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</si>
  <si>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</si>
  <si>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</si>
  <si>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</si>
  <si>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</si>
  <si>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</si>
  <si>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</si>
  <si>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</si>
  <si>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</si>
  <si>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</si>
  <si>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</si>
  <si>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</si>
  <si>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</si>
  <si>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</si>
  <si>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</si>
  <si>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</si>
  <si>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</si>
  <si>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</si>
  <si>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</si>
  <si>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</si>
  <si>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</si>
  <si>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</si>
  <si>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</si>
  <si>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</si>
  <si>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</si>
  <si>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</si>
  <si>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</si>
  <si>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</si>
  <si>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</si>
  <si>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</si>
  <si>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</si>
  <si>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</si>
  <si>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</si>
  <si>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</si>
  <si>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</si>
  <si>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</si>
  <si>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</si>
  <si>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</si>
  <si>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</si>
  <si>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</si>
  <si>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</si>
  <si>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</si>
  <si>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</si>
  <si>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</si>
  <si>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</si>
  <si>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</si>
  <si>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</si>
  <si>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</si>
  <si>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</si>
  <si>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</si>
  <si>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</si>
  <si>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</si>
  <si>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</si>
  <si>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</si>
  <si>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</si>
  <si>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</si>
  <si>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</si>
  <si>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</si>
  <si>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</si>
  <si>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</si>
  <si>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</si>
  <si>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</si>
  <si>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</si>
  <si>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</si>
  <si>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</si>
  <si>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</si>
  <si>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</si>
  <si>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</si>
  <si>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</si>
  <si>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</si>
  <si>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</si>
  <si>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</si>
  <si>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</si>
  <si>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</si>
  <si>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</si>
  <si>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</si>
  <si>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</si>
  <si>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</si>
  <si>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</si>
  <si>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</si>
  <si>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</si>
  <si>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</si>
  <si>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</si>
  <si>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</si>
  <si>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</si>
  <si>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</si>
  <si>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</si>
  <si>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</si>
  <si>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</si>
  <si>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</si>
  <si>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</si>
  <si>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</si>
  <si>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</si>
  <si>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</si>
  <si>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</si>
  <si>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</si>
  <si>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</si>
  <si>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</si>
  <si>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</si>
  <si>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</si>
  <si>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</si>
  <si>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</si>
  <si>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</si>
  <si>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</si>
  <si>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</si>
  <si>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</si>
  <si>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</si>
  <si>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</si>
  <si>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</si>
  <si>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</si>
  <si>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</si>
  <si>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</si>
  <si>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</si>
  <si>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</si>
  <si>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</si>
  <si>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</si>
  <si>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</si>
  <si>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</si>
  <si>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</si>
  <si>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</si>
  <si>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</si>
  <si>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</si>
  <si>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</si>
  <si>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</si>
  <si>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</si>
  <si>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</si>
  <si>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</si>
  <si>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</si>
  <si>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</si>
  <si>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</si>
  <si>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</si>
  <si>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</si>
  <si>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</si>
  <si>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</si>
  <si>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</si>
  <si>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</si>
  <si>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</si>
  <si>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</si>
  <si>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</si>
  <si>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</si>
  <si>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</si>
  <si>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</si>
  <si>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</si>
  <si>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</si>
  <si>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</si>
  <si>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</si>
  <si>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</si>
  <si>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</si>
  <si>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</si>
  <si>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</si>
  <si>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</si>
  <si>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</si>
  <si>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</si>
  <si>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</si>
  <si>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</si>
  <si>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</si>
  <si>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</si>
  <si>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</si>
  <si>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</si>
  <si>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</si>
  <si>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</si>
  <si>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</si>
  <si>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</si>
  <si>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</si>
  <si>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</si>
  <si>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</si>
  <si>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</si>
  <si>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</si>
  <si>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</si>
  <si>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</si>
  <si>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</si>
  <si>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</si>
  <si>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</si>
  <si>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</si>
  <si>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</si>
  <si>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</si>
  <si>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</si>
  <si>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</si>
  <si>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</si>
  <si>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</si>
  <si>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</si>
  <si>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</si>
  <si>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</si>
  <si>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</si>
  <si>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</si>
  <si>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</si>
  <si>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</si>
  <si>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</si>
  <si>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</si>
  <si>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</si>
  <si>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</si>
  <si>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</si>
  <si>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</si>
  <si>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</si>
  <si>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</si>
  <si>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</si>
  <si>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</si>
  <si>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</si>
  <si>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</si>
  <si>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</si>
  <si>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</si>
  <si>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</si>
  <si>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</si>
  <si>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</si>
  <si>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</si>
  <si>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</si>
  <si>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</si>
  <si>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</si>
  <si>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</si>
  <si>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</si>
  <si>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</si>
  <si>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</si>
  <si>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</si>
  <si>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</si>
  <si>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</si>
  <si>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</si>
  <si>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</si>
  <si>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</si>
  <si>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</si>
  <si>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</si>
  <si>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</si>
  <si>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</si>
  <si>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</si>
  <si>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</si>
  <si>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</si>
  <si>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</si>
  <si>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</si>
  <si>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</si>
  <si>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</si>
  <si>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</si>
  <si>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</si>
  <si>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</si>
  <si>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</si>
  <si>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</si>
  <si>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</si>
  <si>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</si>
  <si>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</si>
  <si>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</si>
  <si>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</si>
  <si>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</si>
  <si>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</si>
  <si>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</si>
  <si>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</si>
  <si>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</si>
  <si>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</si>
  <si>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</si>
  <si>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</si>
  <si>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</si>
  <si>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</si>
  <si>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</si>
  <si>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</si>
  <si>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</si>
  <si>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</si>
  <si>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</si>
  <si>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</si>
  <si>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</si>
  <si>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</si>
  <si>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</si>
  <si>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</si>
  <si>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</si>
  <si>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</si>
  <si>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</si>
  <si>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</si>
  <si>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</si>
  <si>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</si>
  <si>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</si>
  <si>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</si>
  <si>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</si>
  <si>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</si>
  <si>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</si>
  <si>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</si>
  <si>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</si>
  <si>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</si>
  <si>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</si>
  <si>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</si>
  <si>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</si>
  <si>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</si>
  <si>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</si>
  <si>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</si>
  <si>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</si>
  <si>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</si>
  <si>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</si>
  <si>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</si>
  <si>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</si>
  <si>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</si>
  <si>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</si>
  <si>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</si>
  <si>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</si>
  <si>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</si>
  <si>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</si>
  <si>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</si>
  <si>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</si>
  <si>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</si>
  <si>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</si>
  <si>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</si>
  <si>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</si>
  <si>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</si>
  <si>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</si>
  <si>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</si>
  <si>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</si>
  <si>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</si>
  <si>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</si>
  <si>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</si>
  <si>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</si>
  <si>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</si>
  <si>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</si>
  <si>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</si>
  <si>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</si>
  <si>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</si>
  <si>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</si>
  <si>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</si>
  <si>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</si>
  <si>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</si>
  <si>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</si>
  <si>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</si>
  <si>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</si>
  <si>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</si>
  <si>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</si>
  <si>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</si>
  <si>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</si>
  <si>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</si>
  <si>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</si>
  <si>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</si>
  <si>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</si>
  <si>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</si>
  <si>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</si>
  <si>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</si>
  <si>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</si>
  <si>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</si>
  <si>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</si>
  <si>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</si>
  <si>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</si>
  <si>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</si>
  <si>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</si>
  <si>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</si>
  <si>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</si>
  <si>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</si>
  <si>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</si>
  <si>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</si>
  <si>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</si>
  <si>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</si>
  <si>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</si>
  <si>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</si>
  <si>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</si>
  <si>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</si>
  <si>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</si>
  <si>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</si>
  <si>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</si>
  <si>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</si>
  <si>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"CHARME"</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</si>
  <si>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</si>
  <si>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</si>
  <si>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</si>
  <si>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</si>
  <si>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</si>
  <si>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</si>
  <si>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</si>
  <si>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</si>
  <si>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</si>
  <si>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</si>
  <si>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</si>
  <si>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</si>
  <si>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</si>
  <si>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</si>
  <si>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</si>
  <si>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</si>
  <si>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</si>
  <si>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</si>
  <si>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</si>
  <si>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</si>
  <si>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</si>
  <si>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</si>
  <si>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</si>
  <si>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</si>
  <si>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</si>
  <si>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</si>
  <si>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</si>
  <si>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</si>
  <si>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</si>
  <si>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</si>
  <si>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</si>
  <si>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</si>
  <si>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</si>
  <si>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</si>
  <si>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</si>
  <si>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</si>
  <si>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</si>
  <si>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</si>
  <si>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</si>
  <si>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</si>
  <si>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</si>
  <si>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</si>
  <si>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</si>
  <si>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</si>
  <si>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</si>
  <si>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</si>
  <si>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</si>
  <si>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</si>
  <si>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</si>
  <si>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</si>
  <si>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</si>
  <si>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</si>
  <si>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</si>
  <si>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</si>
  <si>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</si>
  <si>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</si>
  <si>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</si>
  <si>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</si>
  <si>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</si>
  <si>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</si>
  <si>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</si>
  <si>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</si>
  <si>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</si>
  <si>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</si>
  <si>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</si>
  <si>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</si>
  <si>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</si>
  <si>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</si>
  <si>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</si>
  <si>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</si>
  <si>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</si>
  <si>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</si>
  <si>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</si>
  <si>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</si>
  <si>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</si>
  <si>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</si>
  <si>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</si>
  <si>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</si>
  <si>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</si>
  <si>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</si>
  <si>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</si>
  <si>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</si>
  <si>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</si>
  <si>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</si>
  <si>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 xml:space="preserve">Agrippé </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</si>
  <si>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</si>
  <si>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</si>
  <si>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</si>
  <si>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 xml:space="preserve">Assourdi </t>
  </si>
  <si>
    <t>Une créature assourdie n'entend pas et rate automatiquement tout jet de caractéristique qui nécessite l’ouïe.</t>
  </si>
  <si>
    <t>BLINDED</t>
  </si>
  <si>
    <t>Aveuglement</t>
  </si>
  <si>
    <t>Aveuglé </t>
  </si>
  <si>
    <t>Une créature aveuglée ne voit pas et rate automatiquement tout jet de caractéristique qui nécessite la vue.\nLes jets d'attaque contre la créature ont l'avantage, et les jets d'attaque de la créature ont un désavantage.</t>
  </si>
  <si>
    <t>RESTRAINED</t>
  </si>
  <si>
    <t>Entrave</t>
  </si>
  <si>
    <t xml:space="preserve">Entravé </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</si>
  <si>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</si>
  <si>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</si>
  <si>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</si>
  <si>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 xml:space="preserve">Étourdi </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</si>
  <si>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</si>
  <si>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</si>
  <si>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</si>
  <si>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</si>
  <si>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</si>
  <si>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</si>
  <si>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</si>
  <si>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</si>
  <si>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</si>
  <si>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</si>
  <si>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</si>
  <si>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</si>
  <si>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</si>
  <si>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 xml:space="preserve">Pétrifié </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</si>
  <si>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</si>
  <si>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</si>
  <si>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</si>
  <si>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</si>
  <si>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</si>
  <si>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</si>
  <si>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</si>
  <si>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</si>
  <si>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</si>
  <si>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</si>
  <si>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</si>
  <si>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</si>
  <si>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</si>
  <si>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</si>
  <si>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</si>
  <si>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</si>
  <si>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</si>
  <si>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</si>
  <si>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</si>
  <si>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</si>
  <si>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</si>
  <si>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</si>
  <si>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</si>
  <si>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</si>
  <si>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</si>
  <si>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</si>
  <si>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</si>
  <si>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</si>
  <si>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Spécialisation multiple</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</si>
  <si>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</si>
  <si>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</si>
  <si>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</si>
  <si>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</si>
  <si>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</si>
  <si>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</si>
  <si>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</si>
  <si>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</si>
  <si>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</si>
  <si>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</si>
  <si>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</si>
  <si>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</si>
  <si>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</si>
  <si>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</si>
  <si>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</si>
  <si>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</si>
  <si>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</si>
  <si>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</si>
  <si>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</si>
  <si>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</si>
  <si>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</si>
  <si>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</si>
  <si>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</si>
  <si>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</si>
  <si>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</si>
  <si>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</si>
  <si>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</si>
  <si>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</si>
  <si>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</si>
  <si>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</si>
  <si>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</si>
  <si>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</si>
  <si>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</si>
  <si>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</si>
  <si>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</si>
  <si>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</si>
  <si>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</si>
  <si>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</si>
  <si>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</si>
  <si>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</si>
  <si>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</si>
  <si>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</si>
  <si>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</si>
  <si>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</si>
  <si>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</si>
  <si>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</si>
  <si>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</si>
  <si>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</si>
  <si>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</si>
  <si>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</si>
  <si>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</si>
  <si>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</si>
  <si>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</si>
  <si>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</si>
  <si>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</si>
  <si>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</si>
  <si>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</si>
  <si>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</si>
  <si>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</si>
  <si>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</si>
  <si>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</si>
  <si>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</si>
  <si>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</si>
  <si>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</si>
  <si>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</si>
  <si>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</si>
  <si>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</si>
  <si>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</si>
  <si>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</si>
  <si>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</si>
  <si>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</si>
  <si>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</si>
  <si>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</si>
  <si>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</si>
  <si>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</si>
  <si>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</si>
  <si>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</si>
  <si>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</si>
  <si>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</si>
  <si>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</si>
  <si>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</si>
  <si>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</si>
  <si>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</si>
  <si>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</si>
  <si>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</si>
  <si>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</si>
  <si>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</si>
  <si>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</si>
  <si>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</si>
  <si>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</si>
  <si>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</si>
  <si>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</si>
  <si>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</si>
  <si>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</si>
  <si>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</si>
  <si>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</si>
  <si>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</si>
  <si>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</si>
  <si>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</si>
  <si>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</si>
  <si>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</si>
  <si>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</si>
  <si>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</si>
  <si>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</si>
  <si>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</si>
  <si>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</si>
  <si>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</si>
  <si>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</si>
  <si>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</si>
  <si>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</si>
  <si>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</si>
  <si>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</si>
  <si>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</si>
  <si>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</si>
  <si>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</si>
  <si>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</si>
  <si>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</si>
  <si>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</si>
  <si>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</si>
  <si>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</si>
  <si>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</si>
  <si>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</si>
  <si>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</si>
  <si>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</si>
  <si>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</si>
  <si>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</si>
  <si>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</si>
  <si>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</si>
  <si>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</si>
  <si>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</si>
  <si>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</si>
  <si>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</si>
  <si>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</si>
  <si>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</si>
  <si>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</si>
  <si>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</si>
  <si>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</si>
  <si>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</si>
  <si>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</si>
  <si>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</si>
  <si>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</si>
  <si>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</si>
  <si>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</si>
  <si>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</si>
  <si>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</si>
  <si>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</si>
  <si>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</si>
  <si>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</si>
  <si>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</si>
  <si>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</si>
  <si>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</si>
  <si>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</si>
  <si>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</si>
  <si>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</si>
  <si>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</si>
  <si>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</si>
  <si>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</si>
  <si>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</si>
  <si>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</si>
  <si>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</si>
  <si>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</si>
  <si>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</si>
  <si>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</si>
  <si>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</si>
  <si>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</si>
  <si>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</si>
  <si>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</si>
  <si>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</si>
  <si>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</si>
  <si>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</si>
  <si>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</si>
  <si>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</si>
  <si>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</si>
  <si>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</si>
  <si>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</si>
  <si>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</si>
  <si>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</si>
  <si>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</si>
  <si>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</si>
  <si>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</si>
  <si>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</si>
  <si>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</si>
  <si>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</si>
  <si>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</si>
  <si>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</si>
  <si>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</si>
  <si>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</si>
  <si>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</si>
  <si>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</si>
  <si>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</si>
  <si>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</si>
  <si>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</si>
  <si>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</si>
  <si>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</si>
  <si>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</si>
  <si>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</si>
  <si>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</si>
  <si>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</si>
  <si>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</si>
  <si>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</si>
  <si>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</si>
  <si>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</si>
  <si>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</si>
  <si>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</si>
  <si>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</si>
  <si>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</si>
  <si>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</si>
  <si>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</si>
  <si>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</si>
  <si>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</si>
  <si>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</si>
  <si>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</si>
  <si>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</si>
  <si>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</si>
  <si>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</si>
  <si>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</si>
  <si>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</si>
  <si>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</si>
  <si>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</si>
  <si>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</si>
  <si>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</si>
  <si>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</si>
  <si>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</si>
  <si>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</si>
  <si>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</si>
  <si>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</si>
  <si>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</si>
  <si>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</si>
  <si>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</si>
  <si>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</si>
  <si>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</si>
  <si>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</si>
  <si>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</si>
  <si>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</si>
  <si>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</si>
  <si>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</si>
  <si>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</si>
  <si>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</si>
  <si>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</si>
  <si>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</si>
  <si>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</si>
  <si>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</si>
  <si>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</si>
  <si>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</si>
  <si>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</si>
  <si>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</si>
  <si>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</si>
  <si>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</si>
  <si>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</si>
  <si>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</si>
  <si>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</si>
  <si>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</si>
  <si>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</si>
  <si>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</si>
  <si>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</si>
  <si>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</si>
  <si>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</si>
  <si>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</si>
  <si>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</si>
  <si>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</si>
  <si>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</si>
  <si>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</si>
  <si>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</si>
  <si>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</si>
  <si>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</si>
  <si>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</si>
  <si>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</si>
  <si>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</si>
  <si>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</si>
  <si>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</si>
  <si>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</si>
  <si>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</si>
  <si>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</si>
  <si>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</si>
  <si>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</si>
  <si>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</si>
  <si>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</si>
  <si>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</si>
  <si>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</si>
  <si>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</si>
  <si>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</si>
  <si>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</si>
  <si>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</si>
  <si>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</si>
  <si>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</si>
  <si>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</si>
  <si>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</si>
  <si>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</si>
  <si>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</si>
  <si>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</si>
  <si>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</si>
  <si>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</si>
  <si>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</si>
  <si>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</si>
  <si>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</si>
  <si>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</si>
  <si>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</si>
  <si>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</si>
  <si>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</si>
  <si>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</si>
  <si>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</si>
  <si>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</si>
  <si>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</si>
  <si>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</si>
  <si>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</si>
  <si>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</si>
  <si>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</si>
  <si>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</si>
  <si>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</si>
  <si>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</si>
  <si>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</si>
  <si>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</si>
  <si>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</si>
  <si>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</si>
  <si>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</si>
  <si>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</si>
  <si>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</si>
  <si>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</si>
  <si>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</si>
  <si>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</si>
  <si>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</si>
  <si>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</si>
  <si>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</si>
  <si>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</si>
  <si>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</si>
  <si>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</si>
  <si>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</si>
  <si>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</si>
  <si>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</si>
  <si>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</si>
  <si>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</si>
  <si>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</si>
  <si>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</si>
  <si>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</si>
  <si>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</si>
  <si>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</si>
  <si>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</si>
  <si>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</si>
  <si>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</si>
  <si>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</si>
  <si>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</si>
  <si>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</si>
  <si>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</si>
  <si>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</si>
  <si>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</si>
  <si>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</si>
  <si>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</si>
  <si>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</si>
  <si>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</si>
  <si>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</si>
  <si>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</si>
  <si>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</si>
  <si>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</si>
  <si>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</si>
  <si>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</si>
  <si>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</si>
  <si>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</si>
  <si>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</si>
  <si>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</si>
  <si>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</si>
  <si>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</si>
  <si>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</si>
  <si>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</si>
  <si>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</si>
  <si>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</si>
  <si>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</si>
  <si>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</si>
  <si>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</si>
  <si>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</si>
  <si>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</si>
  <si>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</si>
  <si>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</si>
  <si>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</si>
  <si>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</si>
  <si>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</si>
  <si>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</si>
  <si>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</si>
  <si>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</si>
  <si>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</si>
  <si>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</si>
  <si>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</si>
  <si>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</si>
  <si>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</si>
  <si>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</si>
  <si>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</si>
  <si>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</si>
  <si>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</si>
  <si>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</si>
  <si>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</si>
  <si>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</si>
  <si>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</si>
  <si>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</si>
  <si>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</si>
  <si>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</si>
  <si>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</si>
  <si>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</si>
  <si>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</si>
  <si>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</si>
  <si>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</si>
  <si>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</si>
  <si>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</si>
  <si>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</si>
  <si>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</si>
  <si>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</si>
  <si>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</si>
  <si>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</si>
  <si>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</si>
  <si>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</si>
  <si>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</si>
  <si>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</si>
  <si>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</si>
  <si>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</si>
  <si>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</si>
  <si>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</si>
  <si>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</si>
  <si>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</si>
  <si>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</si>
  <si>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</si>
  <si>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</si>
  <si>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</si>
  <si>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</si>
  <si>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</si>
  <si>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</si>
  <si>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</si>
  <si>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</si>
  <si>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</si>
  <si>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</si>
  <si>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</si>
  <si>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</si>
  <si>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</si>
  <si>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</si>
  <si>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</si>
  <si>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</si>
  <si>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</si>
  <si>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</si>
  <si>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</si>
  <si>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</si>
  <si>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</si>
  <si>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</si>
  <si>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</si>
  <si>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</si>
  <si>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</si>
  <si>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</si>
  <si>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</si>
  <si>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</si>
  <si>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</si>
  <si>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</si>
  <si>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</si>
  <si>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</si>
  <si>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</si>
  <si>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</si>
  <si>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</si>
  <si>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</si>
  <si>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</si>
  <si>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</si>
  <si>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</si>
  <si>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</si>
  <si>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</si>
  <si>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</si>
  <si>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</si>
  <si>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</si>
  <si>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</si>
  <si>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</si>
  <si>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</si>
  <si>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</si>
  <si>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</si>
  <si>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</si>
  <si>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</si>
  <si>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</si>
  <si>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</si>
  <si>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</si>
  <si>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</si>
  <si>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</si>
  <si>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</si>
  <si>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</si>
  <si>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</si>
  <si>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</si>
  <si>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</si>
  <si>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</si>
  <si>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</si>
  <si>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</si>
  <si>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</si>
  <si>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</si>
  <si>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</si>
  <si>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</si>
  <si>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</si>
  <si>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</si>
  <si>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</si>
  <si>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</si>
  <si>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</si>
  <si>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</si>
  <si>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</si>
  <si>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</si>
  <si>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</si>
  <si>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</si>
  <si>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</si>
  <si>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</si>
  <si>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</si>
  <si>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</si>
  <si>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</si>
  <si>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</si>
  <si>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</si>
  <si>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</si>
  <si>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</si>
  <si>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</si>
  <si>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</si>
  <si>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</si>
  <si>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</si>
  <si>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</si>
  <si>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</si>
  <si>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</si>
  <si>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</si>
  <si>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</si>
  <si>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</si>
  <si>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</si>
  <si>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</si>
  <si>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</si>
  <si>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</si>
  <si>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</si>
  <si>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</si>
  <si>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</si>
  <si>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</si>
  <si>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</si>
  <si>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</si>
  <si>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</si>
  <si>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</si>
  <si>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</si>
  <si>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</si>
  <si>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</si>
  <si>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</si>
  <si>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</si>
  <si>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</si>
  <si>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</si>
  <si>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</si>
  <si>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</si>
  <si>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</si>
  <si>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</si>
  <si>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</si>
  <si>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</si>
  <si>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</si>
  <si>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</si>
  <si>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</si>
  <si>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</si>
  <si>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</si>
  <si>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</si>
  <si>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</si>
  <si>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</si>
  <si>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</si>
  <si>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</si>
  <si>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</si>
  <si>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</si>
  <si>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</si>
  <si>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</si>
  <si>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</si>
  <si>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</si>
  <si>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</si>
  <si>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</si>
  <si>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</si>
  <si>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</si>
  <si>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</si>
  <si>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</si>
  <si>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</si>
  <si>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</si>
  <si>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</si>
  <si>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</si>
  <si>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</si>
  <si>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</si>
  <si>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</si>
  <si>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</si>
  <si>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</si>
  <si>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</si>
  <si>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</si>
  <si>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</si>
  <si>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</si>
  <si>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</si>
  <si>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</si>
  <si>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</si>
  <si>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</si>
  <si>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</si>
  <si>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</si>
  <si>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</si>
  <si>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</si>
  <si>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</si>
  <si>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</si>
  <si>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</si>
  <si>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</si>
  <si>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</si>
  <si>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</si>
  <si>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</si>
  <si>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</si>
  <si>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</si>
  <si>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</si>
  <si>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</si>
  <si>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</si>
  <si>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</si>
  <si>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</si>
  <si>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</si>
  <si>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</si>
  <si>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</si>
  <si>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</si>
  <si>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</si>
  <si>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</si>
  <si>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</si>
  <si>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</si>
  <si>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</si>
  <si>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</si>
  <si>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</si>
  <si>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</si>
  <si>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</si>
  <si>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</si>
  <si>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</si>
  <si>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</si>
  <si>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</si>
  <si>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</si>
  <si>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</si>
  <si>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</si>
  <si>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</si>
  <si>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</si>
  <si>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</si>
  <si>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</si>
  <si>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</si>
  <si>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</si>
  <si>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</si>
  <si>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</si>
  <si>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</si>
  <si>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</si>
  <si>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</si>
  <si>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</si>
  <si>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</si>
  <si>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</si>
  <si>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</si>
  <si>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</si>
  <si>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</si>
  <si>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</si>
  <si>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</si>
  <si>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</si>
  <si>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</si>
  <si>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</si>
  <si>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</si>
  <si>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</si>
  <si>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</si>
  <si>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</si>
  <si>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</si>
  <si>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</si>
  <si>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</si>
  <si>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</si>
  <si>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</si>
  <si>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</si>
  <si>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</si>
  <si>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</si>
  <si>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</si>
  <si>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</si>
  <si>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</si>
  <si>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</si>
  <si>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</si>
  <si>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</si>
  <si>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</si>
  <si>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</si>
  <si>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</si>
  <si>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</si>
  <si>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</si>
  <si>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</si>
  <si>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</si>
  <si>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</si>
  <si>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</si>
  <si>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</si>
  <si>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</si>
  <si>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</si>
  <si>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</si>
  <si>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</si>
  <si>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</si>
  <si>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</si>
  <si>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</si>
  <si>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</si>
  <si>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</si>
  <si>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</si>
  <si>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</si>
  <si>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</si>
  <si>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</si>
  <si>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</si>
  <si>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</si>
  <si>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</si>
  <si>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</si>
  <si>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</si>
  <si>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</si>
  <si>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</si>
  <si>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</si>
  <si>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</si>
  <si>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</si>
  <si>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</si>
  <si>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</si>
  <si>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</si>
  <si>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</si>
  <si>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</si>
  <si>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</si>
  <si>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</si>
  <si>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</si>
  <si>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</si>
  <si>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</si>
  <si>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</si>
  <si>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</si>
  <si>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</si>
  <si>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</si>
  <si>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</si>
  <si>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</si>
  <si>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</si>
  <si>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</si>
  <si>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</si>
  <si>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</si>
  <si>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</si>
  <si>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</si>
  <si>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</si>
  <si>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</si>
  <si>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</si>
  <si>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</si>
  <si>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</si>
  <si>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</si>
  <si>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</si>
  <si>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</si>
  <si>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</si>
  <si>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</si>
  <si>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</si>
  <si>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</si>
  <si>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</si>
  <si>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</si>
  <si>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</si>
  <si>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</si>
  <si>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</si>
  <si>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</si>
  <si>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</si>
  <si>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</si>
  <si>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</si>
  <si>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</si>
  <si>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</si>
  <si>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</si>
  <si>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</si>
  <si>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</si>
  <si>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</si>
  <si>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</si>
  <si>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</si>
  <si>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</si>
  <si>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</si>
  <si>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</si>
  <si>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</si>
  <si>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</si>
  <si>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</si>
  <si>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</si>
  <si>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</si>
  <si>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</si>
  <si>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</si>
  <si>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</si>
  <si>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</si>
  <si>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</si>
  <si>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</si>
  <si>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</si>
  <si>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</si>
  <si>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</si>
  <si>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</si>
  <si>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</si>
  <si>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</si>
  <si>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</si>
  <si>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</si>
  <si>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</si>
  <si>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</si>
  <si>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</si>
  <si>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</si>
  <si>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</si>
  <si>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</si>
  <si>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</si>
  <si>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</si>
  <si>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</si>
  <si>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</si>
  <si>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</si>
  <si>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</si>
  <si>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</si>
  <si>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</si>
  <si>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</si>
  <si>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</si>
  <si>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</si>
  <si>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</si>
  <si>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</si>
  <si>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</si>
  <si>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</si>
  <si>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</si>
  <si>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</si>
  <si>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</si>
  <si>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</si>
  <si>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</si>
  <si>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</si>
  <si>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</si>
  <si>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</si>
  <si>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</si>
  <si>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</si>
  <si>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</si>
  <si>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</si>
  <si>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</si>
  <si>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</si>
  <si>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</si>
  <si>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</si>
  <si>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</si>
  <si>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</si>
  <si>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</si>
  <si>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</si>
  <si>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</si>
  <si>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</si>
  <si>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</si>
  <si>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</si>
  <si>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</si>
  <si>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</si>
  <si>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</si>
  <si>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</si>
  <si>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</si>
  <si>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</si>
  <si>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</si>
  <si>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</si>
  <si>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</si>
  <si>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</si>
  <si>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</si>
  <si>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</si>
  <si>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</si>
  <si>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</si>
  <si>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</si>
  <si>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</si>
  <si>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</si>
  <si>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</si>
  <si>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</si>
  <si>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</si>
  <si>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</si>
  <si>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</si>
  <si>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</si>
  <si>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</si>
  <si>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</si>
  <si>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</si>
  <si>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</si>
  <si>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</si>
  <si>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</si>
  <si>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</si>
  <si>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</si>
  <si>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</si>
  <si>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</si>
  <si>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</si>
  <si>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</si>
  <si>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</si>
  <si>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</si>
  <si>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</si>
  <si>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</si>
  <si>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</si>
  <si>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</si>
  <si>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</si>
  <si>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</si>
  <si>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</si>
  <si>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</si>
  <si>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</si>
  <si>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</si>
  <si>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</si>
  <si>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</si>
  <si>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</si>
  <si>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</si>
  <si>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</si>
  <si>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</si>
  <si>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</si>
  <si>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</si>
  <si>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</si>
  <si>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</si>
  <si>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</si>
  <si>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</si>
  <si>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</si>
  <si>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</si>
  <si>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</si>
  <si>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</si>
  <si>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</si>
  <si>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</si>
  <si>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</si>
  <si>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</si>
  <si>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</si>
  <si>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</si>
  <si>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</si>
  <si>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</si>
  <si>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</si>
  <si>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</si>
  <si>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</si>
  <si>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</si>
  <si>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</si>
  <si>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</si>
  <si>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</si>
  <si>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</si>
  <si>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</si>
  <si>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</si>
  <si>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</si>
  <si>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</si>
  <si>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</si>
  <si>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</si>
  <si>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</si>
  <si>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</si>
  <si>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</si>
  <si>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</si>
  <si>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</si>
  <si>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</si>
  <si>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</si>
  <si>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</si>
  <si>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</si>
  <si>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</si>
  <si>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</si>
  <si>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</si>
  <si>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</si>
  <si>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</si>
  <si>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</si>
  <si>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</si>
  <si>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</si>
  <si>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</si>
  <si>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</si>
  <si>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</si>
  <si>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</si>
  <si>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</si>
  <si>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</si>
  <si>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</si>
  <si>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</si>
  <si>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</si>
  <si>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</si>
  <si>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</si>
  <si>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</si>
  <si>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</si>
  <si>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</si>
  <si>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</si>
  <si>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</si>
  <si>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</si>
  <si>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</si>
  <si>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</si>
  <si>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</si>
  <si>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</si>
  <si>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</si>
  <si>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</si>
  <si>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</si>
  <si>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</si>
  <si>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</si>
  <si>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</si>
  <si>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</si>
  <si>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</si>
  <si>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</si>
  <si>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</si>
  <si>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</si>
  <si>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</si>
  <si>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</si>
  <si>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</si>
  <si>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</si>
  <si>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</si>
  <si>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</si>
  <si>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</si>
  <si>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</si>
  <si>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</si>
  <si>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</si>
  <si>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</si>
  <si>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</si>
  <si>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</si>
  <si>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</si>
  <si>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</si>
  <si>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</si>
  <si>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</si>
  <si>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</si>
  <si>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</si>
  <si>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</si>
  <si>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</si>
  <si>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</si>
  <si>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</si>
  <si>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</si>
  <si>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</si>
  <si>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</si>
  <si>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</si>
  <si>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</si>
  <si>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</si>
  <si>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</si>
  <si>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</si>
  <si>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</si>
  <si>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</si>
  <si>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</si>
  <si>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</si>
  <si>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</si>
  <si>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</si>
  <si>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</si>
  <si>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</si>
  <si>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</si>
  <si>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</si>
  <si>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</si>
  <si>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</si>
  <si>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</si>
  <si>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</si>
  <si>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</si>
  <si>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</si>
  <si>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</si>
  <si>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</si>
  <si>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</si>
  <si>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</si>
  <si>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</si>
  <si>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</si>
  <si>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</si>
  <si>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</si>
  <si>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</si>
  <si>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</si>
  <si>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</si>
  <si>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</si>
  <si>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</si>
  <si>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</si>
  <si>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</si>
  <si>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</si>
  <si>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</si>
  <si>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</si>
  <si>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</si>
  <si>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</si>
  <si>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</si>
  <si>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</si>
  <si>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</si>
  <si>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</si>
  <si>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</si>
  <si>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</si>
  <si>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</si>
  <si>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</si>
  <si>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</si>
  <si>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</si>
  <si>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</si>
  <si>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</si>
  <si>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</si>
  <si>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</si>
  <si>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</si>
  <si>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</si>
  <si>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</si>
  <si>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</si>
  <si>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</si>
  <si>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</si>
  <si>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</si>
  <si>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</si>
  <si>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</si>
  <si>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</si>
  <si>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</si>
  <si>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</si>
  <si>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</si>
  <si>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</si>
  <si>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</si>
  <si>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</si>
  <si>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</si>
  <si>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</si>
  <si>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</si>
  <si>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</si>
  <si>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</si>
  <si>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</si>
  <si>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</si>
  <si>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</si>
  <si>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</si>
  <si>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</si>
  <si>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</si>
  <si>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</si>
  <si>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</si>
  <si>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</si>
  <si>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</si>
  <si>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</si>
  <si>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</si>
  <si>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</si>
  <si>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</si>
  <si>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</si>
  <si>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</si>
  <si>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</si>
  <si>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</si>
  <si>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</si>
  <si>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</si>
  <si>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</si>
  <si>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</si>
  <si>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</si>
  <si>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</si>
  <si>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</si>
  <si>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</si>
  <si>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</si>
  <si>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</si>
  <si>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</si>
  <si>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</si>
  <si>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</si>
  <si>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</si>
  <si>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</si>
  <si>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</si>
  <si>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</si>
  <si>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</si>
  <si>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</si>
  <si>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</si>
  <si>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</si>
  <si>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</si>
  <si>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</si>
  <si>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</si>
  <si>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</si>
  <si>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</si>
  <si>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</si>
  <si>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</si>
  <si>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</si>
  <si>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</si>
  <si>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</si>
  <si>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</si>
  <si>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</si>
  <si>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</si>
  <si>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</si>
  <si>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</si>
  <si>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</si>
  <si>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</si>
  <si>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</si>
  <si>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</si>
  <si>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</si>
  <si>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</si>
  <si>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</si>
  <si>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</si>
  <si>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</si>
  <si>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</si>
  <si>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</si>
  <si>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</si>
  <si>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</si>
  <si>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</si>
  <si>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</si>
  <si>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</si>
  <si>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</si>
  <si>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</si>
  <si>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</si>
  <si>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</si>
  <si>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</si>
  <si>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</si>
  <si>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"SORCERER", "MAGICIAN", "OCCULT_KNIGHT", "ARCANE_SWINDLER"</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</si>
  <si>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</si>
  <si>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</si>
  <si>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</si>
  <si>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</si>
  <si>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</si>
  <si>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</si>
  <si>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</si>
  <si>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</si>
  <si>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</si>
  <si>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</si>
  <si>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</si>
  <si>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</si>
  <si>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</si>
  <si>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</si>
  <si>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</si>
  <si>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</si>
  <si>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</si>
  <si>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</si>
  <si>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</si>
  <si>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</si>
  <si>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</si>
  <si>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</si>
  <si>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</si>
  <si>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</si>
  <si>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</si>
  <si>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</si>
  <si>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</si>
  <si>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</si>
  <si>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</si>
  <si>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</si>
  <si>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</si>
  <si>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</si>
  <si>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</si>
  <si>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</si>
  <si>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</si>
  <si>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</si>
  <si>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</si>
  <si>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</si>
  <si>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</si>
  <si>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</si>
  <si>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</si>
  <si>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</si>
  <si>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</si>
  <si>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</si>
  <si>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</si>
  <si>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</si>
  <si>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</si>
  <si>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</si>
  <si>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</si>
  <si>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</si>
  <si>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</si>
  <si>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</si>
  <si>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</si>
  <si>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</si>
  <si>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</si>
  <si>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</si>
  <si>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</si>
  <si>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</si>
  <si>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Vous obtenez la maîtrise des rapières, des épées courtes et des arbalètes de poing</t>
  </si>
  <si>
    <t>Entraînement aux armes elfiques</t>
  </si>
  <si>
    <t>Vous obtenez la maîtrise des épées (longues et courtes) et des arcs (longs et courts).</t>
  </si>
  <si>
    <t>Armes</t>
  </si>
  <si>
    <t>"Rapière", "Épée courte", "Arbalète de poing"</t>
  </si>
  <si>
    <t>"Épée courte", "Épée longue", "Arc court", "Arc long"</t>
  </si>
  <si>
    <t>Chanceux</t>
  </si>
  <si>
    <t>Lorsque vous obtenez un 1 au dé d'un jet d'attaque, de caractéristique ou de sauvegarde, vous pouvez relancer le dé et devez alors utiliser ce nouveau résultat.</t>
  </si>
  <si>
    <t>Vaillant</t>
  </si>
  <si>
    <t>Vous avez un avantage aux jets de sauvegarde pour ne pas être effrayé.</t>
  </si>
  <si>
    <t>Agilité halfeline</t>
  </si>
  <si>
    <t>Vous pouvez passer dans l'espace de toute créature d'une taille supérieure à la vôtre</t>
  </si>
  <si>
    <t>Discrétion naturelle</t>
  </si>
  <si>
    <t>Vous pouvez tenter de vous cacher si vous vous trouvez derrière une créature d'une taille supérieure à la vôtre.</t>
  </si>
  <si>
    <t>Résistance des robustes</t>
  </si>
  <si>
    <t>Vous obtenez un avantage aux jets de sauvegarde contre le poison et la résistance contre les dégâts de poison.</t>
  </si>
  <si>
    <t>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t>
  </si>
  <si>
    <t>Résistance naine</t>
  </si>
  <si>
    <t>Vous avez un avantage aux jets de sauvegarde contre le poison et obtenez la résistance contre les dégâts de poison.</t>
  </si>
  <si>
    <t>Entraînement aux armes naines</t>
  </si>
  <si>
    <t>Vous obtenez la maîtrise des hachettes, des haches d'armes, des marteaux légers et des marteaux de guerre.</t>
  </si>
  <si>
    <t>"Hachette", "Hache d'armes", "Marteau léger", "Marteau de guerre"</t>
  </si>
  <si>
    <t>Maîtrise des outils</t>
  </si>
  <si>
    <t>Vous obtenez la maîtrise d'un des outils d'artisan suivant au choix : outils de forgeron, outils de brasseur ou outils de maçon.</t>
  </si>
  <si>
    <t>Connaissance de la pierre</t>
  </si>
  <si>
    <t>Chaque fois que vous effectuez un jet d'Intelligence (Histoire) en relation avec l'origine d'un travail lié à la pierre, considérez que vous maîtrisez la compétence Histoire et ajoutez le double de votre bonus de maîtrise au jet, au lieu du bonus de maîtrise normal.</t>
  </si>
  <si>
    <t>Robustesse naine</t>
  </si>
  <si>
    <t>Vos points de vie maximums augmentent de 1 à chaque niveau.</t>
  </si>
  <si>
    <t>Formation au port des armures naines</t>
  </si>
  <si>
    <t>Vous maîtrisez les armures légères et intermédiaires.</t>
  </si>
  <si>
    <t>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</si>
  <si>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Polyvalence</t>
  </si>
  <si>
    <t>Vous gagnez la maîtrise de deux compétences de votre choix.</t>
  </si>
  <si>
    <t>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</si>
  <si>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Menaçant</t>
  </si>
  <si>
    <t>Vous gagnez la maîtrise de la compétence Intimidation.</t>
  </si>
  <si>
    <t>Endurance implacable</t>
  </si>
  <si>
    <t>Lorsque vous tombez à 0 point de vie, mais que vous n'êtes pas tué sur le coup, vous pouvez passer à 1 point de vie à la place. Vous devez terminer un repos long avant de pouvoir utiliser cette capacité de nouveau.</t>
  </si>
  <si>
    <t>Attaques sauvages</t>
  </si>
  <si>
    <t>Lorsque vous réalisez un coup critique lors d'une attaque au corps à corps avec une arme, vous pouvez jeter l'un des dés de dégâts de l'arme une deuxième fois et l'ajouter aux dégâts supplémentaires du coup critique.</t>
  </si>
  <si>
    <t>Souffle</t>
  </si>
  <si>
    <t>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t>
  </si>
  <si>
    <t>Résistance aux dégâts</t>
  </si>
  <si>
    <t>Vous obtenez la résistance au type de dégâts associé à votre ascendance draconique.</t>
  </si>
  <si>
    <t>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</si>
  <si>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Ruse gnome</t>
  </si>
  <si>
    <t>Vous avez un avantage aux jets de sauvegarde d'Intelligence, de Sagesse et de Charisme contre la magie.</t>
  </si>
  <si>
    <t>Illusionniste-né</t>
  </si>
  <si>
    <t>Vous connaissez le sort mineur illusion mineure. L'Intelligence est votre caractéristique d'incantation pour ce sort.</t>
  </si>
  <si>
    <t>Communication avec les petits animaux</t>
  </si>
  <si>
    <t>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t>
  </si>
  <si>
    <t>Connaissance en ingénierie</t>
  </si>
  <si>
    <t>Chaque fois que vous effectuez un jet d'Intelligence (Histoire) en relation avec l'alchimie, des objets magiques ou des dispositifs technologiques, ajoutez le double de votre bonus de maîtrise au jet, au lieu du bonus de maîtrise normal.</t>
  </si>
  <si>
    <t>Bricoleur</t>
  </si>
  <si>
    <t>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t>
  </si>
  <si>
    <t>Votre vision dans le noir a une portée de 36 mètres.</t>
  </si>
  <si>
    <t>Vous avez l'avantage aux jets de sauvegarde d'Intelligence, de Sagesse et de Charisme contre la magie.</t>
  </si>
  <si>
    <t>Teint pierreux</t>
  </si>
  <si>
    <t>Vous avez l'avantage aux jets de Dextérité (Discrétion) pour vous cacher sur un terrain rocheux.</t>
  </si>
  <si>
    <t>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</si>
  <si>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Résistance infernale</t>
  </si>
  <si>
    <t>Ascendance infernale</t>
  </si>
  <si>
    <t>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t>
  </si>
  <si>
    <t>Vous avez une vitesse de vol de 15 mètres par round. Pour utiliser cette vitesse, vous ne devez par porter d'armure moyenne ou lourde.</t>
  </si>
  <si>
    <t>Serre</t>
  </si>
  <si>
    <t>Vous maîtrisez vos armes naturelles, lesquelles infligent 1d4 de dégâts tranchants.</t>
  </si>
  <si>
    <t>Athlète naturel</t>
  </si>
  <si>
    <t>Vous maîtrisez la compétence Athlétisme.</t>
  </si>
  <si>
    <t>Endurance de la pierre</t>
  </si>
  <si>
    <t>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t>
  </si>
  <si>
    <t>Puissamment bâtit</t>
  </si>
  <si>
    <t>Vous comptez comme étant plus grand d'une taille pour déterminer votre capacité de charge et le poids que vous pouvez pousser, traîner ou soulever.</t>
  </si>
  <si>
    <t>Vous êtes habitué aux hautes altitudes, y compris des altitudes supérieures à 6000 mètres. Vous êtes aussi naturellement habitué aux climats froids, comme décrit dans le chapitre 5 du Guide du Maître.</t>
  </si>
  <si>
    <t>Montagnard</t>
  </si>
  <si>
    <t>Entraînement aux armes drows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</si>
</sst>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48">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42">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right style="dashed">
        <color theme="0" tint="-0.499984740745262"/>
      </right>
      <top style="dashed">
        <color theme="0" tint="-0.499984740745262"/>
      </top>
      <bottom/>
      <diagonal/>
    </border>
    <border>
      <left style="dashed">
        <color theme="0" tint="-0.499984740745262"/>
      </left>
      <right/>
      <top/>
      <bottom/>
      <diagonal/>
    </border>
    <border>
      <left/>
      <right style="dashed">
        <color theme="0" tint="-0.499984740745262"/>
      </right>
      <top/>
      <bottom/>
      <diagonal/>
    </border>
    <border>
      <left style="dashed">
        <color theme="0" tint="-0.499984740745262"/>
      </left>
      <right/>
      <top/>
      <bottom style="dashed">
        <color theme="0" tint="-0.499984740745262"/>
      </bottom>
      <diagonal/>
    </border>
    <border>
      <left/>
      <right style="dashed">
        <color theme="0" tint="-0.499984740745262"/>
      </right>
      <top/>
      <bottom style="dashed">
        <color theme="0" tint="-0.499984740745262"/>
      </bottom>
      <diagonal/>
    </border>
    <border>
      <left style="dashed">
        <color theme="0" tint="-0.499984740745262"/>
      </left>
      <right/>
      <top style="dashed">
        <color theme="0" tint="-0.499984740745262"/>
      </top>
      <bottom style="thin">
        <color indexed="64"/>
      </bottom>
      <diagonal/>
    </border>
    <border>
      <left/>
      <right/>
      <top style="dashed">
        <color theme="0" tint="-0.499984740745262"/>
      </top>
      <bottom style="thin">
        <color indexed="64"/>
      </bottom>
      <diagonal/>
    </border>
    <border>
      <left/>
      <right style="dashed">
        <color theme="0" tint="-0.499984740745262"/>
      </right>
      <top style="dashed">
        <color theme="0" tint="-0.499984740745262"/>
      </top>
      <bottom style="thin">
        <color indexed="64"/>
      </bottom>
      <diagonal/>
    </border>
    <border>
      <left style="dashed">
        <color theme="0" tint="-0.499984740745262"/>
      </left>
      <right style="dashed">
        <color theme="0" tint="-0.499984740745262"/>
      </right>
      <top style="dashed">
        <color theme="0" tint="-0.499984740745262"/>
      </top>
      <bottom/>
      <diagonal/>
    </border>
    <border>
      <left style="thin">
        <color indexed="64"/>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right style="thin">
        <color indexed="64"/>
      </right>
      <top style="dashed">
        <color theme="0" tint="-0.499984740745262"/>
      </top>
      <bottom style="dashed">
        <color theme="0" tint="-0.499984740745262"/>
      </bottom>
      <diagonal/>
    </border>
  </borders>
  <cellStyleXfs count="2">
    <xf numFmtId="0" fontId="0" fillId="0" borderId="0"/>
    <xf numFmtId="0" fontId="5" fillId="0" borderId="0" applyNumberFormat="0" applyFill="0" applyBorder="0" applyAlignment="0" applyProtection="0"/>
  </cellStyleXfs>
  <cellXfs count="380">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4" xfId="0" applyBorder="1" applyAlignment="1">
      <alignment horizontal="justify" vertical="center" wrapText="1"/>
    </xf>
    <xf numFmtId="0" fontId="12" fillId="0" borderId="14"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3"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4" xfId="0" applyFont="1" applyBorder="1" applyAlignment="1">
      <alignment horizontal="justify" vertical="center" wrapText="1"/>
    </xf>
    <xf numFmtId="0" fontId="20" fillId="0" borderId="14"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3" xfId="0" applyFont="1" applyBorder="1" applyAlignment="1">
      <alignment vertical="center" wrapText="1"/>
    </xf>
    <xf numFmtId="0" fontId="27" fillId="5" borderId="0" xfId="0" applyFont="1" applyFill="1" applyAlignment="1">
      <alignment horizontal="center" vertical="top" wrapText="1"/>
    </xf>
    <xf numFmtId="0" fontId="27" fillId="0" borderId="0" xfId="0" applyFont="1" applyAlignment="1">
      <alignment horizontal="center"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3"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5"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1" xfId="0" applyFont="1" applyBorder="1" applyAlignment="1">
      <alignment horizontal="center"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6" xfId="0" applyFont="1" applyFill="1" applyBorder="1" applyAlignment="1">
      <alignment horizontal="center"/>
    </xf>
    <xf numFmtId="0" fontId="26" fillId="4" borderId="17" xfId="0" applyFont="1" applyFill="1" applyBorder="1" applyAlignment="1">
      <alignment horizontal="center" vertical="top" wrapText="1"/>
    </xf>
    <xf numFmtId="0" fontId="27" fillId="5" borderId="18" xfId="0" applyFont="1" applyFill="1" applyBorder="1" applyAlignment="1">
      <alignment vertical="top" wrapText="1"/>
    </xf>
    <xf numFmtId="0" fontId="26" fillId="4" borderId="20" xfId="0" applyFont="1" applyFill="1" applyBorder="1" applyAlignment="1">
      <alignment horizontal="center" vertical="top" wrapText="1"/>
    </xf>
    <xf numFmtId="0" fontId="30" fillId="4" borderId="18" xfId="0" applyFont="1" applyFill="1" applyBorder="1" applyAlignment="1">
      <alignment horizontal="center" vertical="top" wrapText="1"/>
    </xf>
    <xf numFmtId="0" fontId="2" fillId="5" borderId="21" xfId="0" applyFont="1" applyFill="1" applyBorder="1" applyAlignment="1">
      <alignment horizontal="center" vertical="top" wrapText="1"/>
    </xf>
    <xf numFmtId="0" fontId="2" fillId="5" borderId="18" xfId="0" applyFont="1" applyFill="1" applyBorder="1" applyAlignment="1">
      <alignment vertical="top" wrapText="1"/>
    </xf>
    <xf numFmtId="0" fontId="2" fillId="4" borderId="21" xfId="0" applyFont="1" applyFill="1" applyBorder="1" applyAlignment="1">
      <alignment horizontal="center" vertical="top" wrapText="1"/>
    </xf>
    <xf numFmtId="0" fontId="2" fillId="4"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33" fillId="9" borderId="16"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1" xfId="0" applyFont="1" applyFill="1" applyBorder="1" applyAlignment="1">
      <alignment horizontal="center" vertical="top" wrapText="1"/>
    </xf>
    <xf numFmtId="0" fontId="27" fillId="0" borderId="21" xfId="0" applyFont="1" applyBorder="1" applyAlignment="1">
      <alignment horizontal="center" vertical="top" wrapText="1"/>
    </xf>
    <xf numFmtId="0" fontId="27" fillId="0" borderId="20" xfId="0" applyFont="1" applyBorder="1" applyAlignment="1">
      <alignment horizontal="center" vertical="top" wrapText="1"/>
    </xf>
    <xf numFmtId="0" fontId="2" fillId="5" borderId="18" xfId="0" applyFont="1" applyFill="1" applyBorder="1" applyAlignment="1">
      <alignment horizontal="left" vertical="top" wrapText="1"/>
    </xf>
    <xf numFmtId="0" fontId="30" fillId="4" borderId="22"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35" fillId="0" borderId="5" xfId="0" applyFont="1" applyBorder="1" applyAlignment="1">
      <alignment horizontal="justify" vertical="center" wrapText="1"/>
    </xf>
    <xf numFmtId="0" fontId="34" fillId="9" borderId="0" xfId="0" applyFont="1" applyFill="1"/>
    <xf numFmtId="0" fontId="33"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27" fillId="5" borderId="0" xfId="0" applyNumberFormat="1" applyFont="1" applyFill="1" applyBorder="1" applyAlignment="1">
      <alignment horizontal="left" vertical="top" wrapText="1"/>
    </xf>
    <xf numFmtId="166" fontId="27" fillId="0" borderId="0" xfId="0" applyNumberFormat="1" applyFont="1" applyBorder="1" applyAlignment="1">
      <alignment horizontal="left" vertical="top" wrapText="1"/>
    </xf>
    <xf numFmtId="166" fontId="27"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39" fillId="0" borderId="0" xfId="0" applyFont="1" applyAlignment="1">
      <alignment vertical="top"/>
    </xf>
    <xf numFmtId="0" fontId="1" fillId="9" borderId="0" xfId="0" applyFont="1" applyFill="1" applyAlignment="1">
      <alignment vertical="top"/>
    </xf>
    <xf numFmtId="0" fontId="36" fillId="0" borderId="0" xfId="0" applyFont="1" applyAlignment="1">
      <alignment vertical="top"/>
    </xf>
    <xf numFmtId="0" fontId="38" fillId="0" borderId="0" xfId="0" applyFont="1" applyAlignment="1">
      <alignment vertical="top"/>
    </xf>
    <xf numFmtId="0" fontId="37" fillId="0" borderId="0" xfId="0" applyFont="1" applyAlignment="1">
      <alignment vertical="top"/>
    </xf>
    <xf numFmtId="0" fontId="40" fillId="0" borderId="0" xfId="0" applyFont="1" applyAlignment="1">
      <alignment vertical="top"/>
    </xf>
    <xf numFmtId="0" fontId="41" fillId="0" borderId="0" xfId="0" applyFont="1" applyAlignment="1">
      <alignment vertical="top"/>
    </xf>
    <xf numFmtId="0" fontId="26" fillId="0" borderId="0" xfId="0" applyFont="1" applyFill="1" applyBorder="1" applyAlignment="1">
      <alignment horizontal="center" vertical="top"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vertical="top" wrapText="1"/>
    </xf>
    <xf numFmtId="0" fontId="42" fillId="7" borderId="0" xfId="0" applyFont="1" applyFill="1" applyAlignment="1">
      <alignment vertical="top"/>
    </xf>
    <xf numFmtId="0" fontId="43" fillId="7" borderId="0" xfId="0" applyFont="1" applyFill="1" applyAlignment="1">
      <alignment vertical="top"/>
    </xf>
    <xf numFmtId="0" fontId="29" fillId="7" borderId="0" xfId="0" applyFont="1" applyFill="1" applyAlignment="1">
      <alignment vertical="top"/>
    </xf>
    <xf numFmtId="0" fontId="44" fillId="7" borderId="0" xfId="0" applyFont="1" applyFill="1" applyAlignment="1">
      <alignment vertical="top"/>
    </xf>
    <xf numFmtId="0" fontId="45"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29" fillId="0" borderId="0" xfId="0" applyNumberFormat="1" applyFont="1" applyBorder="1"/>
    <xf numFmtId="165" fontId="29" fillId="3" borderId="0" xfId="0" applyNumberFormat="1" applyFont="1" applyFill="1" applyBorder="1"/>
    <xf numFmtId="0" fontId="1" fillId="2" borderId="11" xfId="0" applyFont="1" applyFill="1" applyBorder="1"/>
    <xf numFmtId="0" fontId="1" fillId="6" borderId="23" xfId="0" applyFont="1" applyFill="1" applyBorder="1"/>
    <xf numFmtId="0" fontId="1" fillId="6" borderId="12" xfId="0" applyFont="1" applyFill="1" applyBorder="1"/>
    <xf numFmtId="0" fontId="1" fillId="6" borderId="24"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3" xfId="0" applyFont="1" applyFill="1" applyBorder="1"/>
    <xf numFmtId="0" fontId="1" fillId="6" borderId="12" xfId="0" applyFont="1" applyFill="1" applyBorder="1"/>
    <xf numFmtId="0" fontId="34" fillId="9" borderId="0"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27"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33"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27" fillId="7" borderId="2" xfId="0" applyFont="1" applyFill="1" applyBorder="1" applyAlignment="1">
      <alignment horizontal="center" vertical="top" wrapText="1"/>
    </xf>
    <xf numFmtId="0" fontId="0" fillId="7" borderId="8" xfId="0" applyFont="1" applyFill="1" applyBorder="1"/>
    <xf numFmtId="0" fontId="27"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8" xfId="0" applyFont="1" applyFill="1" applyBorder="1" applyAlignment="1">
      <alignment horizontal="center" vertical="top" wrapText="1"/>
    </xf>
    <xf numFmtId="164" fontId="0" fillId="0" borderId="0" xfId="0" applyNumberFormat="1"/>
    <xf numFmtId="0" fontId="0" fillId="0" borderId="0" xfId="0" applyAlignment="1"/>
    <xf numFmtId="0" fontId="34" fillId="9" borderId="0" xfId="0" applyFont="1" applyFill="1" applyAlignment="1"/>
    <xf numFmtId="0" fontId="0" fillId="0" borderId="3" xfId="0" applyBorder="1" applyAlignment="1"/>
    <xf numFmtId="0" fontId="0" fillId="0" borderId="4" xfId="0" applyBorder="1" applyAlignment="1"/>
    <xf numFmtId="0" fontId="29"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29"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5" xfId="0" applyBorder="1"/>
    <xf numFmtId="0" fontId="0" fillId="0" borderId="26" xfId="0" applyBorder="1"/>
    <xf numFmtId="0" fontId="0" fillId="0" borderId="27" xfId="0" applyBorder="1" applyAlignment="1"/>
    <xf numFmtId="0" fontId="0" fillId="0" borderId="26" xfId="0" applyFont="1" applyFill="1" applyBorder="1"/>
    <xf numFmtId="0" fontId="0" fillId="0" borderId="27" xfId="0" applyFont="1" applyFill="1" applyBorder="1" applyAlignment="1"/>
    <xf numFmtId="0" fontId="0" fillId="0" borderId="25" xfId="0" applyFill="1" applyBorder="1"/>
    <xf numFmtId="0" fontId="0" fillId="0" borderId="26" xfId="0" applyFill="1" applyBorder="1"/>
    <xf numFmtId="0" fontId="29" fillId="0" borderId="26" xfId="0" applyFont="1" applyFill="1" applyBorder="1"/>
    <xf numFmtId="0" fontId="0" fillId="0" borderId="27" xfId="0" applyFill="1" applyBorder="1" applyAlignment="1"/>
    <xf numFmtId="0" fontId="7" fillId="0" borderId="26" xfId="0" applyFont="1" applyBorder="1"/>
    <xf numFmtId="0" fontId="34" fillId="9" borderId="12" xfId="0" applyFont="1" applyFill="1" applyBorder="1" applyAlignment="1">
      <alignment horizontal="center"/>
    </xf>
    <xf numFmtId="0" fontId="47" fillId="0" borderId="4" xfId="0" applyFont="1" applyBorder="1" applyAlignment="1"/>
    <xf numFmtId="0" fontId="47" fillId="0" borderId="4" xfId="0" applyFont="1" applyFill="1" applyBorder="1" applyAlignment="1"/>
    <xf numFmtId="0" fontId="17" fillId="0" borderId="4" xfId="0" applyFont="1" applyBorder="1"/>
    <xf numFmtId="0" fontId="47" fillId="0" borderId="27" xfId="0" applyFont="1" applyBorder="1" applyAlignment="1"/>
    <xf numFmtId="0" fontId="7" fillId="0" borderId="4" xfId="0" applyFont="1" applyBorder="1" applyAlignment="1"/>
    <xf numFmtId="0" fontId="0" fillId="0" borderId="28" xfId="0" applyBorder="1"/>
    <xf numFmtId="0" fontId="0" fillId="0" borderId="29" xfId="0" applyBorder="1"/>
    <xf numFmtId="0" fontId="0" fillId="0" borderId="29" xfId="0" applyFill="1" applyBorder="1"/>
    <xf numFmtId="0" fontId="0" fillId="0" borderId="30" xfId="0" applyBorder="1" applyAlignment="1"/>
    <xf numFmtId="0" fontId="0" fillId="0" borderId="31" xfId="0" applyBorder="1"/>
    <xf numFmtId="0" fontId="0" fillId="0" borderId="32" xfId="0" applyBorder="1" applyAlignment="1"/>
    <xf numFmtId="0" fontId="0" fillId="0" borderId="33" xfId="0" applyBorder="1"/>
    <xf numFmtId="0" fontId="0" fillId="0" borderId="34" xfId="0" applyBorder="1" applyAlignment="1"/>
    <xf numFmtId="0" fontId="0" fillId="0" borderId="35" xfId="0" applyBorder="1"/>
    <xf numFmtId="0" fontId="0" fillId="0" borderId="36" xfId="0" applyFill="1" applyBorder="1"/>
    <xf numFmtId="0" fontId="0" fillId="0" borderId="36" xfId="0" applyBorder="1"/>
    <xf numFmtId="0" fontId="0" fillId="0" borderId="37" xfId="0" applyBorder="1" applyAlignment="1"/>
    <xf numFmtId="0" fontId="0" fillId="0" borderId="26" xfId="0" applyBorder="1" applyAlignment="1"/>
    <xf numFmtId="0" fontId="0" fillId="0" borderId="38" xfId="0" applyBorder="1"/>
    <xf numFmtId="0" fontId="0" fillId="0" borderId="5" xfId="0" applyFill="1" applyBorder="1" applyAlignment="1"/>
    <xf numFmtId="0" fontId="0" fillId="0" borderId="39" xfId="0" applyBorder="1"/>
    <xf numFmtId="0" fontId="0" fillId="0" borderId="40" xfId="0" applyFill="1" applyBorder="1"/>
    <xf numFmtId="0" fontId="0" fillId="0" borderId="40" xfId="0" applyBorder="1"/>
    <xf numFmtId="0" fontId="0" fillId="0" borderId="41" xfId="0" applyFill="1" applyBorder="1" applyAlignment="1"/>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164" fontId="7" fillId="0" borderId="0" xfId="0" applyNumberFormat="1" applyFont="1" applyBorder="1" applyAlignment="1">
      <alignment horizontal="right"/>
    </xf>
    <xf numFmtId="0" fontId="7" fillId="0" borderId="4" xfId="0" applyFont="1" applyBorder="1" applyAlignment="1">
      <alignment horizontal="left"/>
    </xf>
    <xf numFmtId="164" fontId="7" fillId="0" borderId="1" xfId="0" applyNumberFormat="1" applyFont="1" applyBorder="1" applyAlignment="1">
      <alignment horizontal="right"/>
    </xf>
    <xf numFmtId="0" fontId="7" fillId="0" borderId="5" xfId="0" applyFont="1" applyBorder="1" applyAlignment="1">
      <alignment horizontal="left"/>
    </xf>
    <xf numFmtId="0" fontId="1" fillId="6" borderId="23" xfId="0" applyFont="1" applyFill="1" applyBorder="1"/>
    <xf numFmtId="0" fontId="1" fillId="6" borderId="12" xfId="0" applyFont="1" applyFill="1" applyBorder="1"/>
    <xf numFmtId="164" fontId="0" fillId="0" borderId="0" xfId="0" applyNumberFormat="1" applyBorder="1" applyAlignment="1">
      <alignment horizontal="right"/>
    </xf>
    <xf numFmtId="0" fontId="0" fillId="0" borderId="4" xfId="0" applyBorder="1" applyAlignment="1">
      <alignment horizontal="left"/>
    </xf>
    <xf numFmtId="0" fontId="0" fillId="0" borderId="5" xfId="0" applyBorder="1" applyAlignment="1">
      <alignment horizontal="left"/>
    </xf>
    <xf numFmtId="0" fontId="0" fillId="7" borderId="4" xfId="0" applyFill="1" applyBorder="1" applyAlignment="1">
      <alignment horizontal="left"/>
    </xf>
    <xf numFmtId="164" fontId="0" fillId="0" borderId="1" xfId="0" applyNumberFormat="1" applyBorder="1" applyAlignment="1">
      <alignment horizontal="right"/>
    </xf>
    <xf numFmtId="164" fontId="0" fillId="7" borderId="0" xfId="0" applyNumberFormat="1" applyFill="1" applyBorder="1" applyAlignment="1">
      <alignment horizontal="right"/>
    </xf>
    <xf numFmtId="0" fontId="0" fillId="7" borderId="0" xfId="0" applyFill="1" applyBorder="1" applyAlignment="1">
      <alignment horizontal="left"/>
    </xf>
    <xf numFmtId="0" fontId="34" fillId="9" borderId="19" xfId="0" applyFont="1" applyFill="1" applyBorder="1" applyAlignment="1">
      <alignment horizontal="center"/>
    </xf>
    <xf numFmtId="0" fontId="34" fillId="9" borderId="12" xfId="0" applyFont="1" applyFill="1" applyBorder="1" applyAlignment="1">
      <alignment horizontal="center"/>
    </xf>
    <xf numFmtId="0" fontId="34" fillId="9" borderId="16" xfId="0" applyFont="1" applyFill="1" applyBorder="1" applyAlignment="1">
      <alignment horizontal="center"/>
    </xf>
    <xf numFmtId="0" fontId="33" fillId="9" borderId="12" xfId="0" applyFont="1" applyFill="1" applyBorder="1" applyAlignment="1">
      <alignment horizontal="center" wrapText="1"/>
    </xf>
    <xf numFmtId="0" fontId="33" fillId="9" borderId="19" xfId="0" applyFont="1" applyFill="1" applyBorder="1" applyAlignment="1">
      <alignment horizontal="center" wrapText="1"/>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a:extLst>
            <a:ext uri="{FF2B5EF4-FFF2-40B4-BE49-F238E27FC236}">
              <a16:creationId xmlns:a16="http://schemas.microsoft.com/office/drawing/2014/main" id="{00000000-0008-0000-1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44224</xdr:rowOff>
    </xdr:to>
    <xdr:pic>
      <xdr:nvPicPr>
        <xdr:cNvPr id="2" name="Image 1" descr="Moine">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92" customWidth="1"/>
    <col min="5" max="5" width="48.140625" customWidth="1"/>
    <col min="8" max="8" width="65.42578125" customWidth="1"/>
  </cols>
  <sheetData>
    <row r="1" spans="1:8" ht="16.5" customHeight="1">
      <c r="A1" s="2" t="s">
        <v>0</v>
      </c>
      <c r="B1" s="11" t="s">
        <v>1</v>
      </c>
      <c r="C1" s="1" t="s">
        <v>2</v>
      </c>
      <c r="D1" s="90"/>
    </row>
    <row r="2" spans="1:8">
      <c r="A2" s="3">
        <v>1</v>
      </c>
      <c r="B2" s="12">
        <v>0</v>
      </c>
      <c r="C2" s="7">
        <v>2</v>
      </c>
      <c r="D2" s="91"/>
      <c r="E2" t="str">
        <f>""""&amp;A2&amp;""": {
  ""Level"": "&amp;A2&amp;",
  ""XP"" : "&amp;B2&amp;",
  ""MasteryBonus"": "&amp;C2&amp;"
  }"</f>
        <v>"1": {
  "Level": 1,
  "XP" : 0,
  "MasteryBonus": 2
  }</v>
      </c>
    </row>
    <row r="3" spans="1:8">
      <c r="A3" s="4">
        <v>2</v>
      </c>
      <c r="B3" s="13">
        <v>300</v>
      </c>
      <c r="C3" s="8">
        <v>2</v>
      </c>
      <c r="D3" s="91"/>
      <c r="E3" t="str">
        <f t="shared" ref="E3:E21" si="0">""""&amp;A3&amp;""": {
  ""Level"": "&amp;A3&amp;",
  ""XP"" : "&amp;B3&amp;",
  ""MasteryBonus"": "&amp;C3&amp;"
  }"</f>
        <v>"2": {
  "Level": 2,
  "XP" : 300,
  "MasteryBonus": 2
  }</v>
      </c>
    </row>
    <row r="4" spans="1:8">
      <c r="A4" s="5">
        <v>3</v>
      </c>
      <c r="B4" s="14">
        <v>900</v>
      </c>
      <c r="C4" s="9">
        <v>2</v>
      </c>
      <c r="D4" s="91"/>
      <c r="E4" t="str">
        <f t="shared" si="0"/>
        <v>"3": {
  "Level": 3,
  "XP" : 900,
  "MasteryBonus": 2
  }</v>
      </c>
    </row>
    <row r="5" spans="1:8" ht="15.75">
      <c r="A5" s="4">
        <v>4</v>
      </c>
      <c r="B5" s="15">
        <v>2700</v>
      </c>
      <c r="C5" s="8">
        <v>2</v>
      </c>
      <c r="D5" s="91"/>
      <c r="E5" t="str">
        <f t="shared" si="0"/>
        <v>"4": {
  "Level": 4,
  "XP" : 2700,
  "MasteryBonus": 2
  }</v>
      </c>
      <c r="H5" s="19"/>
    </row>
    <row r="6" spans="1:8">
      <c r="A6" s="5">
        <v>5</v>
      </c>
      <c r="B6" s="16">
        <v>6500</v>
      </c>
      <c r="C6" s="9">
        <v>3</v>
      </c>
      <c r="D6" s="91"/>
      <c r="E6" t="str">
        <f t="shared" si="0"/>
        <v>"5": {
  "Level": 5,
  "XP" : 6500,
  "MasteryBonus": 3
  }</v>
      </c>
    </row>
    <row r="7" spans="1:8">
      <c r="A7" s="4">
        <v>6</v>
      </c>
      <c r="B7" s="15">
        <v>14000</v>
      </c>
      <c r="C7" s="8">
        <v>3</v>
      </c>
      <c r="D7" s="91"/>
      <c r="E7" t="str">
        <f t="shared" si="0"/>
        <v>"6": {
  "Level": 6,
  "XP" : 14000,
  "MasteryBonus": 3
  }</v>
      </c>
    </row>
    <row r="8" spans="1:8">
      <c r="A8" s="5">
        <v>7</v>
      </c>
      <c r="B8" s="16">
        <v>23000</v>
      </c>
      <c r="C8" s="9">
        <v>3</v>
      </c>
      <c r="D8" s="91"/>
      <c r="E8" t="str">
        <f t="shared" si="0"/>
        <v>"7": {
  "Level": 7,
  "XP" : 23000,
  "MasteryBonus": 3
  }</v>
      </c>
    </row>
    <row r="9" spans="1:8">
      <c r="A9" s="4">
        <v>8</v>
      </c>
      <c r="B9" s="15">
        <v>34000</v>
      </c>
      <c r="C9" s="8">
        <v>3</v>
      </c>
      <c r="D9" s="91"/>
      <c r="E9" t="str">
        <f t="shared" si="0"/>
        <v>"8": {
  "Level": 8,
  "XP" : 34000,
  "MasteryBonus": 3
  }</v>
      </c>
    </row>
    <row r="10" spans="1:8">
      <c r="A10" s="5">
        <v>9</v>
      </c>
      <c r="B10" s="16">
        <v>48000</v>
      </c>
      <c r="C10" s="9">
        <v>4</v>
      </c>
      <c r="D10" s="91"/>
      <c r="E10" t="str">
        <f t="shared" si="0"/>
        <v>"9": {
  "Level": 9,
  "XP" : 48000,
  "MasteryBonus": 4
  }</v>
      </c>
    </row>
    <row r="11" spans="1:8">
      <c r="A11" s="4">
        <v>10</v>
      </c>
      <c r="B11" s="15">
        <v>64000</v>
      </c>
      <c r="C11" s="8">
        <v>4</v>
      </c>
      <c r="D11" s="91"/>
      <c r="E11" t="str">
        <f t="shared" si="0"/>
        <v>"10": {
  "Level": 10,
  "XP" : 64000,
  "MasteryBonus": 4
  }</v>
      </c>
    </row>
    <row r="12" spans="1:8">
      <c r="A12" s="5">
        <v>11</v>
      </c>
      <c r="B12" s="16">
        <v>85000</v>
      </c>
      <c r="C12" s="9">
        <v>4</v>
      </c>
      <c r="D12" s="91"/>
      <c r="E12" t="str">
        <f t="shared" si="0"/>
        <v>"11": {
  "Level": 11,
  "XP" : 85000,
  "MasteryBonus": 4
  }</v>
      </c>
    </row>
    <row r="13" spans="1:8">
      <c r="A13" s="4">
        <v>12</v>
      </c>
      <c r="B13" s="15">
        <v>100000</v>
      </c>
      <c r="C13" s="8">
        <v>4</v>
      </c>
      <c r="D13" s="91"/>
      <c r="E13" t="str">
        <f t="shared" si="0"/>
        <v>"12": {
  "Level": 12,
  "XP" : 100000,
  "MasteryBonus": 4
  }</v>
      </c>
    </row>
    <row r="14" spans="1:8">
      <c r="A14" s="5">
        <v>13</v>
      </c>
      <c r="B14" s="16">
        <v>120000</v>
      </c>
      <c r="C14" s="9">
        <v>5</v>
      </c>
      <c r="D14" s="91"/>
      <c r="E14" t="str">
        <f t="shared" si="0"/>
        <v>"13": {
  "Level": 13,
  "XP" : 120000,
  "MasteryBonus": 5
  }</v>
      </c>
    </row>
    <row r="15" spans="1:8">
      <c r="A15" s="4">
        <v>14</v>
      </c>
      <c r="B15" s="15">
        <v>140000</v>
      </c>
      <c r="C15" s="8">
        <v>5</v>
      </c>
      <c r="D15" s="91"/>
      <c r="E15" t="str">
        <f t="shared" si="0"/>
        <v>"14": {
  "Level": 14,
  "XP" : 140000,
  "MasteryBonus": 5
  }</v>
      </c>
    </row>
    <row r="16" spans="1:8">
      <c r="A16" s="5">
        <v>15</v>
      </c>
      <c r="B16" s="16">
        <v>165000</v>
      </c>
      <c r="C16" s="9">
        <v>5</v>
      </c>
      <c r="D16" s="91"/>
      <c r="E16" t="str">
        <f t="shared" si="0"/>
        <v>"15": {
  "Level": 15,
  "XP" : 165000,
  "MasteryBonus": 5
  }</v>
      </c>
    </row>
    <row r="17" spans="1:5">
      <c r="A17" s="4">
        <v>16</v>
      </c>
      <c r="B17" s="15">
        <v>195000</v>
      </c>
      <c r="C17" s="8">
        <v>5</v>
      </c>
      <c r="D17" s="91"/>
      <c r="E17" t="str">
        <f t="shared" si="0"/>
        <v>"16": {
  "Level": 16,
  "XP" : 195000,
  "MasteryBonus": 5
  }</v>
      </c>
    </row>
    <row r="18" spans="1:5">
      <c r="A18" s="5">
        <v>17</v>
      </c>
      <c r="B18" s="16">
        <v>225000</v>
      </c>
      <c r="C18" s="9">
        <v>6</v>
      </c>
      <c r="D18" s="91"/>
      <c r="E18" t="str">
        <f t="shared" si="0"/>
        <v>"17": {
  "Level": 17,
  "XP" : 225000,
  "MasteryBonus": 6
  }</v>
      </c>
    </row>
    <row r="19" spans="1:5">
      <c r="A19" s="4">
        <v>18</v>
      </c>
      <c r="B19" s="15">
        <v>265000</v>
      </c>
      <c r="C19" s="8">
        <v>6</v>
      </c>
      <c r="D19" s="91"/>
      <c r="E19" t="str">
        <f t="shared" si="0"/>
        <v>"18": {
  "Level": 18,
  "XP" : 265000,
  "MasteryBonus": 6
  }</v>
      </c>
    </row>
    <row r="20" spans="1:5">
      <c r="A20" s="5">
        <v>19</v>
      </c>
      <c r="B20" s="16">
        <v>305000</v>
      </c>
      <c r="C20" s="9">
        <v>6</v>
      </c>
      <c r="D20" s="91"/>
      <c r="E20" t="str">
        <f t="shared" si="0"/>
        <v>"19": {
  "Level": 19,
  "XP" : 305000,
  "MasteryBonus": 6
  }</v>
      </c>
    </row>
    <row r="21" spans="1:5">
      <c r="A21" s="6">
        <v>20</v>
      </c>
      <c r="B21" s="17">
        <v>355000</v>
      </c>
      <c r="C21" s="10">
        <v>6</v>
      </c>
      <c r="D21" s="91"/>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opLeftCell="H1" workbookViewId="0">
      <selection activeCell="K11" sqref="K11"/>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2" width="31" customWidth="1"/>
    <col min="13" max="13" width="16.42578125" customWidth="1"/>
    <col min="14" max="14" width="35.85546875" customWidth="1"/>
  </cols>
  <sheetData>
    <row r="1" spans="1:16">
      <c r="A1" s="76" t="s">
        <v>442</v>
      </c>
      <c r="B1" s="78" t="s">
        <v>3</v>
      </c>
      <c r="C1" s="78" t="s">
        <v>15</v>
      </c>
      <c r="D1" s="78" t="s">
        <v>11</v>
      </c>
      <c r="E1" s="78" t="s">
        <v>10</v>
      </c>
      <c r="F1" s="78" t="s">
        <v>6</v>
      </c>
      <c r="G1" s="78" t="s">
        <v>7</v>
      </c>
      <c r="H1" s="78" t="s">
        <v>8</v>
      </c>
      <c r="I1" s="78" t="s">
        <v>9</v>
      </c>
      <c r="J1" s="78" t="s">
        <v>430</v>
      </c>
      <c r="K1" s="139" t="s">
        <v>2010</v>
      </c>
      <c r="L1" s="139"/>
      <c r="M1" s="139" t="s">
        <v>2747</v>
      </c>
      <c r="N1" s="181" t="s">
        <v>2791</v>
      </c>
    </row>
    <row r="2" spans="1:16">
      <c r="A2" s="84" t="s">
        <v>360</v>
      </c>
      <c r="B2" s="27" t="s">
        <v>427</v>
      </c>
      <c r="C2" s="27" t="s">
        <v>382</v>
      </c>
      <c r="D2" s="26">
        <v>0</v>
      </c>
      <c r="E2" s="23">
        <v>0</v>
      </c>
      <c r="F2" s="23">
        <v>2</v>
      </c>
      <c r="G2" s="23">
        <v>0</v>
      </c>
      <c r="H2" s="23">
        <v>0</v>
      </c>
      <c r="I2" s="23">
        <v>0</v>
      </c>
      <c r="J2" s="23">
        <v>9</v>
      </c>
      <c r="K2" s="23" t="s">
        <v>2809</v>
      </c>
      <c r="L2" s="23"/>
      <c r="M2" s="23"/>
      <c r="N2" s="80" t="s">
        <v>2830</v>
      </c>
      <c r="P2" t="str">
        <f>""""&amp;A2&amp;""": {
 ""Id"" : """&amp;A2&amp;""",
 ""Name"" : """&amp;B2&amp;""",
 ""OV"" : """&amp;C2&amp;""",
 ""Strength"" : "&amp;D2&amp;",
 ""Constitution"" : "&amp;E2&amp;",
 ""Dexterity"" : "&amp;F2&amp;",
 ""Intelligence"" : "&amp;G2&amp;",
 ""Wisdom"" : "&amp;H2&amp;",
 ""Charisma"" : "&amp;I2&amp;",
 ""Speed"" : "&amp;SUBSTITUTE(J2,",",".")&amp;",
 ""Weapons"" : ["&amp;L2&amp;"],
 ""Languages"" : ["&amp;K2&amp;"],
 ""Resistances"" : ["&amp;M2&amp;"],
 ""SaveAdvantages"" : ["&amp;N2&amp;"]
  }"</f>
        <v>"ELF": {
 "Id" : "ELF",
 "Name" : "Elfe",
 "OV" : "Elf",
 "Strength" : 0,
 "Constitution" : 0,
 "Dexterity" : 2,
 "Intelligence" : 0,
 "Wisdom" : 0,
 "Charisma" : 0,
 "Speed" : 9,
 "Weapons" : [],
 "Languages" : ["COMMON", "ELVISH"],
 "Resistances" : [],
 "SaveAdvantages" : ["CHARME"]
  }</v>
      </c>
    </row>
    <row r="3" spans="1:16">
      <c r="A3" s="79" t="s">
        <v>4</v>
      </c>
      <c r="B3" s="71" t="s">
        <v>383</v>
      </c>
      <c r="C3" s="71" t="s">
        <v>383</v>
      </c>
      <c r="D3" s="25">
        <v>0</v>
      </c>
      <c r="E3" s="22">
        <v>0</v>
      </c>
      <c r="F3" s="22">
        <v>2</v>
      </c>
      <c r="G3" s="22">
        <v>0</v>
      </c>
      <c r="H3" s="22">
        <v>0</v>
      </c>
      <c r="I3" s="22">
        <v>0</v>
      </c>
      <c r="J3" s="22">
        <v>7.5</v>
      </c>
      <c r="K3" s="22" t="s">
        <v>2811</v>
      </c>
      <c r="L3" s="22"/>
      <c r="M3" s="22"/>
      <c r="N3" s="81" t="s">
        <v>2831</v>
      </c>
      <c r="P3" t="str">
        <f t="shared" ref="P3:P13" si="0">""""&amp;A3&amp;""": {
 ""Id"" : """&amp;A3&amp;""",
 ""Name"" : """&amp;B3&amp;""",
 ""OV"" : """&amp;C3&amp;""",
 ""Strength"" : "&amp;D3&amp;",
 ""Constitution"" : "&amp;E3&amp;",
 ""Dexterity"" : "&amp;F3&amp;",
 ""Intelligence"" : "&amp;G3&amp;",
 ""Wisdom"" : "&amp;H3&amp;",
 ""Charisma"" : "&amp;I3&amp;",
 ""Speed"" : "&amp;SUBSTITUTE(J3,",",".")&amp;",
 ""Weapons"" : ["&amp;L3&amp;"],
 ""Languages"" : ["&amp;K3&amp;"],
 ""Resistances"" : ["&amp;M3&amp;"],
 ""SaveAdvantages"" : ["&amp;N3&amp;"]
  }"</f>
        <v>"HALFELIN": {
 "Id" : "HALFELIN",
 "Name" : "Halfelin",
 "OV" : "Halfelin",
 "Strength" : 0,
 "Constitution" : 0,
 "Dexterity" : 2,
 "Intelligence" : 0,
 "Wisdom" : 0,
 "Charisma" : 0,
 "Speed" : 7.5,
 "Weapons" : [],
 "Languages" : ["COMMON", "HALFELIN"],
 "Resistances" : [],
 "SaveAdvantages" : ["FEAR"]
  }</v>
      </c>
    </row>
    <row r="4" spans="1:16">
      <c r="A4" s="84" t="s">
        <v>361</v>
      </c>
      <c r="B4" s="27" t="s">
        <v>395</v>
      </c>
      <c r="C4" s="27" t="s">
        <v>384</v>
      </c>
      <c r="D4" s="26">
        <v>1</v>
      </c>
      <c r="E4" s="23">
        <v>1</v>
      </c>
      <c r="F4" s="23">
        <v>1</v>
      </c>
      <c r="G4" s="23">
        <v>1</v>
      </c>
      <c r="H4" s="23">
        <v>1</v>
      </c>
      <c r="I4" s="23">
        <v>1</v>
      </c>
      <c r="J4" s="23">
        <v>9</v>
      </c>
      <c r="K4" s="23" t="s">
        <v>2801</v>
      </c>
      <c r="L4" s="23"/>
      <c r="M4" s="23"/>
      <c r="N4" s="80"/>
      <c r="P4" t="str">
        <f t="shared" si="0"/>
        <v>"HUMAN": {
 "Id" : "HUMAN",
 "Name" : "Humain",
 "OV" : "Human",
 "Strength" : 1,
 "Constitution" : 1,
 "Dexterity" : 1,
 "Intelligence" : 1,
 "Wisdom" : 1,
 "Charisma" : 1,
 "Speed" : 9,
 "Weapons" : [],
 "Languages" : ["COMMON"],
 "Resistances" : [],
 "SaveAdvantages" : []
  }</v>
      </c>
    </row>
    <row r="5" spans="1:16">
      <c r="A5" s="79" t="s">
        <v>362</v>
      </c>
      <c r="B5" s="71" t="s">
        <v>396</v>
      </c>
      <c r="C5" s="71" t="s">
        <v>385</v>
      </c>
      <c r="D5" s="25">
        <v>0</v>
      </c>
      <c r="E5" s="22">
        <v>2</v>
      </c>
      <c r="F5" s="22">
        <v>0</v>
      </c>
      <c r="G5" s="22">
        <v>0</v>
      </c>
      <c r="H5" s="22">
        <v>0</v>
      </c>
      <c r="I5" s="22">
        <v>0</v>
      </c>
      <c r="J5" s="22">
        <v>7.5</v>
      </c>
      <c r="K5" s="22" t="s">
        <v>2810</v>
      </c>
      <c r="L5" s="22" t="s">
        <v>4174</v>
      </c>
      <c r="M5" s="22" t="s">
        <v>2829</v>
      </c>
      <c r="N5" s="81" t="s">
        <v>2829</v>
      </c>
      <c r="P5" t="str">
        <f t="shared" si="0"/>
        <v>"DWARF": {
 "Id" : "DWARF",
 "Name" : "Nain",
 "OV" : "Dwarf",
 "Strength" : 0,
 "Constitution" : 2,
 "Dexterity" : 0,
 "Intelligence" : 0,
 "Wisdom" : 0,
 "Charisma" : 0,
 "Speed" : 7.5,
 "Weapons" : ["Hachette", "Hache d'armes", "Marteau léger", "Marteau de guerre"],
 "Languages" : ["DWARF"],
 "Resistances" : ["POISON"],
 "SaveAdvantages" : ["POISON"]
  }</v>
      </c>
    </row>
    <row r="6" spans="1:16">
      <c r="A6" s="84" t="s">
        <v>363</v>
      </c>
      <c r="B6" s="27" t="s">
        <v>397</v>
      </c>
      <c r="C6" s="27" t="s">
        <v>386</v>
      </c>
      <c r="D6" s="26">
        <v>0</v>
      </c>
      <c r="E6" s="23">
        <v>0</v>
      </c>
      <c r="F6" s="23">
        <v>0</v>
      </c>
      <c r="G6" s="23">
        <v>0</v>
      </c>
      <c r="H6" s="23">
        <v>0</v>
      </c>
      <c r="I6" s="23">
        <v>2</v>
      </c>
      <c r="J6" s="23">
        <v>9</v>
      </c>
      <c r="K6" s="23" t="s">
        <v>2809</v>
      </c>
      <c r="L6" s="23"/>
      <c r="M6" s="23"/>
      <c r="N6" s="80"/>
      <c r="P6" t="str">
        <f t="shared" si="0"/>
        <v>"HALF_ELF": {
 "Id" : "HALF_ELF",
 "Name" : "Demi-Elfe",
 "OV" : "Half-Elf",
 "Strength" : 0,
 "Constitution" : 0,
 "Dexterity" : 0,
 "Intelligence" : 0,
 "Wisdom" : 0,
 "Charisma" : 2,
 "Speed" : 9,
 "Weapons" : [],
 "Languages" : ["COMMON", "ELVISH"],
 "Resistances" : [],
 "SaveAdvantages" : []
  }</v>
      </c>
    </row>
    <row r="7" spans="1:16">
      <c r="A7" s="79" t="s">
        <v>364</v>
      </c>
      <c r="B7" s="71" t="s">
        <v>398</v>
      </c>
      <c r="C7" s="71" t="s">
        <v>387</v>
      </c>
      <c r="D7" s="25">
        <v>2</v>
      </c>
      <c r="E7" s="22">
        <v>1</v>
      </c>
      <c r="F7" s="22">
        <v>0</v>
      </c>
      <c r="G7" s="22">
        <v>0</v>
      </c>
      <c r="H7" s="22">
        <v>0</v>
      </c>
      <c r="I7" s="22">
        <v>0</v>
      </c>
      <c r="J7" s="22">
        <v>9</v>
      </c>
      <c r="K7" s="22" t="s">
        <v>2808</v>
      </c>
      <c r="L7" s="22"/>
      <c r="M7" s="22"/>
      <c r="N7" s="81"/>
      <c r="P7" t="str">
        <f t="shared" si="0"/>
        <v>"HALF_ORC": {
 "Id" : "HALF_ORC",
 "Name" : "Demi-Orque",
 "OV" : "Half-Orc",
 "Strength" : 2,
 "Constitution" : 1,
 "Dexterity" : 0,
 "Intelligence" : 0,
 "Wisdom" : 0,
 "Charisma" : 0,
 "Speed" : 9,
 "Weapons" : [],
 "Languages" : ["COMMON", "ORC"],
 "Resistances" : [],
 "SaveAdvantages" : []
  }</v>
      </c>
    </row>
    <row r="8" spans="1:16">
      <c r="A8" s="84" t="s">
        <v>365</v>
      </c>
      <c r="B8" s="27" t="s">
        <v>399</v>
      </c>
      <c r="C8" s="27" t="s">
        <v>388</v>
      </c>
      <c r="D8" s="26">
        <v>2</v>
      </c>
      <c r="E8" s="23">
        <v>0</v>
      </c>
      <c r="F8" s="23">
        <v>0</v>
      </c>
      <c r="G8" s="23">
        <v>0</v>
      </c>
      <c r="H8" s="23">
        <v>0</v>
      </c>
      <c r="I8" s="23">
        <v>1</v>
      </c>
      <c r="J8" s="23">
        <v>9</v>
      </c>
      <c r="K8" s="23" t="s">
        <v>2807</v>
      </c>
      <c r="L8" s="23"/>
      <c r="M8" s="23"/>
      <c r="N8" s="80"/>
      <c r="P8" t="str">
        <f t="shared" si="0"/>
        <v>"DRAGON_BORN": {
 "Id" : "DRAGON_BORN",
 "Name" : "Drakéide",
 "OV" : "Dragon Born",
 "Strength" : 2,
 "Constitution" : 0,
 "Dexterity" : 0,
 "Intelligence" : 0,
 "Wisdom" : 0,
 "Charisma" : 1,
 "Speed" : 9,
 "Weapons" : [],
 "Languages" : ["COMMON", "DRACONIC"],
 "Resistances" : [],
 "SaveAdvantages" : []
  }</v>
      </c>
    </row>
    <row r="9" spans="1:16">
      <c r="A9" s="79" t="s">
        <v>5</v>
      </c>
      <c r="B9" s="71" t="s">
        <v>389</v>
      </c>
      <c r="C9" s="71" t="s">
        <v>389</v>
      </c>
      <c r="D9" s="25">
        <v>0</v>
      </c>
      <c r="E9" s="22">
        <v>0</v>
      </c>
      <c r="F9" s="22">
        <v>0</v>
      </c>
      <c r="G9" s="22">
        <v>2</v>
      </c>
      <c r="H9" s="22">
        <v>0</v>
      </c>
      <c r="I9" s="22">
        <v>0</v>
      </c>
      <c r="J9" s="22">
        <v>7.5</v>
      </c>
      <c r="K9" s="22" t="s">
        <v>2806</v>
      </c>
      <c r="L9" s="22"/>
      <c r="M9" s="22"/>
      <c r="N9" s="81" t="s">
        <v>2832</v>
      </c>
      <c r="P9" t="str">
        <f t="shared" si="0"/>
        <v>"GNOME": {
 "Id" : "GNOME",
 "Name" : "Gnome",
 "OV" : "Gnome",
 "Strength" : 0,
 "Constitution" : 0,
 "Dexterity" : 0,
 "Intelligence" : 2,
 "Wisdom" : 0,
 "Charisma" : 0,
 "Speed" : 7.5,
 "Weapons" : [],
 "Languages" : ["COMMON", "GNOME"],
 "Resistances" : [],
 "SaveAdvantages" : ["INT", "SAG", "CHA"]
  }</v>
      </c>
    </row>
    <row r="10" spans="1:16">
      <c r="A10" s="84" t="s">
        <v>366</v>
      </c>
      <c r="B10" s="27" t="s">
        <v>400</v>
      </c>
      <c r="C10" s="27" t="s">
        <v>390</v>
      </c>
      <c r="D10" s="26">
        <v>0</v>
      </c>
      <c r="E10" s="23">
        <v>0</v>
      </c>
      <c r="F10" s="23">
        <v>0</v>
      </c>
      <c r="G10" s="23">
        <v>1</v>
      </c>
      <c r="H10" s="23">
        <v>0</v>
      </c>
      <c r="I10" s="23">
        <v>2</v>
      </c>
      <c r="J10" s="23">
        <v>9</v>
      </c>
      <c r="K10" s="23" t="s">
        <v>2805</v>
      </c>
      <c r="L10" s="23"/>
      <c r="M10" s="23"/>
      <c r="N10" s="80"/>
      <c r="P10" t="str">
        <f t="shared" si="0"/>
        <v>"TIEFFLING": {
 "Id" : "TIEFFLING",
 "Name" : "Tieffelin",
 "OV" : "Tieffling",
 "Strength" : 0,
 "Constitution" : 0,
 "Dexterity" : 0,
 "Intelligence" : 1,
 "Wisdom" : 0,
 "Charisma" : 2,
 "Speed" : 9,
 "Weapons" : [],
 "Languages" : ["COMMON", "INFERNAL"],
 "Resistances" : [],
 "SaveAdvantages" : []
  }</v>
      </c>
    </row>
    <row r="11" spans="1:16">
      <c r="A11" s="79" t="s">
        <v>367</v>
      </c>
      <c r="B11" s="71" t="s">
        <v>401</v>
      </c>
      <c r="C11" s="71" t="s">
        <v>391</v>
      </c>
      <c r="D11" s="25">
        <v>0</v>
      </c>
      <c r="E11" s="22">
        <v>0</v>
      </c>
      <c r="F11" s="22">
        <v>2</v>
      </c>
      <c r="G11" s="22">
        <v>0</v>
      </c>
      <c r="H11" s="22">
        <v>1</v>
      </c>
      <c r="I11" s="22">
        <v>0</v>
      </c>
      <c r="J11" s="22">
        <v>7.5</v>
      </c>
      <c r="K11" s="22" t="s">
        <v>2802</v>
      </c>
      <c r="L11" s="22"/>
      <c r="M11" s="22"/>
      <c r="N11" s="81"/>
      <c r="P11" t="str">
        <f t="shared" si="0"/>
        <v>"AARAKOCRA": {
 "Id" : "AARAKOCRA",
 "Name" : "Aarakocra *",
 "OV" : "Aarakocra",
 "Strength" : 0,
 "Constitution" : 0,
 "Dexterity" : 2,
 "Intelligence" : 0,
 "Wisdom" : 1,
 "Charisma" : 0,
 "Speed" : 7.5,
 "Weapons" : [],
 "Languages" : ["COMMON", "AARAKOCRA", "AIR"],
 "Resistances" : [],
 "SaveAdvantages" : []
  }</v>
      </c>
    </row>
    <row r="12" spans="1:16">
      <c r="A12" s="84" t="s">
        <v>368</v>
      </c>
      <c r="B12" s="27" t="s">
        <v>402</v>
      </c>
      <c r="C12" s="27" t="s">
        <v>392</v>
      </c>
      <c r="D12" s="26">
        <v>0</v>
      </c>
      <c r="E12" s="23">
        <v>2</v>
      </c>
      <c r="F12" s="23">
        <v>0</v>
      </c>
      <c r="G12" s="23">
        <v>0</v>
      </c>
      <c r="H12" s="23">
        <v>0</v>
      </c>
      <c r="I12" s="23">
        <v>0</v>
      </c>
      <c r="J12" s="23">
        <v>9</v>
      </c>
      <c r="K12" s="23" t="s">
        <v>2804</v>
      </c>
      <c r="L12" s="23"/>
      <c r="M12" s="23"/>
      <c r="N12" s="80"/>
      <c r="P12" t="str">
        <f t="shared" si="0"/>
        <v>"GENASI": {
 "Id" : "GENASI",
 "Name" : "Génasi *",
 "OV" : "Genasi",
 "Strength" : 0,
 "Constitution" : 2,
 "Dexterity" : 0,
 "Intelligence" : 0,
 "Wisdom" : 0,
 "Charisma" : 0,
 "Speed" : 9,
 "Weapons" : [],
 "Languages" : ["COMMON", "PRIMARY"],
 "Resistances" : [],
 "SaveAdvantages" : []
  }</v>
      </c>
    </row>
    <row r="13" spans="1:16">
      <c r="A13" s="212" t="s">
        <v>370</v>
      </c>
      <c r="B13" s="133" t="s">
        <v>404</v>
      </c>
      <c r="C13" s="133" t="s">
        <v>394</v>
      </c>
      <c r="D13" s="213">
        <v>2</v>
      </c>
      <c r="E13" s="214">
        <v>1</v>
      </c>
      <c r="F13" s="214">
        <v>0</v>
      </c>
      <c r="G13" s="214">
        <v>0</v>
      </c>
      <c r="H13" s="214">
        <v>0</v>
      </c>
      <c r="I13" s="214">
        <v>0</v>
      </c>
      <c r="J13" s="214">
        <v>9</v>
      </c>
      <c r="K13" s="214" t="s">
        <v>2803</v>
      </c>
      <c r="L13" s="214"/>
      <c r="M13" s="214"/>
      <c r="N13" s="217"/>
      <c r="P13" t="str">
        <f t="shared" si="0"/>
        <v>"GOLIATH": {
 "Id" : "GOLIATH",
 "Name" : "Goliath *",
 "OV" : "Goliath",
 "Strength" : 2,
 "Constitution" : 1,
 "Dexterity" : 0,
 "Intelligence" : 0,
 "Wisdom" : 0,
 "Charisma" : 0,
 "Speed" : 9,
 "Weapons" : [],
 "Languages" : ["COMMON", "GIANT"],
 "Resistances" : [],
 "SaveAdvantages" : []
  }</v>
      </c>
    </row>
    <row r="15" spans="1:16">
      <c r="P15" t="str">
        <f>CONCATENATE(P2,",
",P3,",
",P4,",
",P5,",
",P6,",
",P7,",
",P8,",
",P9,",
",P10,",
",P11,",
",P12,",
",P13)</f>
        <v>"ELF": {
 "Id" : "ELF",
 "Name" : "Elfe",
 "OV" : "Elf",
 "Strength" : 0,
 "Constitution" : 0,
 "Dexterity" : 2,
 "Intelligence" : 0,
 "Wisdom" : 0,
 "Charisma" : 0,
 "Speed" : 9,
 "Weapons" : [],
 "Languages" : ["COMMON", "ELVISH"],
 "Resistances" : [],
 "SaveAdvantages" : ["CHARME"]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7"/>
  <sheetViews>
    <sheetView workbookViewId="0">
      <pane xSplit="2" ySplit="1" topLeftCell="L2" activePane="bottomRight" state="frozenSplit"/>
      <selection pane="topRight" activeCell="D1" sqref="D1"/>
      <selection pane="bottomLeft" activeCell="A12" sqref="A12"/>
      <selection pane="bottomRight" activeCell="O1" sqref="O1:O1048576"/>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5" width="19.5703125" customWidth="1"/>
    <col min="16" max="16" width="30.28515625" customWidth="1"/>
    <col min="17" max="17" width="10" customWidth="1"/>
  </cols>
  <sheetData>
    <row r="1" spans="1:18">
      <c r="A1" s="76" t="s">
        <v>432</v>
      </c>
      <c r="B1" s="77" t="s">
        <v>442</v>
      </c>
      <c r="C1" s="78" t="s">
        <v>431</v>
      </c>
      <c r="D1" s="78" t="s">
        <v>15</v>
      </c>
      <c r="E1" s="78" t="s">
        <v>11</v>
      </c>
      <c r="F1" s="78" t="s">
        <v>10</v>
      </c>
      <c r="G1" s="78" t="s">
        <v>6</v>
      </c>
      <c r="H1" s="78" t="s">
        <v>7</v>
      </c>
      <c r="I1" s="78" t="s">
        <v>8</v>
      </c>
      <c r="J1" s="78" t="s">
        <v>9</v>
      </c>
      <c r="K1" s="78" t="s">
        <v>430</v>
      </c>
      <c r="L1" s="139" t="s">
        <v>2010</v>
      </c>
      <c r="M1" s="139" t="s">
        <v>2747</v>
      </c>
      <c r="N1" s="139" t="s">
        <v>2791</v>
      </c>
      <c r="O1" s="139" t="s">
        <v>4156</v>
      </c>
      <c r="P1" s="181" t="s">
        <v>2684</v>
      </c>
      <c r="Q1" s="93"/>
    </row>
    <row r="2" spans="1:18">
      <c r="A2" s="99" t="s">
        <v>360</v>
      </c>
      <c r="B2" s="129" t="s">
        <v>435</v>
      </c>
      <c r="C2" s="97" t="s">
        <v>433</v>
      </c>
      <c r="D2" s="97" t="s">
        <v>434</v>
      </c>
      <c r="E2" s="130">
        <v>0</v>
      </c>
      <c r="F2" s="98">
        <v>0</v>
      </c>
      <c r="G2" s="98">
        <v>0</v>
      </c>
      <c r="H2" s="98">
        <v>1</v>
      </c>
      <c r="I2" s="98">
        <v>0</v>
      </c>
      <c r="J2" s="98">
        <v>0</v>
      </c>
      <c r="K2" s="211">
        <v>0</v>
      </c>
      <c r="L2" s="205"/>
      <c r="M2" s="205"/>
      <c r="N2" s="205"/>
      <c r="O2" s="205" t="s">
        <v>4158</v>
      </c>
      <c r="P2" s="141"/>
      <c r="Q2" s="89"/>
      <c r="R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["&amp;SUBSTITUTE(N2,",",".")&amp;"],
""Weapons"" : ["&amp;O2&amp;"], ""ArmorCategories"" : ["&amp;P2&amp;"]
  }"</f>
        <v>"HIGH_ELF": {
 "Id" : "HIGH_ELF",
 "Race" : "ELF",
 "Name" : "Haut-Elfe",
 "OV" : "High-Elf",
 "Strength" : 0,
 "Constitution" : 0,
 "Dexterity" : 0,
 "Intelligence" : 1,
 "Wisdom" : 0,
 "Charisma" : 0,
 "Speed" : 0,
 "Languages" : [],
 "Resistances" : [],
 "SaveAdvantages" : [],
"Weapons" : ["Épée courte", "Épée longue", "Arc court", "Arc long"], "ArmorCategories" : []
  }</v>
      </c>
    </row>
    <row r="3" spans="1:18">
      <c r="A3" s="79" t="s">
        <v>360</v>
      </c>
      <c r="B3" s="86" t="s">
        <v>438</v>
      </c>
      <c r="C3" s="87" t="s">
        <v>436</v>
      </c>
      <c r="D3" s="87" t="s">
        <v>437</v>
      </c>
      <c r="E3" s="88">
        <v>0</v>
      </c>
      <c r="F3" s="89">
        <v>0</v>
      </c>
      <c r="G3" s="89">
        <v>0</v>
      </c>
      <c r="H3" s="89">
        <v>0</v>
      </c>
      <c r="I3" s="89">
        <v>1</v>
      </c>
      <c r="J3" s="89">
        <v>0</v>
      </c>
      <c r="K3" s="206">
        <v>10.5</v>
      </c>
      <c r="L3" s="206"/>
      <c r="M3" s="206"/>
      <c r="N3" s="206"/>
      <c r="O3" s="206" t="s">
        <v>4158</v>
      </c>
      <c r="P3" s="142"/>
      <c r="Q3" s="89"/>
      <c r="R3" t="str">
        <f>""""&amp;B3&amp;""":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["&amp;SUBSTITUTE(N3,",",".")&amp;"],
""Weapons"" : ["&amp;O3&amp;"], ""ArmorCategories"" : ["&amp;P3&amp;"]
  }"</f>
        <v>"WOODEN_ELF": {
 "Id" : "WOODEN_ELF",
 "Race" : "ELF",
 "Name" : "Elfe des bois",
 "OV" : "Wooden Elf",
 "Strength" : 0,
 "Constitution" : 0,
 "Dexterity" : 0,
 "Intelligence" : 0,
 "Wisdom" : 1,
 "Charisma" : 0,
 "Speed" : 10.5,
 "Languages" : [],
 "Resistances" : [],
 "SaveAdvantages" : [],
"Weapons" : ["Épée courte", "Épée longue", "Arc court", "Arc long"], "ArmorCategories" : []
  }</v>
      </c>
    </row>
    <row r="4" spans="1:18">
      <c r="A4" s="84" t="s">
        <v>360</v>
      </c>
      <c r="B4" s="85" t="s">
        <v>441</v>
      </c>
      <c r="C4" s="27" t="s">
        <v>440</v>
      </c>
      <c r="D4" s="27" t="s">
        <v>439</v>
      </c>
      <c r="E4" s="26">
        <v>0</v>
      </c>
      <c r="F4" s="23">
        <v>0</v>
      </c>
      <c r="G4" s="23">
        <v>0</v>
      </c>
      <c r="H4" s="23">
        <v>0</v>
      </c>
      <c r="I4" s="23">
        <v>1</v>
      </c>
      <c r="J4" s="23">
        <v>0</v>
      </c>
      <c r="K4" s="205">
        <v>0</v>
      </c>
      <c r="L4" s="205"/>
      <c r="M4" s="205"/>
      <c r="N4" s="205"/>
      <c r="O4" s="205" t="s">
        <v>4157</v>
      </c>
      <c r="P4" s="141"/>
      <c r="Q4" s="89"/>
      <c r="R4" t="str">
        <f>""""&amp;B4&amp;""": {
 ""Id"" : """&amp;B4&amp;""",
 ""Race"" : """&amp;A4&amp;""",
 ""Name"" : """&amp;C4&amp;""",
 ""OV"" : """&amp;D4&amp;""",
 ""Strength"" : "&amp;E4&amp;",
 ""Constitution"" : "&amp;F4&amp;",
 ""Dexterity"" : "&amp;G4&amp;",
 ""Intelligence"" : "&amp;H4&amp;",
 ""Wisdom"" : "&amp;I4&amp;",
 ""Charisma"" : "&amp;J4&amp;",
 ""Speed"" : "&amp;SUBSTITUTE(K4,",",".")&amp;",
 ""Languages"" : ["&amp;L4&amp;"],
 ""Resistances"" : ["&amp;SUBSTITUTE(M4,",",".")&amp;"],
 ""SaveAdvantages"" : ["&amp;SUBSTITUTE(N4,",",".")&amp;"],
""Weapons"" : ["&amp;O4&amp;"], ""ArmorCategories"" : ["&amp;P4&amp;"]
  }"</f>
        <v>"DROW": {
 "Id" : "DROW",
 "Race" : "ELF",
 "Name" : "Elfe noir",
 "OV" : "Drow",
 "Strength" : 0,
 "Constitution" : 0,
 "Dexterity" : 0,
 "Intelligence" : 0,
 "Wisdom" : 1,
 "Charisma" : 0,
 "Speed" : 0,
 "Languages" : [],
 "Resistances" : [],
 "SaveAdvantages" : [],
"Weapons" : ["Rapière", "Épée courte", "Arbalète de poing"], "ArmorCategories" : []
  }</v>
      </c>
    </row>
    <row r="5" spans="1:18">
      <c r="A5" s="79" t="s">
        <v>4</v>
      </c>
      <c r="B5" s="18" t="s">
        <v>445</v>
      </c>
      <c r="C5" s="71" t="s">
        <v>443</v>
      </c>
      <c r="D5" s="71" t="s">
        <v>444</v>
      </c>
      <c r="E5" s="25">
        <v>0</v>
      </c>
      <c r="F5" s="22">
        <v>0</v>
      </c>
      <c r="G5" s="22">
        <v>0</v>
      </c>
      <c r="H5" s="22">
        <v>0</v>
      </c>
      <c r="I5" s="22">
        <v>0</v>
      </c>
      <c r="J5" s="22">
        <v>1</v>
      </c>
      <c r="K5" s="207">
        <v>0</v>
      </c>
      <c r="L5" s="207"/>
      <c r="M5" s="207"/>
      <c r="N5" s="207"/>
      <c r="O5" s="207"/>
      <c r="P5" s="142"/>
      <c r="Q5" s="89"/>
      <c r="R5" t="str">
        <f>""""&amp;B5&amp;""": {
 ""Id"" : """&amp;B5&amp;""",
 ""Race"" : """&amp;A5&amp;""",
 ""Name"" : """&amp;C5&amp;""",
 ""OV"" : """&amp;D5&amp;""",
 ""Strength"" : "&amp;E5&amp;",
 ""Constitution"" : "&amp;F5&amp;",
 ""Dexterity"" : "&amp;G5&amp;",
 ""Intelligence"" : "&amp;H5&amp;",
 ""Wisdom"" : "&amp;I5&amp;",
 ""Charisma"" : "&amp;J5&amp;",
 ""Speed"" : "&amp;SUBSTITUTE(K5,",",".")&amp;",
 ""Languages"" : ["&amp;L5&amp;"],
 ""Resistances"" : ["&amp;SUBSTITUTE(M5,",",".")&amp;"],
 ""SaveAdvantages"" : ["&amp;SUBSTITUTE(N5,",",".")&amp;"],
""Weapons"" : ["&amp;O5&amp;"], ""ArmorCategories"" : ["&amp;P5&amp;"]
  }"</f>
        <v>"LIGHT_FOOT_HALFELIN": {
 "Id" : "LIGHT_FOOT_HALFELIN",
 "Race" : "HALFELIN",
 "Name" : "Halfelin pied-léger",
 "OV" : "Light-foot Halfelin",
 "Strength" : 0,
 "Constitution" : 0,
 "Dexterity" : 0,
 "Intelligence" : 0,
 "Wisdom" : 0,
 "Charisma" : 1,
 "Speed" : 0,
 "Languages" : [],
 "Resistances" : [],
 "SaveAdvantages" : [],
"Weapons" : [], "ArmorCategories" : []
  }</v>
      </c>
    </row>
    <row r="6" spans="1:18">
      <c r="A6" s="84" t="s">
        <v>4</v>
      </c>
      <c r="B6" s="85" t="s">
        <v>446</v>
      </c>
      <c r="C6" s="27" t="s">
        <v>447</v>
      </c>
      <c r="D6" s="27" t="s">
        <v>448</v>
      </c>
      <c r="E6" s="94">
        <v>0</v>
      </c>
      <c r="F6" s="95">
        <v>1</v>
      </c>
      <c r="G6" s="95">
        <v>0</v>
      </c>
      <c r="H6" s="95">
        <v>0</v>
      </c>
      <c r="I6" s="95">
        <v>0</v>
      </c>
      <c r="J6" s="95">
        <v>0</v>
      </c>
      <c r="K6" s="208">
        <v>0</v>
      </c>
      <c r="L6" s="208"/>
      <c r="M6" s="208" t="s">
        <v>2829</v>
      </c>
      <c r="N6" s="208" t="s">
        <v>2829</v>
      </c>
      <c r="O6" s="208"/>
      <c r="P6" s="141"/>
      <c r="Q6" s="89"/>
      <c r="R6" t="str">
        <f>""""&amp;B6&amp;""": {
 ""Id"" : """&amp;B6&amp;""",
 ""Race"" : """&amp;A6&amp;""",
 ""Name"" : """&amp;C6&amp;""",
 ""OV"" : """&amp;D6&amp;""",
 ""Strength"" : "&amp;E6&amp;",
 ""Constitution"" : "&amp;F6&amp;",
 ""Dexterity"" : "&amp;G6&amp;",
 ""Intelligence"" : "&amp;H6&amp;",
 ""Wisdom"" : "&amp;I6&amp;",
 ""Charisma"" : "&amp;J6&amp;",
 ""Speed"" : "&amp;SUBSTITUTE(K6,",",".")&amp;",
 ""Languages"" : ["&amp;L6&amp;"],
 ""Resistances"" : ["&amp;SUBSTITUTE(M6,",",".")&amp;"],
 ""SaveAdvantages"" : ["&amp;SUBSTITUTE(N6,",",".")&amp;"],
""Weapons"" : ["&amp;O6&amp;"], ""ArmorCategories"" : ["&amp;P6&amp;"]
  }"</f>
        <v>"ROBUST_HALFELIN": {
 "Id" : "ROBUST_HALFELIN",
 "Race" : "HALFELIN",
 "Name" : "Halfelin Robuste",
 "OV" : "Robust Halfelin",
 "Strength" : 0,
 "Constitution" : 1,
 "Dexterity" : 0,
 "Intelligence" : 0,
 "Wisdom" : 0,
 "Charisma" : 0,
 "Speed" : 0,
 "Languages" : [],
 "Resistances" : ["POISON"],
 "SaveAdvantages" : ["POISON"],
"Weapons" : [], "ArmorCategories" : []
  }</v>
      </c>
    </row>
    <row r="7" spans="1:18">
      <c r="A7" s="79" t="s">
        <v>362</v>
      </c>
      <c r="B7" s="18" t="s">
        <v>456</v>
      </c>
      <c r="C7" s="71" t="s">
        <v>449</v>
      </c>
      <c r="D7" s="71" t="s">
        <v>453</v>
      </c>
      <c r="E7" s="25">
        <v>0</v>
      </c>
      <c r="F7" s="22">
        <v>0</v>
      </c>
      <c r="G7" s="22">
        <v>0</v>
      </c>
      <c r="H7" s="22">
        <v>0</v>
      </c>
      <c r="I7" s="22">
        <v>1</v>
      </c>
      <c r="J7" s="22">
        <v>0</v>
      </c>
      <c r="K7" s="207">
        <v>0</v>
      </c>
      <c r="L7" s="207"/>
      <c r="M7" s="207"/>
      <c r="N7" s="207"/>
      <c r="O7" s="207"/>
      <c r="P7" s="142"/>
      <c r="Q7" s="89"/>
      <c r="R7" t="str">
        <f>""""&amp;B7&amp;""": {
 ""Id"" : """&amp;B7&amp;""",
 ""Race"" : """&amp;A7&amp;""",
 ""Name"" : """&amp;C7&amp;""",
 ""OV"" : """&amp;D7&amp;""",
 ""Strength"" : "&amp;E7&amp;",
 ""Constitution"" : "&amp;F7&amp;",
 ""Dexterity"" : "&amp;G7&amp;",
 ""Intelligence"" : "&amp;H7&amp;",
 ""Wisdom"" : "&amp;I7&amp;",
 ""Charisma"" : "&amp;J7&amp;",
 ""Speed"" : "&amp;SUBSTITUTE(K7,",",".")&amp;",
 ""Languages"" : ["&amp;L7&amp;"],
 ""Resistances"" : ["&amp;SUBSTITUTE(M7,",",".")&amp;"],
 ""SaveAdvantages"" : ["&amp;SUBSTITUTE(N7,",",".")&amp;"],
""Weapons"" : ["&amp;O7&amp;"], ""ArmorCategories"" : ["&amp;P7&amp;"]
  }"</f>
        <v>"HILLS_DWARF": {
 "Id" : "HILLS_DWARF",
 "Race" : "DWARF",
 "Name" : "Nain des collines",
 "OV" : "Hills Dwarf",
 "Strength" : 0,
 "Constitution" : 0,
 "Dexterity" : 0,
 "Intelligence" : 0,
 "Wisdom" : 1,
 "Charisma" : 0,
 "Speed" : 0,
 "Languages" : [],
 "Resistances" : [],
 "SaveAdvantages" : [],
"Weapons" : [], "ArmorCategories" : []
  }</v>
      </c>
    </row>
    <row r="8" spans="1:18">
      <c r="A8" s="84" t="s">
        <v>362</v>
      </c>
      <c r="B8" s="85" t="s">
        <v>455</v>
      </c>
      <c r="C8" s="27" t="s">
        <v>450</v>
      </c>
      <c r="D8" s="27" t="s">
        <v>454</v>
      </c>
      <c r="E8" s="94">
        <v>2</v>
      </c>
      <c r="F8" s="95">
        <v>0</v>
      </c>
      <c r="G8" s="95">
        <v>0</v>
      </c>
      <c r="H8" s="95">
        <v>0</v>
      </c>
      <c r="I8" s="95">
        <v>0</v>
      </c>
      <c r="J8" s="95">
        <v>0</v>
      </c>
      <c r="K8" s="208">
        <v>0</v>
      </c>
      <c r="L8" s="208"/>
      <c r="M8" s="208"/>
      <c r="N8" s="208"/>
      <c r="O8" s="208"/>
      <c r="P8" s="141" t="s">
        <v>2780</v>
      </c>
      <c r="Q8" s="89"/>
      <c r="R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["&amp;SUBSTITUTE(N8,",",".")&amp;"],
""Weapons"" : ["&amp;O8&amp;"], ""ArmorCategories"" : ["&amp;P8&amp;"]
  }"</f>
        <v>"MONTAINS_DWARF": {
 "Id" : "MONTAINS_DWARF",
 "Race" : "DWARF",
 "Name" : "Nain des montagnes",
 "OV" : "Mountains Dwarf",
 "Strength" : 2,
 "Constitution" : 0,
 "Dexterity" : 0,
 "Intelligence" : 0,
 "Wisdom" : 0,
 "Charisma" : 0,
 "Speed" : 0,
 "Languages" : [],
 "Resistances" : [],
 "SaveAdvantages" : [],
"Weapons" : [], "ArmorCategories" : ["1_LIGHT", "2_MID"]
  }</v>
      </c>
    </row>
    <row r="9" spans="1:18">
      <c r="A9" s="79" t="s">
        <v>5</v>
      </c>
      <c r="B9" s="18" t="s">
        <v>457</v>
      </c>
      <c r="C9" s="71" t="s">
        <v>451</v>
      </c>
      <c r="D9" s="71" t="s">
        <v>452</v>
      </c>
      <c r="E9" s="25">
        <v>0</v>
      </c>
      <c r="F9" s="22">
        <v>0</v>
      </c>
      <c r="G9" s="22">
        <v>1</v>
      </c>
      <c r="H9" s="22">
        <v>0</v>
      </c>
      <c r="I9" s="22">
        <v>0</v>
      </c>
      <c r="J9" s="22">
        <v>0</v>
      </c>
      <c r="K9" s="207">
        <v>0</v>
      </c>
      <c r="L9" s="207"/>
      <c r="M9" s="207"/>
      <c r="N9" s="207"/>
      <c r="O9" s="207"/>
      <c r="P9" s="142"/>
      <c r="Q9" s="89"/>
      <c r="R9" t="str">
        <f>""""&amp;B9&amp;""": {
 ""Id"" : """&amp;B9&amp;""",
 ""Race"" : """&amp;A9&amp;""",
 ""Name"" : """&amp;C9&amp;""",
 ""OV"" : """&amp;D9&amp;""",
 ""Strength"" : "&amp;E9&amp;",
 ""Constitution"" : "&amp;F9&amp;",
 ""Dexterity"" : "&amp;G9&amp;",
 ""Intelligence"" : "&amp;H9&amp;",
 ""Wisdom"" : "&amp;I9&amp;",
 ""Charisma"" : "&amp;J9&amp;",
 ""Speed"" : "&amp;SUBSTITUTE(K9,",",".")&amp;",
 ""Languages"" : ["&amp;L9&amp;"],
 ""Resistances"" : ["&amp;SUBSTITUTE(M9,",",".")&amp;"],
 ""SaveAdvantages"" : ["&amp;SUBSTITUTE(N9,",",".")&amp;"],
""Weapons"" : ["&amp;O9&amp;"], ""ArmorCategories"" : ["&amp;P9&amp;"]
  }"</f>
        <v>"FORESTS_GNOME": {
 "Id" : "FORESTS_GNOME",
 "Race" : "GNOME",
 "Name" : "Gnome des forêts",
 "OV" : "Forests Gnome",
 "Strength" : 0,
 "Constitution" : 0,
 "Dexterity" : 1,
 "Intelligence" : 0,
 "Wisdom" : 0,
 "Charisma" : 0,
 "Speed" : 0,
 "Languages" : [],
 "Resistances" : [],
 "SaveAdvantages" : [],
"Weapons" : [], "ArmorCategories" : []
  }</v>
      </c>
    </row>
    <row r="10" spans="1:18">
      <c r="A10" s="84" t="s">
        <v>5</v>
      </c>
      <c r="B10" s="85" t="s">
        <v>460</v>
      </c>
      <c r="C10" s="27" t="s">
        <v>458</v>
      </c>
      <c r="D10" s="27" t="s">
        <v>459</v>
      </c>
      <c r="E10" s="94">
        <v>1</v>
      </c>
      <c r="F10" s="95">
        <v>0</v>
      </c>
      <c r="G10" s="95">
        <v>0</v>
      </c>
      <c r="H10" s="95">
        <v>0</v>
      </c>
      <c r="I10" s="95">
        <v>0</v>
      </c>
      <c r="J10" s="95">
        <v>0</v>
      </c>
      <c r="K10" s="208">
        <v>0</v>
      </c>
      <c r="L10" s="208"/>
      <c r="M10" s="208"/>
      <c r="N10" s="208"/>
      <c r="O10" s="208"/>
      <c r="P10" s="141"/>
      <c r="Q10" s="89"/>
      <c r="R10" t="str">
        <f>""""&amp;B10&amp;""": {
 ""Id"" : """&amp;B10&amp;""",
 ""Race"" : """&amp;A10&amp;""",
 ""Name"" : """&amp;C10&amp;""",
 ""OV"" : """&amp;D10&amp;""",
 ""Strength"" : "&amp;E10&amp;",
 ""Constitution"" : "&amp;F10&amp;",
 ""Dexterity"" : "&amp;G10&amp;",
 ""Intelligence"" : "&amp;H10&amp;",
 ""Wisdom"" : "&amp;I10&amp;",
 ""Charisma"" : "&amp;J10&amp;",
 ""Speed"" : "&amp;SUBSTITUTE(K10,",",".")&amp;",
 ""Languages"" : ["&amp;L10&amp;"],
 ""Resistances"" : ["&amp;SUBSTITUTE(M10,",",".")&amp;"],
 ""SaveAdvantages"" : ["&amp;SUBSTITUTE(N10,",",".")&amp;"],
""Weapons"" : ["&amp;O10&amp;"], ""ArmorCategories"" : ["&amp;P10&amp;"]
  }"</f>
        <v>"ROCKS_GNOME": {
 "Id" : "ROCKS_GNOME",
 "Race" : "GNOME",
 "Name" : "Gnome des roches",
 "OV" : "Rocks Gnome",
 "Strength" : 1,
 "Constitution" : 0,
 "Dexterity" : 0,
 "Intelligence" : 0,
 "Wisdom" : 0,
 "Charisma" : 0,
 "Speed" : 0,
 "Languages" : [],
 "Resistances" : [],
 "SaveAdvantages" : [],
"Weapons" : [], "ArmorCategories" : []
  }</v>
      </c>
    </row>
    <row r="11" spans="1:18">
      <c r="A11" s="106" t="s">
        <v>5</v>
      </c>
      <c r="B11" s="86" t="s">
        <v>369</v>
      </c>
      <c r="C11" s="87" t="s">
        <v>403</v>
      </c>
      <c r="D11" s="87" t="s">
        <v>393</v>
      </c>
      <c r="E11" s="88">
        <v>0</v>
      </c>
      <c r="F11" s="89">
        <v>0</v>
      </c>
      <c r="G11" s="89">
        <v>1</v>
      </c>
      <c r="H11" s="89">
        <v>0</v>
      </c>
      <c r="I11" s="89">
        <v>0</v>
      </c>
      <c r="J11" s="89">
        <v>0</v>
      </c>
      <c r="K11" s="206">
        <v>0</v>
      </c>
      <c r="L11" s="206" t="s">
        <v>2826</v>
      </c>
      <c r="M11" s="206"/>
      <c r="N11" s="206"/>
      <c r="O11" s="206"/>
      <c r="P11" s="191"/>
      <c r="Q11" s="89"/>
      <c r="R11" t="str">
        <f>""""&amp;B11&amp;""": {
 ""Id"" : """&amp;B11&amp;""",
 ""Race"" : """&amp;A11&amp;""",
 ""Name"" : """&amp;C11&amp;""",
 ""OV"" : """&amp;D11&amp;""",
 ""Strength"" : "&amp;E11&amp;",
 ""Constitution"" : "&amp;F11&amp;",
 ""Dexterity"" : "&amp;G11&amp;",
 ""Intelligence"" : "&amp;H11&amp;",
 ""Wisdom"" : "&amp;I11&amp;",
 ""Charisma"" : "&amp;J11&amp;",
 ""Speed"" : "&amp;SUBSTITUTE(K11,",",".")&amp;",
 ""Languages"" : ["&amp;L11&amp;"],
 ""Resistances"" : ["&amp;SUBSTITUTE(M11,",",".")&amp;"],
 ""SaveAdvantages"" : ["&amp;SUBSTITUTE(N11,",",".")&amp;"],
""Weapons"" : ["&amp;O11&amp;"], ""ArmorCategories"" : ["&amp;P11&amp;"]
  }"</f>
        <v>"DEPTH_GNOME": {
 "Id" : "DEPTH_GNOME",
 "Race" : "GNOME",
 "Name" : "Gnome des profondeurs *",
 "OV" : "Depth Gnome",
 "Strength" : 0,
 "Constitution" : 0,
 "Dexterity" : 1,
 "Intelligence" : 0,
 "Wisdom" : 0,
 "Charisma" : 0,
 "Speed" : 0,
 "Languages" : ["DEPTH_COMMON"],
 "Resistances" : [],
 "SaveAdvantages" : [],
"Weapons" : [], "ArmorCategories" : []
  }</v>
      </c>
    </row>
    <row r="12" spans="1:18">
      <c r="A12" s="84" t="s">
        <v>368</v>
      </c>
      <c r="B12" s="85" t="s">
        <v>461</v>
      </c>
      <c r="C12" s="27" t="s">
        <v>462</v>
      </c>
      <c r="D12" s="27" t="s">
        <v>463</v>
      </c>
      <c r="E12" s="94">
        <v>0</v>
      </c>
      <c r="F12" s="95">
        <v>0</v>
      </c>
      <c r="G12" s="95">
        <v>1</v>
      </c>
      <c r="H12" s="95">
        <v>0</v>
      </c>
      <c r="I12" s="95">
        <v>0</v>
      </c>
      <c r="J12" s="95">
        <v>0</v>
      </c>
      <c r="K12" s="208">
        <v>0</v>
      </c>
      <c r="L12" s="208"/>
      <c r="M12" s="208"/>
      <c r="N12" s="208"/>
      <c r="O12" s="208"/>
      <c r="P12" s="141"/>
      <c r="Q12" s="89"/>
      <c r="R12" t="str">
        <f>""""&amp;B12&amp;""": {
 ""Id"" : """&amp;B12&amp;""",
 ""Race"" : """&amp;A12&amp;""",
 ""Name"" : """&amp;C12&amp;""",
 ""OV"" : """&amp;D12&amp;""",
 ""Strength"" : "&amp;E12&amp;",
 ""Constitution"" : "&amp;F12&amp;",
 ""Dexterity"" : "&amp;G12&amp;",
 ""Intelligence"" : "&amp;H12&amp;",
 ""Wisdom"" : "&amp;I12&amp;",
 ""Charisma"" : "&amp;J12&amp;",
 ""Speed"" : "&amp;SUBSTITUTE(K12,",",".")&amp;",
 ""Languages"" : ["&amp;L12&amp;"],
 ""Resistances"" : ["&amp;SUBSTITUTE(M12,",",".")&amp;"],
 ""SaveAdvantages"" : ["&amp;SUBSTITUTE(N12,",",".")&amp;"],
""Weapons"" : ["&amp;O12&amp;"], ""ArmorCategories"" : ["&amp;P12&amp;"]
  }"</f>
        <v>"AIR_GENASI": {
 "Id" : "AIR_GENASI",
 "Race" : "GENASI",
 "Name" : "Génasi de l'air",
 "OV" : "Air Genasi",
 "Strength" : 0,
 "Constitution" : 0,
 "Dexterity" : 1,
 "Intelligence" : 0,
 "Wisdom" : 0,
 "Charisma" : 0,
 "Speed" : 0,
 "Languages" : [],
 "Resistances" : [],
 "SaveAdvantages" : [],
"Weapons" : [], "ArmorCategories" : []
  }</v>
      </c>
    </row>
    <row r="13" spans="1:18">
      <c r="A13" s="106" t="s">
        <v>368</v>
      </c>
      <c r="B13" s="86" t="s">
        <v>464</v>
      </c>
      <c r="C13" s="87" t="s">
        <v>176</v>
      </c>
      <c r="D13" s="87" t="s">
        <v>465</v>
      </c>
      <c r="E13" s="88">
        <v>1</v>
      </c>
      <c r="F13" s="89">
        <v>0</v>
      </c>
      <c r="G13" s="89">
        <v>0</v>
      </c>
      <c r="H13" s="89">
        <v>0</v>
      </c>
      <c r="I13" s="89">
        <v>0</v>
      </c>
      <c r="J13" s="89">
        <v>0</v>
      </c>
      <c r="K13" s="206">
        <v>0</v>
      </c>
      <c r="L13" s="206"/>
      <c r="M13" s="206"/>
      <c r="N13" s="206"/>
      <c r="O13" s="206"/>
      <c r="P13" s="191"/>
      <c r="Q13" s="89"/>
      <c r="R13" t="str">
        <f>""""&amp;B13&amp;""": {
 ""Id"" : """&amp;B13&amp;""",
 ""Race"" : """&amp;A13&amp;""",
 ""Name"" : """&amp;C13&amp;""",
 ""OV"" : """&amp;D13&amp;""",
 ""Strength"" : "&amp;E13&amp;",
 ""Constitution"" : "&amp;F13&amp;",
 ""Dexterity"" : "&amp;G13&amp;",
 ""Intelligence"" : "&amp;H13&amp;",
 ""Wisdom"" : "&amp;I13&amp;",
 ""Charisma"" : "&amp;J13&amp;",
 ""Speed"" : "&amp;SUBSTITUTE(K13,",",".")&amp;",
 ""Languages"" : ["&amp;L13&amp;"],
 ""Resistances"" : ["&amp;SUBSTITUTE(M13,",",".")&amp;"],
 ""SaveAdvantages"" : ["&amp;SUBSTITUTE(N13,",",".")&amp;"],
""Weapons"" : ["&amp;O13&amp;"], ""ArmorCategories"" : ["&amp;P13&amp;"]
  }"</f>
        <v>"EARTH_GENASI": {
 "Id" : "EARTH_GENASI",
 "Race" : "GENASI",
 "Name" : "Génasi de la terre",
 "OV" : "Earth Genasi",
 "Strength" : 1,
 "Constitution" : 0,
 "Dexterity" : 0,
 "Intelligence" : 0,
 "Wisdom" : 0,
 "Charisma" : 0,
 "Speed" : 0,
 "Languages" : [],
 "Resistances" : [],
 "SaveAdvantages" : [],
"Weapons" : [], "ArmorCategories" : []
  }</v>
      </c>
    </row>
    <row r="14" spans="1:18">
      <c r="A14" s="84" t="s">
        <v>368</v>
      </c>
      <c r="B14" s="85" t="s">
        <v>466</v>
      </c>
      <c r="C14" s="27" t="s">
        <v>179</v>
      </c>
      <c r="D14" s="27" t="s">
        <v>467</v>
      </c>
      <c r="E14" s="94">
        <v>0</v>
      </c>
      <c r="F14" s="95">
        <v>0</v>
      </c>
      <c r="G14" s="95">
        <v>0</v>
      </c>
      <c r="H14" s="95">
        <v>1</v>
      </c>
      <c r="I14" s="95">
        <v>0</v>
      </c>
      <c r="J14" s="95">
        <v>0</v>
      </c>
      <c r="K14" s="208">
        <v>0</v>
      </c>
      <c r="L14" s="208"/>
      <c r="M14" s="208" t="s">
        <v>2833</v>
      </c>
      <c r="N14" s="208"/>
      <c r="O14" s="208"/>
      <c r="P14" s="132"/>
      <c r="Q14" s="89"/>
      <c r="R14" t="str">
        <f>""""&amp;B14&amp;""": {
 ""Id"" : """&amp;B14&amp;""",
 ""Race"" : """&amp;A14&amp;""",
 ""Name"" : """&amp;C14&amp;""",
 ""OV"" : """&amp;D14&amp;""",
 ""Strength"" : "&amp;E14&amp;",
 ""Constitution"" : "&amp;F14&amp;",
 ""Dexterity"" : "&amp;G14&amp;",
 ""Intelligence"" : "&amp;H14&amp;",
 ""Wisdom"" : "&amp;I14&amp;",
 ""Charisma"" : "&amp;J14&amp;",
 ""Speed"" : "&amp;SUBSTITUTE(K14,",",".")&amp;",
 ""Languages"" : ["&amp;L14&amp;"],
 ""Resistances"" : ["&amp;SUBSTITUTE(M14,",",".")&amp;"],
 ""SaveAdvantages"" : ["&amp;SUBSTITUTE(N14,",",".")&amp;"],
""Weapons"" : ["&amp;O14&amp;"], ""ArmorCategories"" : ["&amp;P14&amp;"]
  }"</f>
        <v>"FIRE_GENASI": {
 "Id" : "FIRE_GENASI",
 "Race" : "GENASI",
 "Name" : "Génasi du feu",
 "OV" : "Fire Genasi",
 "Strength" : 0,
 "Constitution" : 0,
 "Dexterity" : 0,
 "Intelligence" : 1,
 "Wisdom" : 0,
 "Charisma" : 0,
 "Speed" : 0,
 "Languages" : [],
 "Resistances" : ["FIRE"],
 "SaveAdvantages" : [],
"Weapons" : [], "ArmorCategories" : []
  }</v>
      </c>
    </row>
    <row r="15" spans="1:18">
      <c r="A15" s="106" t="s">
        <v>368</v>
      </c>
      <c r="B15" s="86" t="s">
        <v>468</v>
      </c>
      <c r="C15" s="87" t="s">
        <v>469</v>
      </c>
      <c r="D15" s="87" t="s">
        <v>470</v>
      </c>
      <c r="E15" s="88">
        <v>0</v>
      </c>
      <c r="F15" s="89">
        <v>0</v>
      </c>
      <c r="G15" s="89">
        <v>0</v>
      </c>
      <c r="H15" s="89">
        <v>0</v>
      </c>
      <c r="I15" s="89">
        <v>1</v>
      </c>
      <c r="J15" s="89">
        <v>0</v>
      </c>
      <c r="K15" s="206">
        <v>0</v>
      </c>
      <c r="L15" s="206"/>
      <c r="M15" s="206" t="s">
        <v>2834</v>
      </c>
      <c r="N15" s="206"/>
      <c r="O15" s="206"/>
      <c r="P15" s="131"/>
      <c r="Q15" s="89"/>
      <c r="R15" t="str">
        <f>""""&amp;B15&amp;""": {
 ""Id"" : """&amp;B15&amp;""",
 ""Race"" : """&amp;A15&amp;""",
 ""Name"" : """&amp;C15&amp;""",
 ""OV"" : """&amp;D15&amp;""",
 ""Strength"" : "&amp;E15&amp;",
 ""Constitution"" : "&amp;F15&amp;",
 ""Dexterity"" : "&amp;G15&amp;",
 ""Intelligence"" : "&amp;H15&amp;",
 ""Wisdom"" : "&amp;I15&amp;",
 ""Charisma"" : "&amp;J15&amp;",
 ""Speed"" : "&amp;SUBSTITUTE(K15,",",".")&amp;",
 ""Languages"" : ["&amp;L15&amp;"],
 ""Resistances"" : ["&amp;SUBSTITUTE(M15,",",".")&amp;"],
 ""SaveAdvantages"" : ["&amp;SUBSTITUTE(N15,",",".")&amp;"],
""Weapons"" : ["&amp;O15&amp;"], ""ArmorCategories"" : ["&amp;P15&amp;"]
  }"</f>
        <v>"WATER_GENASI": {
 "Id" : "WATER_GENASI",
 "Race" : "GENASI",
 "Name" : "Génasi de l'eau",
 "OV" : "Water Genasi",
 "Strength" : 0,
 "Constitution" : 0,
 "Dexterity" : 0,
 "Intelligence" : 0,
 "Wisdom" : 1,
 "Charisma" : 0,
 "Speed" : 0,
 "Languages" : [],
 "Resistances" : ["ACID"],
 "SaveAdvantages" : [],
"Weapons" : [], "ArmorCategories" : []
  }</v>
      </c>
    </row>
    <row r="16" spans="1:18">
      <c r="A16" s="84" t="s">
        <v>361</v>
      </c>
      <c r="B16" s="85" t="s">
        <v>361</v>
      </c>
      <c r="C16" s="27" t="s">
        <v>395</v>
      </c>
      <c r="D16" s="27" t="s">
        <v>384</v>
      </c>
      <c r="E16" s="26">
        <v>0</v>
      </c>
      <c r="F16" s="23">
        <v>0</v>
      </c>
      <c r="G16" s="23">
        <v>0</v>
      </c>
      <c r="H16" s="23">
        <v>0</v>
      </c>
      <c r="I16" s="23">
        <v>0</v>
      </c>
      <c r="J16" s="23">
        <v>0</v>
      </c>
      <c r="K16" s="209">
        <v>0</v>
      </c>
      <c r="L16" s="209"/>
      <c r="M16" s="209"/>
      <c r="N16" s="209"/>
      <c r="O16" s="209"/>
      <c r="P16" s="138"/>
      <c r="R16" t="str">
        <f>""""&amp;B16&amp;""": {
 ""Id"" : """&amp;B16&amp;""",
 ""Race"" : """&amp;A16&amp;""",
 ""Name"" : """&amp;C16&amp;""",
 ""OV"" : """&amp;D16&amp;""",
 ""Strength"" : "&amp;E16&amp;",
 ""Constitution"" : "&amp;F16&amp;",
 ""Dexterity"" : "&amp;G16&amp;",
 ""Intelligence"" : "&amp;H16&amp;",
 ""Wisdom"" : "&amp;I16&amp;",
 ""Charisma"" : "&amp;J16&amp;",
 ""Speed"" : "&amp;SUBSTITUTE(K16,",",".")&amp;",
 ""Languages"" : ["&amp;L16&amp;"],
 ""Resistances"" : ["&amp;SUBSTITUTE(M16,",",".")&amp;"],
 ""SaveAdvantages"" : ["&amp;SUBSTITUTE(N16,",",".")&amp;"],
""Weapons"" : ["&amp;O16&amp;"], ""ArmorCategories"" : ["&amp;P16&amp;"]
  }"</f>
        <v>"HUMAN": {
 "Id" : "HUMAN",
 "Race" : "HUMAN",
 "Name" : "Humain",
 "OV" : "Human",
 "Strength" : 0,
 "Constitution" : 0,
 "Dexterity" : 0,
 "Intelligence" : 0,
 "Wisdom" : 0,
 "Charisma" : 0,
 "Speed" : 0,
 "Languages" : [],
 "Resistances" : [],
 "SaveAdvantages" : [],
"Weapons" : [], "ArmorCategories" : []
  }</v>
      </c>
    </row>
    <row r="17" spans="1:18">
      <c r="A17" s="106" t="s">
        <v>363</v>
      </c>
      <c r="B17" s="86" t="s">
        <v>363</v>
      </c>
      <c r="C17" s="87" t="s">
        <v>397</v>
      </c>
      <c r="D17" s="87" t="s">
        <v>386</v>
      </c>
      <c r="E17" s="88">
        <v>0</v>
      </c>
      <c r="F17" s="89">
        <v>0</v>
      </c>
      <c r="G17" s="89">
        <v>0</v>
      </c>
      <c r="H17" s="89">
        <v>0</v>
      </c>
      <c r="I17" s="89">
        <v>0</v>
      </c>
      <c r="J17" s="89">
        <v>0</v>
      </c>
      <c r="K17" s="210">
        <v>0</v>
      </c>
      <c r="L17" s="210"/>
      <c r="M17" s="210"/>
      <c r="N17" s="210"/>
      <c r="O17" s="210"/>
      <c r="P17" s="131"/>
      <c r="R17" t="str">
        <f>""""&amp;B17&amp;""": {
 ""Id"" : """&amp;B17&amp;""",
 ""Race"" : """&amp;A17&amp;""",
 ""Name"" : """&amp;C17&amp;""",
 ""OV"" : """&amp;D17&amp;""",
 ""Strength"" : "&amp;E17&amp;",
 ""Constitution"" : "&amp;F17&amp;",
 ""Dexterity"" : "&amp;G17&amp;",
 ""Intelligence"" : "&amp;H17&amp;",
 ""Wisdom"" : "&amp;I17&amp;",
 ""Charisma"" : "&amp;J17&amp;",
 ""Speed"" : "&amp;SUBSTITUTE(K17,",",".")&amp;",
 ""Languages"" : ["&amp;L17&amp;"],
 ""Resistances"" : ["&amp;SUBSTITUTE(M17,",",".")&amp;"],
 ""SaveAdvantages"" : ["&amp;SUBSTITUTE(N17,",",".")&amp;"],
""Weapons"" : ["&amp;O17&amp;"], ""ArmorCategories"" : ["&amp;P17&amp;"]
  }"</f>
        <v>"HALF_ELF": {
 "Id" : "HALF_ELF",
 "Race" : "HALF_ELF",
 "Name" : "Demi-Elfe",
 "OV" : "Half-Elf",
 "Strength" : 0,
 "Constitution" : 0,
 "Dexterity" : 0,
 "Intelligence" : 0,
 "Wisdom" : 0,
 "Charisma" : 0,
 "Speed" : 0,
 "Languages" : [],
 "Resistances" : [],
 "SaveAdvantages" : [],
"Weapons" : [], "ArmorCategories" : []
  }</v>
      </c>
    </row>
    <row r="18" spans="1:18">
      <c r="A18" s="84" t="s">
        <v>364</v>
      </c>
      <c r="B18" s="85" t="s">
        <v>364</v>
      </c>
      <c r="C18" s="27" t="s">
        <v>398</v>
      </c>
      <c r="D18" s="27" t="s">
        <v>387</v>
      </c>
      <c r="E18" s="94">
        <v>0</v>
      </c>
      <c r="F18" s="95">
        <v>0</v>
      </c>
      <c r="G18" s="95">
        <v>0</v>
      </c>
      <c r="H18" s="95">
        <v>0</v>
      </c>
      <c r="I18" s="95">
        <v>0</v>
      </c>
      <c r="J18" s="95">
        <v>0</v>
      </c>
      <c r="K18" s="209">
        <v>0</v>
      </c>
      <c r="L18" s="209"/>
      <c r="M18" s="209"/>
      <c r="N18" s="209"/>
      <c r="O18" s="209"/>
      <c r="P18" s="138"/>
      <c r="R18" t="str">
        <f>""""&amp;B18&amp;""": {
 ""Id"" : """&amp;B18&amp;""",
 ""Race"" : """&amp;A18&amp;""",
 ""Name"" : """&amp;C18&amp;""",
 ""OV"" : """&amp;D18&amp;""",
 ""Strength"" : "&amp;E18&amp;",
 ""Constitution"" : "&amp;F18&amp;",
 ""Dexterity"" : "&amp;G18&amp;",
 ""Intelligence"" : "&amp;H18&amp;",
 ""Wisdom"" : "&amp;I18&amp;",
 ""Charisma"" : "&amp;J18&amp;",
 ""Speed"" : "&amp;SUBSTITUTE(K18,",",".")&amp;",
 ""Languages"" : ["&amp;L18&amp;"],
 ""Resistances"" : ["&amp;SUBSTITUTE(M18,",",".")&amp;"],
 ""SaveAdvantages"" : ["&amp;SUBSTITUTE(N18,",",".")&amp;"],
""Weapons"" : ["&amp;O18&amp;"], ""ArmorCategories"" : ["&amp;P18&amp;"]
  }"</f>
        <v>"HALF_ORC": {
 "Id" : "HALF_ORC",
 "Race" : "HALF_ORC",
 "Name" : "Demi-Orque",
 "OV" : "Half-Orc",
 "Strength" : 0,
 "Constitution" : 0,
 "Dexterity" : 0,
 "Intelligence" : 0,
 "Wisdom" : 0,
 "Charisma" : 0,
 "Speed" : 0,
 "Languages" : [],
 "Resistances" : [],
 "SaveAdvantages" : [],
"Weapons" : [], "ArmorCategories" : []
  }</v>
      </c>
    </row>
    <row r="19" spans="1:18" ht="17.25" customHeight="1">
      <c r="A19" s="106" t="s">
        <v>365</v>
      </c>
      <c r="B19" s="86" t="s">
        <v>2749</v>
      </c>
      <c r="C19" s="87" t="s">
        <v>2759</v>
      </c>
      <c r="D19" s="87" t="s">
        <v>2769</v>
      </c>
      <c r="E19" s="88">
        <v>0</v>
      </c>
      <c r="F19" s="89">
        <v>0</v>
      </c>
      <c r="G19" s="89">
        <v>0</v>
      </c>
      <c r="H19" s="89">
        <v>0</v>
      </c>
      <c r="I19" s="89">
        <v>0</v>
      </c>
      <c r="J19" s="89">
        <v>0</v>
      </c>
      <c r="K19" s="210">
        <v>0</v>
      </c>
      <c r="L19" s="210"/>
      <c r="M19" s="210" t="s">
        <v>2779</v>
      </c>
      <c r="N19" s="210"/>
      <c r="O19" s="210"/>
      <c r="P19" s="131"/>
      <c r="R19" t="str">
        <f>""""&amp;B19&amp;""": {
 ""Id"" : """&amp;B19&amp;""",
 ""Race"" : """&amp;A19&amp;""",
 ""Name"" : """&amp;C19&amp;""",
 ""OV"" : """&amp;D19&amp;""",
 ""Strength"" : "&amp;E19&amp;",
 ""Constitution"" : "&amp;F19&amp;",
 ""Dexterity"" : "&amp;G19&amp;",
 ""Intelligence"" : "&amp;H19&amp;",
 ""Wisdom"" : "&amp;I19&amp;",
 ""Charisma"" : "&amp;J19&amp;",
 ""Speed"" : "&amp;SUBSTITUTE(K19,",",".")&amp;",
 ""Languages"" : ["&amp;L19&amp;"],
 ""Resistances"" : ["&amp;SUBSTITUTE(M19,",",".")&amp;"],
 ""SaveAdvantages"" : ["&amp;SUBSTITUTE(N19,",",".")&amp;"],
""Weapons"" : ["&amp;O19&amp;"], ""ArmorCategories"" : ["&amp;P19&amp;"]
  }"</f>
        <v>"WHITE_DRAGON":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v>
      </c>
    </row>
    <row r="20" spans="1:18" ht="15.75" customHeight="1">
      <c r="A20" s="84" t="s">
        <v>365</v>
      </c>
      <c r="B20" s="85" t="s">
        <v>2750</v>
      </c>
      <c r="C20" s="27" t="s">
        <v>2760</v>
      </c>
      <c r="D20" s="27" t="s">
        <v>2770</v>
      </c>
      <c r="E20" s="94">
        <v>0</v>
      </c>
      <c r="F20" s="95">
        <v>0</v>
      </c>
      <c r="G20" s="95">
        <v>0</v>
      </c>
      <c r="H20" s="95">
        <v>0</v>
      </c>
      <c r="I20" s="95">
        <v>0</v>
      </c>
      <c r="J20" s="95">
        <v>0</v>
      </c>
      <c r="K20" s="209">
        <v>0</v>
      </c>
      <c r="L20" s="209"/>
      <c r="M20" s="209" t="s">
        <v>2835</v>
      </c>
      <c r="N20" s="209"/>
      <c r="O20" s="209"/>
      <c r="P20" s="138"/>
      <c r="R20" t="str">
        <f>""""&amp;B20&amp;""": {
 ""Id"" : """&amp;B20&amp;""",
 ""Race"" : """&amp;A20&amp;""",
 ""Name"" : """&amp;C20&amp;""",
 ""OV"" : """&amp;D20&amp;""",
 ""Strength"" : "&amp;E20&amp;",
 ""Constitution"" : "&amp;F20&amp;",
 ""Dexterity"" : "&amp;G20&amp;",
 ""Intelligence"" : "&amp;H20&amp;",
 ""Wisdom"" : "&amp;I20&amp;",
 ""Charisma"" : "&amp;J20&amp;",
 ""Speed"" : "&amp;SUBSTITUTE(K20,",",".")&amp;",
 ""Languages"" : ["&amp;L20&amp;"],
 ""Resistances"" : ["&amp;SUBSTITUTE(M20,",",".")&amp;"],
 ""SaveAdvantages"" : ["&amp;SUBSTITUTE(N20,",",".")&amp;"],
""Weapons"" : ["&amp;O20&amp;"], ""ArmorCategories"" : ["&amp;P20&amp;"]
  }"</f>
        <v>"BLUE_DRAGON":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v>
      </c>
    </row>
    <row r="21" spans="1:18">
      <c r="A21" s="106" t="s">
        <v>365</v>
      </c>
      <c r="B21" s="86" t="s">
        <v>2751</v>
      </c>
      <c r="C21" s="87" t="s">
        <v>2761</v>
      </c>
      <c r="D21" s="87" t="s">
        <v>2771</v>
      </c>
      <c r="E21" s="88">
        <v>0</v>
      </c>
      <c r="F21" s="89">
        <v>0</v>
      </c>
      <c r="G21" s="89">
        <v>0</v>
      </c>
      <c r="H21" s="89">
        <v>0</v>
      </c>
      <c r="I21" s="89">
        <v>0</v>
      </c>
      <c r="J21" s="89">
        <v>0</v>
      </c>
      <c r="K21" s="210">
        <v>0</v>
      </c>
      <c r="L21" s="210"/>
      <c r="M21" s="210" t="s">
        <v>2834</v>
      </c>
      <c r="N21" s="210"/>
      <c r="O21" s="210"/>
      <c r="P21" s="131"/>
      <c r="R21" t="str">
        <f>""""&amp;B21&amp;""": {
 ""Id"" : """&amp;B21&amp;""",
 ""Race"" : """&amp;A21&amp;""",
 ""Name"" : """&amp;C21&amp;""",
 ""OV"" : """&amp;D21&amp;""",
 ""Strength"" : "&amp;E21&amp;",
 ""Constitution"" : "&amp;F21&amp;",
 ""Dexterity"" : "&amp;G21&amp;",
 ""Intelligence"" : "&amp;H21&amp;",
 ""Wisdom"" : "&amp;I21&amp;",
 ""Charisma"" : "&amp;J21&amp;",
 ""Speed"" : "&amp;SUBSTITUTE(K21,",",".")&amp;",
 ""Languages"" : ["&amp;L21&amp;"],
 ""Resistances"" : ["&amp;SUBSTITUTE(M21,",",".")&amp;"],
 ""SaveAdvantages"" : ["&amp;SUBSTITUTE(N21,",",".")&amp;"],
""Weapons"" : ["&amp;O21&amp;"], ""ArmorCategories"" : ["&amp;P21&amp;"]
  }"</f>
        <v>"BLACK_DRAGON":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v>
      </c>
    </row>
    <row r="22" spans="1:18">
      <c r="A22" s="84" t="s">
        <v>365</v>
      </c>
      <c r="B22" s="85" t="s">
        <v>2752</v>
      </c>
      <c r="C22" s="27" t="s">
        <v>2762</v>
      </c>
      <c r="D22" s="27" t="s">
        <v>2772</v>
      </c>
      <c r="E22" s="94">
        <v>0</v>
      </c>
      <c r="F22" s="95">
        <v>0</v>
      </c>
      <c r="G22" s="95">
        <v>0</v>
      </c>
      <c r="H22" s="95">
        <v>0</v>
      </c>
      <c r="I22" s="95">
        <v>0</v>
      </c>
      <c r="J22" s="95">
        <v>0</v>
      </c>
      <c r="K22" s="209">
        <v>0</v>
      </c>
      <c r="L22" s="209"/>
      <c r="M22" s="209" t="s">
        <v>2833</v>
      </c>
      <c r="N22" s="209"/>
      <c r="O22" s="209"/>
      <c r="P22" s="138"/>
      <c r="R22" t="str">
        <f>""""&amp;B22&amp;""": {
 ""Id"" : """&amp;B22&amp;""",
 ""Race"" : """&amp;A22&amp;""",
 ""Name"" : """&amp;C22&amp;""",
 ""OV"" : """&amp;D22&amp;""",
 ""Strength"" : "&amp;E22&amp;",
 ""Constitution"" : "&amp;F22&amp;",
 ""Dexterity"" : "&amp;G22&amp;",
 ""Intelligence"" : "&amp;H22&amp;",
 ""Wisdom"" : "&amp;I22&amp;",
 ""Charisma"" : "&amp;J22&amp;",
 ""Speed"" : "&amp;SUBSTITUTE(K22,",",".")&amp;",
 ""Languages"" : ["&amp;L22&amp;"],
 ""Resistances"" : ["&amp;SUBSTITUTE(M22,",",".")&amp;"],
 ""SaveAdvantages"" : ["&amp;SUBSTITUTE(N22,",",".")&amp;"],
""Weapons"" : ["&amp;O22&amp;"], ""ArmorCategories"" : ["&amp;P22&amp;"]
  }"</f>
        <v>"RED_DRAGON":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v>
      </c>
    </row>
    <row r="23" spans="1:18">
      <c r="A23" s="106" t="s">
        <v>365</v>
      </c>
      <c r="B23" s="86" t="s">
        <v>2753</v>
      </c>
      <c r="C23" s="87" t="s">
        <v>2763</v>
      </c>
      <c r="D23" s="87" t="s">
        <v>2773</v>
      </c>
      <c r="E23" s="88">
        <v>0</v>
      </c>
      <c r="F23" s="89">
        <v>0</v>
      </c>
      <c r="G23" s="89">
        <v>0</v>
      </c>
      <c r="H23" s="89">
        <v>0</v>
      </c>
      <c r="I23" s="89">
        <v>0</v>
      </c>
      <c r="J23" s="89">
        <v>0</v>
      </c>
      <c r="K23" s="210">
        <v>0</v>
      </c>
      <c r="L23" s="210"/>
      <c r="M23" s="210" t="s">
        <v>2829</v>
      </c>
      <c r="N23" s="210"/>
      <c r="O23" s="210"/>
      <c r="P23" s="131"/>
      <c r="R23" t="str">
        <f>""""&amp;B23&amp;""": {
 ""Id"" : """&amp;B23&amp;""",
 ""Race"" : """&amp;A23&amp;""",
 ""Name"" : """&amp;C23&amp;""",
 ""OV"" : """&amp;D23&amp;""",
 ""Strength"" : "&amp;E23&amp;",
 ""Constitution"" : "&amp;F23&amp;",
 ""Dexterity"" : "&amp;G23&amp;",
 ""Intelligence"" : "&amp;H23&amp;",
 ""Wisdom"" : "&amp;I23&amp;",
 ""Charisma"" : "&amp;J23&amp;",
 ""Speed"" : "&amp;SUBSTITUTE(K23,",",".")&amp;",
 ""Languages"" : ["&amp;L23&amp;"],
 ""Resistances"" : ["&amp;SUBSTITUTE(M23,",",".")&amp;"],
 ""SaveAdvantages"" : ["&amp;SUBSTITUTE(N23,",",".")&amp;"],
""Weapons"" : ["&amp;O23&amp;"], ""ArmorCategories"" : ["&amp;P23&amp;"]
  }"</f>
        <v>"GREEN_DRAGON":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v>
      </c>
    </row>
    <row r="24" spans="1:18">
      <c r="A24" s="84" t="s">
        <v>365</v>
      </c>
      <c r="B24" s="85" t="s">
        <v>2754</v>
      </c>
      <c r="C24" s="27" t="s">
        <v>2764</v>
      </c>
      <c r="D24" s="27" t="s">
        <v>2774</v>
      </c>
      <c r="E24" s="94">
        <v>0</v>
      </c>
      <c r="F24" s="95">
        <v>0</v>
      </c>
      <c r="G24" s="95">
        <v>0</v>
      </c>
      <c r="H24" s="95">
        <v>0</v>
      </c>
      <c r="I24" s="95">
        <v>0</v>
      </c>
      <c r="J24" s="95">
        <v>0</v>
      </c>
      <c r="K24" s="209">
        <v>0</v>
      </c>
      <c r="L24" s="209"/>
      <c r="M24" s="209" t="s">
        <v>2833</v>
      </c>
      <c r="N24" s="209"/>
      <c r="O24" s="209"/>
      <c r="P24" s="138"/>
      <c r="R24" t="str">
        <f>""""&amp;B24&amp;""": {
 ""Id"" : """&amp;B24&amp;""",
 ""Race"" : """&amp;A24&amp;""",
 ""Name"" : """&amp;C24&amp;""",
 ""OV"" : """&amp;D24&amp;""",
 ""Strength"" : "&amp;E24&amp;",
 ""Constitution"" : "&amp;F24&amp;",
 ""Dexterity"" : "&amp;G24&amp;",
 ""Intelligence"" : "&amp;H24&amp;",
 ""Wisdom"" : "&amp;I24&amp;",
 ""Charisma"" : "&amp;J24&amp;",
 ""Speed"" : "&amp;SUBSTITUTE(K24,",",".")&amp;",
 ""Languages"" : ["&amp;L24&amp;"],
 ""Resistances"" : ["&amp;SUBSTITUTE(M24,",",".")&amp;"],
 ""SaveAdvantages"" : ["&amp;SUBSTITUTE(N24,",",".")&amp;"],
""Weapons"" : ["&amp;O24&amp;"], ""ArmorCategories"" : ["&amp;P24&amp;"]
  }"</f>
        <v>"BRASS_DRAGON":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v>
      </c>
    </row>
    <row r="25" spans="1:18">
      <c r="A25" s="106" t="s">
        <v>365</v>
      </c>
      <c r="B25" s="86" t="s">
        <v>2755</v>
      </c>
      <c r="C25" s="87" t="s">
        <v>2765</v>
      </c>
      <c r="D25" s="87" t="s">
        <v>2775</v>
      </c>
      <c r="E25" s="88">
        <v>0</v>
      </c>
      <c r="F25" s="89">
        <v>0</v>
      </c>
      <c r="G25" s="89">
        <v>0</v>
      </c>
      <c r="H25" s="89">
        <v>0</v>
      </c>
      <c r="I25" s="89">
        <v>0</v>
      </c>
      <c r="J25" s="89">
        <v>0</v>
      </c>
      <c r="K25" s="210">
        <v>0</v>
      </c>
      <c r="L25" s="210"/>
      <c r="M25" s="210" t="s">
        <v>2836</v>
      </c>
      <c r="N25" s="210"/>
      <c r="O25" s="210"/>
      <c r="P25" s="131"/>
      <c r="R25" t="str">
        <f>""""&amp;B25&amp;""": {
 ""Id"" : """&amp;B25&amp;""",
 ""Race"" : """&amp;A25&amp;""",
 ""Name"" : """&amp;C25&amp;""",
 ""OV"" : """&amp;D25&amp;""",
 ""Strength"" : "&amp;E25&amp;",
 ""Constitution"" : "&amp;F25&amp;",
 ""Dexterity"" : "&amp;G25&amp;",
 ""Intelligence"" : "&amp;H25&amp;",
 ""Wisdom"" : "&amp;I25&amp;",
 ""Charisma"" : "&amp;J25&amp;",
 ""Speed"" : "&amp;SUBSTITUTE(K25,",",".")&amp;",
 ""Languages"" : ["&amp;L25&amp;"],
 ""Resistances"" : ["&amp;SUBSTITUTE(M25,",",".")&amp;"],
 ""SaveAdvantages"" : ["&amp;SUBSTITUTE(N25,",",".")&amp;"],
""Weapons"" : ["&amp;O25&amp;"], ""ArmorCategories"" : ["&amp;P25&amp;"]
  }"</f>
        <v>"SILVER_DRAGON":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v>
      </c>
    </row>
    <row r="26" spans="1:18">
      <c r="A26" s="84" t="s">
        <v>365</v>
      </c>
      <c r="B26" s="85" t="s">
        <v>2756</v>
      </c>
      <c r="C26" s="27" t="s">
        <v>2766</v>
      </c>
      <c r="D26" s="27" t="s">
        <v>2776</v>
      </c>
      <c r="E26" s="94">
        <v>0</v>
      </c>
      <c r="F26" s="95">
        <v>0</v>
      </c>
      <c r="G26" s="95">
        <v>0</v>
      </c>
      <c r="H26" s="95">
        <v>0</v>
      </c>
      <c r="I26" s="95">
        <v>0</v>
      </c>
      <c r="J26" s="95">
        <v>0</v>
      </c>
      <c r="K26" s="209">
        <v>0</v>
      </c>
      <c r="L26" s="209"/>
      <c r="M26" s="209" t="s">
        <v>2835</v>
      </c>
      <c r="N26" s="209"/>
      <c r="O26" s="209"/>
      <c r="P26" s="138"/>
      <c r="R26" t="str">
        <f>""""&amp;B26&amp;""": {
 ""Id"" : """&amp;B26&amp;""",
 ""Race"" : """&amp;A26&amp;""",
 ""Name"" : """&amp;C26&amp;""",
 ""OV"" : """&amp;D26&amp;""",
 ""Strength"" : "&amp;E26&amp;",
 ""Constitution"" : "&amp;F26&amp;",
 ""Dexterity"" : "&amp;G26&amp;",
 ""Intelligence"" : "&amp;H26&amp;",
 ""Wisdom"" : "&amp;I26&amp;",
 ""Charisma"" : "&amp;J26&amp;",
 ""Speed"" : "&amp;SUBSTITUTE(K26,",",".")&amp;",
 ""Languages"" : ["&amp;L26&amp;"],
 ""Resistances"" : ["&amp;SUBSTITUTE(M26,",",".")&amp;"],
 ""SaveAdvantages"" : ["&amp;SUBSTITUTE(N26,",",".")&amp;"],
""Weapons"" : ["&amp;O26&amp;"], ""ArmorCategories"" : ["&amp;P26&amp;"]
  }"</f>
        <v>"BRONZE_DRAGON":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v>
      </c>
    </row>
    <row r="27" spans="1:18">
      <c r="A27" s="106" t="s">
        <v>365</v>
      </c>
      <c r="B27" s="86" t="s">
        <v>2757</v>
      </c>
      <c r="C27" s="87" t="s">
        <v>2767</v>
      </c>
      <c r="D27" s="87" t="s">
        <v>2777</v>
      </c>
      <c r="E27" s="88">
        <v>0</v>
      </c>
      <c r="F27" s="89">
        <v>0</v>
      </c>
      <c r="G27" s="89">
        <v>0</v>
      </c>
      <c r="H27" s="89">
        <v>0</v>
      </c>
      <c r="I27" s="89">
        <v>0</v>
      </c>
      <c r="J27" s="89">
        <v>0</v>
      </c>
      <c r="K27" s="210">
        <v>0</v>
      </c>
      <c r="L27" s="210"/>
      <c r="M27" s="210" t="s">
        <v>2834</v>
      </c>
      <c r="N27" s="210"/>
      <c r="O27" s="210"/>
      <c r="P27" s="131"/>
      <c r="R27" t="str">
        <f>""""&amp;B27&amp;""": {
 ""Id"" : """&amp;B27&amp;""",
 ""Race"" : """&amp;A27&amp;""",
 ""Name"" : """&amp;C27&amp;""",
 ""OV"" : """&amp;D27&amp;""",
 ""Strength"" : "&amp;E27&amp;",
 ""Constitution"" : "&amp;F27&amp;",
 ""Dexterity"" : "&amp;G27&amp;",
 ""Intelligence"" : "&amp;H27&amp;",
 ""Wisdom"" : "&amp;I27&amp;",
 ""Charisma"" : "&amp;J27&amp;",
 ""Speed"" : "&amp;SUBSTITUTE(K27,",",".")&amp;",
 ""Languages"" : ["&amp;L27&amp;"],
 ""Resistances"" : ["&amp;SUBSTITUTE(M27,",",".")&amp;"],
 ""SaveAdvantages"" : ["&amp;SUBSTITUTE(N27,",",".")&amp;"],
""Weapons"" : ["&amp;O27&amp;"], ""ArmorCategories"" : ["&amp;P27&amp;"]
  }"</f>
        <v>"COPPER_DRAGON":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v>
      </c>
    </row>
    <row r="28" spans="1:18">
      <c r="A28" s="84" t="s">
        <v>365</v>
      </c>
      <c r="B28" s="85" t="s">
        <v>2758</v>
      </c>
      <c r="C28" s="27" t="s">
        <v>2768</v>
      </c>
      <c r="D28" s="27" t="s">
        <v>2778</v>
      </c>
      <c r="E28" s="94">
        <v>0</v>
      </c>
      <c r="F28" s="95">
        <v>0</v>
      </c>
      <c r="G28" s="95">
        <v>0</v>
      </c>
      <c r="H28" s="95">
        <v>0</v>
      </c>
      <c r="I28" s="95">
        <v>0</v>
      </c>
      <c r="J28" s="95">
        <v>0</v>
      </c>
      <c r="K28" s="209">
        <v>0</v>
      </c>
      <c r="L28" s="209"/>
      <c r="M28" s="209" t="s">
        <v>2833</v>
      </c>
      <c r="N28" s="209"/>
      <c r="O28" s="209"/>
      <c r="P28" s="138"/>
      <c r="R28" t="str">
        <f>""""&amp;B28&amp;""": {
 ""Id"" : """&amp;B28&amp;""",
 ""Race"" : """&amp;A28&amp;""",
 ""Name"" : """&amp;C28&amp;""",
 ""OV"" : """&amp;D28&amp;""",
 ""Strength"" : "&amp;E28&amp;",
 ""Constitution"" : "&amp;F28&amp;",
 ""Dexterity"" : "&amp;G28&amp;",
 ""Intelligence"" : "&amp;H28&amp;",
 ""Wisdom"" : "&amp;I28&amp;",
 ""Charisma"" : "&amp;J28&amp;",
 ""Speed"" : "&amp;SUBSTITUTE(K28,",",".")&amp;",
 ""Languages"" : ["&amp;L28&amp;"],
 ""Resistances"" : ["&amp;SUBSTITUTE(M28,",",".")&amp;"],
 ""SaveAdvantages"" : ["&amp;SUBSTITUTE(N28,",",".")&amp;"],
""Weapons"" : ["&amp;O28&amp;"], ""ArmorCategories"" : ["&amp;P28&amp;"]
  }"</f>
        <v>"GOLD_DRAGON":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v>
      </c>
    </row>
    <row r="29" spans="1:18">
      <c r="A29" s="106" t="s">
        <v>366</v>
      </c>
      <c r="B29" s="86" t="s">
        <v>366</v>
      </c>
      <c r="C29" s="87" t="s">
        <v>400</v>
      </c>
      <c r="D29" s="87" t="s">
        <v>390</v>
      </c>
      <c r="E29" s="88">
        <v>0</v>
      </c>
      <c r="F29" s="89">
        <v>0</v>
      </c>
      <c r="G29" s="89">
        <v>0</v>
      </c>
      <c r="H29" s="89">
        <v>0</v>
      </c>
      <c r="I29" s="89">
        <v>0</v>
      </c>
      <c r="J29" s="89">
        <v>0</v>
      </c>
      <c r="K29" s="210">
        <v>0</v>
      </c>
      <c r="L29" s="210"/>
      <c r="M29" s="210" t="s">
        <v>2833</v>
      </c>
      <c r="N29" s="210"/>
      <c r="O29" s="210"/>
      <c r="P29" s="131"/>
      <c r="R29" t="str">
        <f>""""&amp;B29&amp;""": {
 ""Id"" : """&amp;B29&amp;""",
 ""Race"" : """&amp;A29&amp;""",
 ""Name"" : """&amp;C29&amp;""",
 ""OV"" : """&amp;D29&amp;""",
 ""Strength"" : "&amp;E29&amp;",
 ""Constitution"" : "&amp;F29&amp;",
 ""Dexterity"" : "&amp;G29&amp;",
 ""Intelligence"" : "&amp;H29&amp;",
 ""Wisdom"" : "&amp;I29&amp;",
 ""Charisma"" : "&amp;J29&amp;",
 ""Speed"" : "&amp;SUBSTITUTE(K29,",",".")&amp;",
 ""Languages"" : ["&amp;L29&amp;"],
 ""Resistances"" : ["&amp;SUBSTITUTE(M29,",",".")&amp;"],
 ""SaveAdvantages"" : ["&amp;SUBSTITUTE(N29,",",".")&amp;"],
""Weapons"" : ["&amp;O29&amp;"], ""ArmorCategories"" : ["&amp;P29&amp;"]
  }"</f>
        <v>"TIEFFLING": {
 "Id" : "TIEFFLING",
 "Race" : "TIEFFLING",
 "Name" : "Tieffelin",
 "OV" : "Tieffling",
 "Strength" : 0,
 "Constitution" : 0,
 "Dexterity" : 0,
 "Intelligence" : 0,
 "Wisdom" : 0,
 "Charisma" : 0,
 "Speed" : 0,
 "Languages" : [],
 "Resistances" : ["FIRE"],
 "SaveAdvantages" : [],
"Weapons" : [], "ArmorCategories" : []
  }</v>
      </c>
    </row>
    <row r="30" spans="1:18">
      <c r="A30" s="84" t="s">
        <v>367</v>
      </c>
      <c r="B30" s="85" t="s">
        <v>367</v>
      </c>
      <c r="C30" s="27" t="s">
        <v>401</v>
      </c>
      <c r="D30" s="27" t="s">
        <v>391</v>
      </c>
      <c r="E30" s="94">
        <v>0</v>
      </c>
      <c r="F30" s="95">
        <v>0</v>
      </c>
      <c r="G30" s="95">
        <v>0</v>
      </c>
      <c r="H30" s="95">
        <v>0</v>
      </c>
      <c r="I30" s="95">
        <v>0</v>
      </c>
      <c r="J30" s="95">
        <v>0</v>
      </c>
      <c r="K30" s="209">
        <v>0</v>
      </c>
      <c r="L30" s="209"/>
      <c r="M30" s="209"/>
      <c r="N30" s="209"/>
      <c r="O30" s="209"/>
      <c r="P30" s="138"/>
      <c r="R30" t="str">
        <f>""""&amp;B30&amp;""": {
 ""Id"" : """&amp;B30&amp;""",
 ""Race"" : """&amp;A30&amp;""",
 ""Name"" : """&amp;C30&amp;""",
 ""OV"" : """&amp;D30&amp;""",
 ""Strength"" : "&amp;E30&amp;",
 ""Constitution"" : "&amp;F30&amp;",
 ""Dexterity"" : "&amp;G30&amp;",
 ""Intelligence"" : "&amp;H30&amp;",
 ""Wisdom"" : "&amp;I30&amp;",
 ""Charisma"" : "&amp;J30&amp;",
 ""Speed"" : "&amp;SUBSTITUTE(K30,",",".")&amp;",
 ""Languages"" : ["&amp;L30&amp;"],
 ""Resistances"" : ["&amp;SUBSTITUTE(M30,",",".")&amp;"],
 ""SaveAdvantages"" : ["&amp;SUBSTITUTE(N30,",",".")&amp;"],
""Weapons"" : ["&amp;O30&amp;"], ""ArmorCategories"" : ["&amp;P30&amp;"]
  }"</f>
        <v>"AARAKOCRA": {
 "Id" : "AARAKOCRA",
 "Race" : "AARAKOCRA",
 "Name" : "Aarakocra *",
 "OV" : "Aarakocra",
 "Strength" : 0,
 "Constitution" : 0,
 "Dexterity" : 0,
 "Intelligence" : 0,
 "Wisdom" : 0,
 "Charisma" : 0,
 "Speed" : 0,
 "Languages" : [],
 "Resistances" : [],
 "SaveAdvantages" : [],
"Weapons" : [], "ArmorCategories" : []
  }</v>
      </c>
    </row>
    <row r="31" spans="1:18">
      <c r="A31" s="212" t="s">
        <v>370</v>
      </c>
      <c r="B31" s="215" t="s">
        <v>370</v>
      </c>
      <c r="C31" s="133" t="s">
        <v>404</v>
      </c>
      <c r="D31" s="133" t="s">
        <v>394</v>
      </c>
      <c r="E31" s="213">
        <v>0</v>
      </c>
      <c r="F31" s="214">
        <v>0</v>
      </c>
      <c r="G31" s="214">
        <v>0</v>
      </c>
      <c r="H31" s="214">
        <v>0</v>
      </c>
      <c r="I31" s="214">
        <v>0</v>
      </c>
      <c r="J31" s="214">
        <v>0</v>
      </c>
      <c r="K31" s="216">
        <v>0</v>
      </c>
      <c r="L31" s="216"/>
      <c r="M31" s="216"/>
      <c r="N31" s="216"/>
      <c r="O31" s="216"/>
      <c r="P31" s="137"/>
      <c r="R31" t="str">
        <f>""""&amp;B31&amp;""": {
 ""Id"" : """&amp;B31&amp;""",
 ""Race"" : """&amp;A31&amp;""",
 ""Name"" : """&amp;C31&amp;""",
 ""OV"" : """&amp;D31&amp;""",
 ""Strength"" : "&amp;E31&amp;",
 ""Constitution"" : "&amp;F31&amp;",
 ""Dexterity"" : "&amp;G31&amp;",
 ""Intelligence"" : "&amp;H31&amp;",
 ""Wisdom"" : "&amp;I31&amp;",
 ""Charisma"" : "&amp;J31&amp;",
 ""Speed"" : "&amp;SUBSTITUTE(K31,",",".")&amp;",
 ""Languages"" : ["&amp;L31&amp;"],
 ""Resistances"" : ["&amp;SUBSTITUTE(M31,",",".")&amp;"],
 ""SaveAdvantages"" : ["&amp;SUBSTITUTE(N31,",",".")&amp;"],
""Weapons"" : ["&amp;O31&amp;"], ""ArmorCategories"" : ["&amp;P31&amp;"]
  }"</f>
        <v>"GOLIATH": {
 "Id" : "GOLIATH",
 "Race" : "GOLIATH",
 "Name" : "Goliath *",
 "OV" : "Goliath",
 "Strength" : 0,
 "Constitution" : 0,
 "Dexterity" : 0,
 "Intelligence" : 0,
 "Wisdom" : 0,
 "Charisma" : 0,
 "Speed" : 0,
 "Languages" : [],
 "Resistances" : [],
 "SaveAdvantages" : [],
"Weapons" : [], "ArmorCategories" : []
  }</v>
      </c>
    </row>
    <row r="32" spans="1:18">
      <c r="A32" s="106"/>
    </row>
    <row r="33" spans="1:18">
      <c r="A33" s="106"/>
      <c r="R33" t="str">
        <f>CONCATENATE(R2,",
",R3,",
",R4,",
",R5,",
",R6,",
",R7,",
",R8,",
",R9,",
",R10,",
",R11,",
",R12,",
",R13,",
",R14,",
",R15,",
",R16,",
",R17,",
",R18,",
",R19,",
",R20,",
",R21,",
",R22,",
",R23,",
",R24,",
",R25,",
",R26,",
",R27,",
",R28,",
",R29,",
",R30,",
",R31)</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row>
    <row r="34" spans="1:18">
      <c r="A34" s="106"/>
    </row>
    <row r="35" spans="1:18">
      <c r="A35" s="106"/>
    </row>
    <row r="36" spans="1:18">
      <c r="A36" s="106"/>
    </row>
    <row r="37" spans="1:18">
      <c r="A37" s="106"/>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8"/>
  <sheetViews>
    <sheetView zoomScale="115" zoomScaleNormal="115" workbookViewId="0">
      <pane xSplit="1" ySplit="1" topLeftCell="C32" activePane="bottomRight" state="frozenSplit"/>
      <selection pane="topRight" activeCell="O1" sqref="O1"/>
      <selection pane="bottomLeft" activeCell="A23" sqref="A23"/>
      <selection pane="bottomRight" activeCell="A36" sqref="A36"/>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17.42578125" customWidth="1"/>
    <col min="20" max="20" width="35.140625" customWidth="1"/>
    <col min="21" max="21" width="53" customWidth="1"/>
    <col min="22" max="22" width="41.7109375" customWidth="1"/>
    <col min="23" max="24" width="22" customWidth="1"/>
    <col min="25" max="25" width="18.5703125" customWidth="1"/>
    <col min="26" max="26" width="8.140625" customWidth="1"/>
  </cols>
  <sheetData>
    <row r="1" spans="1:27">
      <c r="A1" s="75" t="s">
        <v>442</v>
      </c>
      <c r="B1" s="96" t="s">
        <v>13</v>
      </c>
      <c r="C1" s="20" t="s">
        <v>15</v>
      </c>
      <c r="D1" s="20" t="s">
        <v>11</v>
      </c>
      <c r="E1" s="20" t="s">
        <v>10</v>
      </c>
      <c r="F1" s="20" t="s">
        <v>6</v>
      </c>
      <c r="G1" s="20" t="s">
        <v>7</v>
      </c>
      <c r="H1" s="20" t="s">
        <v>8</v>
      </c>
      <c r="I1" s="21" t="s">
        <v>9</v>
      </c>
      <c r="J1" s="139" t="s">
        <v>1167</v>
      </c>
      <c r="K1" s="139" t="s">
        <v>2979</v>
      </c>
      <c r="L1" s="139" t="s">
        <v>2980</v>
      </c>
      <c r="M1" s="139" t="s">
        <v>1125</v>
      </c>
      <c r="N1" s="139" t="s">
        <v>1148</v>
      </c>
      <c r="O1" s="181" t="s">
        <v>1149</v>
      </c>
      <c r="P1" s="139" t="s">
        <v>2967</v>
      </c>
      <c r="Q1" s="139" t="s">
        <v>2968</v>
      </c>
      <c r="R1" s="139" t="s">
        <v>3415</v>
      </c>
      <c r="S1" s="139" t="s">
        <v>2974</v>
      </c>
      <c r="T1" s="139" t="s">
        <v>2680</v>
      </c>
      <c r="U1" s="139" t="s">
        <v>2681</v>
      </c>
      <c r="V1" s="139" t="s">
        <v>2684</v>
      </c>
      <c r="W1" s="139" t="s">
        <v>2838</v>
      </c>
      <c r="X1" s="139" t="s">
        <v>1087</v>
      </c>
      <c r="Y1" s="181" t="s">
        <v>2748</v>
      </c>
      <c r="Z1" s="93"/>
    </row>
    <row r="2" spans="1:27">
      <c r="A2" s="99" t="s">
        <v>371</v>
      </c>
      <c r="B2" s="97" t="s">
        <v>417</v>
      </c>
      <c r="C2" s="97" t="s">
        <v>405</v>
      </c>
      <c r="D2" s="98">
        <v>0</v>
      </c>
      <c r="E2" s="98">
        <v>0</v>
      </c>
      <c r="F2" s="98">
        <v>0</v>
      </c>
      <c r="G2" s="98">
        <v>0</v>
      </c>
      <c r="H2" s="98">
        <v>0</v>
      </c>
      <c r="I2" s="98">
        <v>0</v>
      </c>
      <c r="J2" s="23" t="s">
        <v>2977</v>
      </c>
      <c r="K2" s="23" t="s">
        <v>2951</v>
      </c>
      <c r="L2" s="23"/>
      <c r="M2" s="179">
        <v>12</v>
      </c>
      <c r="N2" s="179" t="s">
        <v>1151</v>
      </c>
      <c r="O2" s="179"/>
      <c r="P2" s="179" t="s">
        <v>1128</v>
      </c>
      <c r="Q2" s="249">
        <v>3</v>
      </c>
      <c r="R2" s="249"/>
      <c r="S2" s="179" t="s">
        <v>2951</v>
      </c>
      <c r="T2" s="179" t="s">
        <v>2688</v>
      </c>
      <c r="U2" s="179"/>
      <c r="V2" s="179" t="s">
        <v>2782</v>
      </c>
      <c r="W2" s="179"/>
      <c r="X2" s="179"/>
      <c r="Y2" s="141" t="s">
        <v>2784</v>
      </c>
      <c r="Z2" s="89"/>
      <c r="AA2" t="str">
        <f>""""&amp;A2&amp;""":  {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""MultiSpecialisation"" : "&amp;S2&amp;" ,
 ""WeaponCategories"" : ["&amp;T2&amp;"],
 ""Weapons"" : ["&amp;U2&amp;"],
 ""ArmorCategories"" : ["&amp;V2&amp;"],
 ""Saves"" : ["&amp;Y2&amp;"],
 ""Objects"" : ["&amp;W2&amp;"],
 ""StartingObjects"" : ["&amp;X2&amp;"]
  }"</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v>
      </c>
    </row>
    <row r="3" spans="1:27">
      <c r="A3" s="79" t="s">
        <v>372</v>
      </c>
      <c r="B3" s="71" t="s">
        <v>418</v>
      </c>
      <c r="C3" s="71" t="s">
        <v>406</v>
      </c>
      <c r="D3" s="22">
        <v>0</v>
      </c>
      <c r="E3" s="22">
        <v>0</v>
      </c>
      <c r="F3" s="22">
        <v>0</v>
      </c>
      <c r="G3" s="22">
        <v>0</v>
      </c>
      <c r="H3" s="22">
        <v>0</v>
      </c>
      <c r="I3" s="22">
        <v>0</v>
      </c>
      <c r="J3" s="22"/>
      <c r="K3" s="22"/>
      <c r="L3" s="22"/>
      <c r="M3" s="180">
        <v>8</v>
      </c>
      <c r="N3" s="180"/>
      <c r="O3" s="180"/>
      <c r="P3" s="180" t="s">
        <v>2969</v>
      </c>
      <c r="Q3" s="250">
        <v>3</v>
      </c>
      <c r="R3" s="250"/>
      <c r="S3" s="180" t="s">
        <v>2951</v>
      </c>
      <c r="T3" s="180" t="s">
        <v>2682</v>
      </c>
      <c r="U3" s="180" t="s">
        <v>2685</v>
      </c>
      <c r="V3" s="180" t="s">
        <v>2781</v>
      </c>
      <c r="W3" s="180"/>
      <c r="X3" s="180"/>
      <c r="Y3" s="142" t="s">
        <v>2786</v>
      </c>
      <c r="Z3" s="89"/>
      <c r="AA3" t="str">
        <f t="shared" ref="AA3:AA13" si="0">""""&amp;A3&amp;""":  {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""MultiSpecialisation"" : "&amp;S3&amp;" ,
 ""WeaponCategories"" : ["&amp;T3&amp;"],
 ""Weapons"" : ["&amp;U3&amp;"],
 ""ArmorCategories"" : ["&amp;V3&amp;"],
 ""Saves"" : ["&amp;Y3&amp;"],
 ""Objects"" : ["&amp;W3&amp;"],
 ""StartingObjects"" : ["&amp;X3&amp;"]
  }"</f>
        <v>"BARD":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v>
      </c>
    </row>
    <row r="4" spans="1:27">
      <c r="A4" s="84" t="s">
        <v>373</v>
      </c>
      <c r="B4" s="27" t="s">
        <v>419</v>
      </c>
      <c r="C4" s="27" t="s">
        <v>407</v>
      </c>
      <c r="D4" s="23">
        <v>0</v>
      </c>
      <c r="E4" s="23">
        <v>0</v>
      </c>
      <c r="F4" s="23">
        <v>0</v>
      </c>
      <c r="G4" s="23">
        <v>0</v>
      </c>
      <c r="H4" s="23">
        <v>0</v>
      </c>
      <c r="I4" s="23">
        <v>0</v>
      </c>
      <c r="J4" s="23"/>
      <c r="K4" s="23"/>
      <c r="L4" s="23"/>
      <c r="M4" s="179">
        <v>8</v>
      </c>
      <c r="N4" s="179"/>
      <c r="O4" s="179"/>
      <c r="P4" s="179" t="s">
        <v>2970</v>
      </c>
      <c r="Q4" s="249">
        <v>1</v>
      </c>
      <c r="R4" s="249"/>
      <c r="S4" s="179" t="s">
        <v>2951</v>
      </c>
      <c r="T4" s="179" t="s">
        <v>2682</v>
      </c>
      <c r="U4" s="179"/>
      <c r="V4" s="179" t="s">
        <v>2782</v>
      </c>
      <c r="W4" s="179"/>
      <c r="X4" s="179"/>
      <c r="Y4" s="141" t="s">
        <v>2788</v>
      </c>
      <c r="Z4" s="89"/>
      <c r="AA4" t="str">
        <f t="shared" si="0"/>
        <v>"CLERK":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v>
      </c>
    </row>
    <row r="5" spans="1:27">
      <c r="A5" s="79" t="s">
        <v>374</v>
      </c>
      <c r="B5" s="71" t="s">
        <v>420</v>
      </c>
      <c r="C5" s="71" t="s">
        <v>408</v>
      </c>
      <c r="D5" s="22">
        <v>0</v>
      </c>
      <c r="E5" s="22">
        <v>0</v>
      </c>
      <c r="F5" s="22">
        <v>0</v>
      </c>
      <c r="G5" s="22">
        <v>0</v>
      </c>
      <c r="H5" s="22">
        <v>0</v>
      </c>
      <c r="I5" s="22">
        <v>0</v>
      </c>
      <c r="J5" s="22"/>
      <c r="K5" s="22"/>
      <c r="L5" s="22"/>
      <c r="M5" s="180">
        <v>8</v>
      </c>
      <c r="N5" s="180"/>
      <c r="O5" s="180"/>
      <c r="P5" s="180" t="s">
        <v>2971</v>
      </c>
      <c r="Q5" s="250">
        <v>2</v>
      </c>
      <c r="R5" s="250"/>
      <c r="S5" s="180" t="s">
        <v>2951</v>
      </c>
      <c r="T5" s="180"/>
      <c r="U5" s="180" t="s">
        <v>2687</v>
      </c>
      <c r="V5" s="180" t="s">
        <v>2782</v>
      </c>
      <c r="W5" s="180" t="s">
        <v>2837</v>
      </c>
      <c r="X5" s="180" t="s">
        <v>2837</v>
      </c>
      <c r="Y5" s="142" t="s">
        <v>2789</v>
      </c>
      <c r="Z5" s="89"/>
      <c r="AA5" t="str">
        <f t="shared" si="0"/>
        <v>"DRUID":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v>
      </c>
    </row>
    <row r="6" spans="1:27">
      <c r="A6" s="84" t="s">
        <v>375</v>
      </c>
      <c r="B6" s="27" t="s">
        <v>421</v>
      </c>
      <c r="C6" s="27" t="s">
        <v>409</v>
      </c>
      <c r="D6" s="23">
        <v>0</v>
      </c>
      <c r="E6" s="23">
        <v>0</v>
      </c>
      <c r="F6" s="23">
        <v>0</v>
      </c>
      <c r="G6" s="23">
        <v>0</v>
      </c>
      <c r="H6" s="23">
        <v>0</v>
      </c>
      <c r="I6" s="23">
        <v>0</v>
      </c>
      <c r="J6" s="23"/>
      <c r="K6" s="23"/>
      <c r="L6" s="23"/>
      <c r="M6" s="179">
        <v>6</v>
      </c>
      <c r="N6" s="179" t="s">
        <v>1150</v>
      </c>
      <c r="O6" s="179"/>
      <c r="P6" s="179" t="s">
        <v>2972</v>
      </c>
      <c r="Q6" s="249">
        <v>1</v>
      </c>
      <c r="R6" s="249"/>
      <c r="S6" s="179" t="s">
        <v>2951</v>
      </c>
      <c r="T6" s="179"/>
      <c r="U6" s="179" t="s">
        <v>2686</v>
      </c>
      <c r="V6" s="179"/>
      <c r="W6" s="179"/>
      <c r="X6" s="179"/>
      <c r="Y6" s="141" t="s">
        <v>2790</v>
      </c>
      <c r="Z6" s="89"/>
      <c r="AA6" t="str">
        <f t="shared" si="0"/>
        <v>"SORCERER":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v>
      </c>
    </row>
    <row r="7" spans="1:27">
      <c r="A7" s="79" t="s">
        <v>376</v>
      </c>
      <c r="B7" s="71" t="s">
        <v>422</v>
      </c>
      <c r="C7" s="71" t="s">
        <v>410</v>
      </c>
      <c r="D7" s="22">
        <v>0</v>
      </c>
      <c r="E7" s="22">
        <v>0</v>
      </c>
      <c r="F7" s="22">
        <v>0</v>
      </c>
      <c r="G7" s="22">
        <v>0</v>
      </c>
      <c r="H7" s="22">
        <v>0</v>
      </c>
      <c r="I7" s="22">
        <v>0</v>
      </c>
      <c r="J7" s="22"/>
      <c r="K7" s="22"/>
      <c r="L7" s="22"/>
      <c r="M7" s="180">
        <v>10</v>
      </c>
      <c r="N7" s="180"/>
      <c r="O7" s="180"/>
      <c r="P7" s="252" t="s">
        <v>3372</v>
      </c>
      <c r="Q7" s="250">
        <v>3</v>
      </c>
      <c r="R7" s="250">
        <v>1</v>
      </c>
      <c r="S7" s="180" t="s">
        <v>2950</v>
      </c>
      <c r="T7" s="180" t="s">
        <v>2688</v>
      </c>
      <c r="U7" s="180"/>
      <c r="V7" s="180" t="s">
        <v>2783</v>
      </c>
      <c r="W7" s="180"/>
      <c r="X7" s="180"/>
      <c r="Y7" s="142" t="s">
        <v>2784</v>
      </c>
      <c r="Z7" s="89"/>
      <c r="AA7" t="str">
        <f t="shared" si="0"/>
        <v>"WARRIOR":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v>
      </c>
    </row>
    <row r="8" spans="1:27">
      <c r="A8" s="84" t="s">
        <v>377</v>
      </c>
      <c r="B8" s="27" t="s">
        <v>423</v>
      </c>
      <c r="C8" s="27" t="s">
        <v>411</v>
      </c>
      <c r="D8" s="23">
        <v>0</v>
      </c>
      <c r="E8" s="23">
        <v>0</v>
      </c>
      <c r="F8" s="23">
        <v>0</v>
      </c>
      <c r="G8" s="23">
        <v>0</v>
      </c>
      <c r="H8" s="23">
        <v>0</v>
      </c>
      <c r="I8" s="23">
        <v>0</v>
      </c>
      <c r="J8" s="23"/>
      <c r="K8" s="23"/>
      <c r="L8" s="23"/>
      <c r="M8" s="179">
        <v>6</v>
      </c>
      <c r="N8" s="179"/>
      <c r="O8" s="179"/>
      <c r="P8" s="179" t="s">
        <v>2975</v>
      </c>
      <c r="Q8" s="249">
        <v>2</v>
      </c>
      <c r="R8" s="249"/>
      <c r="S8" s="179" t="s">
        <v>2951</v>
      </c>
      <c r="T8" s="179"/>
      <c r="U8" s="179" t="s">
        <v>2686</v>
      </c>
      <c r="V8" s="179"/>
      <c r="W8" s="179"/>
      <c r="X8" s="179" t="s">
        <v>2839</v>
      </c>
      <c r="Y8" s="141" t="s">
        <v>2789</v>
      </c>
      <c r="Z8" s="89"/>
      <c r="AA8" t="str">
        <f t="shared" si="0"/>
        <v>"MAGICIAN":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v>
      </c>
    </row>
    <row r="9" spans="1:27">
      <c r="A9" s="79" t="s">
        <v>379</v>
      </c>
      <c r="B9" s="71" t="s">
        <v>207</v>
      </c>
      <c r="C9" s="71" t="s">
        <v>412</v>
      </c>
      <c r="D9" s="22">
        <v>0</v>
      </c>
      <c r="E9" s="22">
        <v>0</v>
      </c>
      <c r="F9" s="22">
        <v>0</v>
      </c>
      <c r="G9" s="22">
        <v>0</v>
      </c>
      <c r="H9" s="22">
        <v>0</v>
      </c>
      <c r="I9" s="22">
        <v>0</v>
      </c>
      <c r="J9" s="22" t="s">
        <v>2978</v>
      </c>
      <c r="K9" s="22" t="s">
        <v>2951</v>
      </c>
      <c r="L9" s="22" t="s">
        <v>2951</v>
      </c>
      <c r="M9" s="180">
        <v>8</v>
      </c>
      <c r="N9" s="180" t="s">
        <v>236</v>
      </c>
      <c r="O9" s="180" t="s">
        <v>1152</v>
      </c>
      <c r="P9" s="180" t="s">
        <v>268</v>
      </c>
      <c r="Q9" s="250">
        <v>3</v>
      </c>
      <c r="R9" s="250"/>
      <c r="S9" s="180" t="s">
        <v>2951</v>
      </c>
      <c r="T9" s="180" t="s">
        <v>2682</v>
      </c>
      <c r="U9" s="180" t="s">
        <v>2683</v>
      </c>
      <c r="V9" s="180"/>
      <c r="W9" s="180"/>
      <c r="X9" s="180"/>
      <c r="Y9" s="142" t="s">
        <v>2785</v>
      </c>
      <c r="Z9" s="89"/>
      <c r="AA9" t="str">
        <f t="shared" si="0"/>
        <v>"MONK":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v>
      </c>
    </row>
    <row r="10" spans="1:27">
      <c r="A10" s="84" t="s">
        <v>12</v>
      </c>
      <c r="B10" s="27" t="s">
        <v>413</v>
      </c>
      <c r="C10" s="27" t="s">
        <v>413</v>
      </c>
      <c r="D10" s="23">
        <v>0</v>
      </c>
      <c r="E10" s="23">
        <v>0</v>
      </c>
      <c r="F10" s="23">
        <v>0</v>
      </c>
      <c r="G10" s="23">
        <v>0</v>
      </c>
      <c r="H10" s="23">
        <v>0</v>
      </c>
      <c r="I10" s="23">
        <v>0</v>
      </c>
      <c r="J10" s="23"/>
      <c r="K10" s="23"/>
      <c r="L10" s="23"/>
      <c r="M10" s="179">
        <v>10</v>
      </c>
      <c r="N10" s="179"/>
      <c r="O10" s="179"/>
      <c r="P10" s="253" t="s">
        <v>3370</v>
      </c>
      <c r="Q10" s="249">
        <v>3</v>
      </c>
      <c r="R10" s="249">
        <v>2</v>
      </c>
      <c r="S10" s="179" t="s">
        <v>2951</v>
      </c>
      <c r="T10" s="190" t="s">
        <v>2688</v>
      </c>
      <c r="U10" s="179"/>
      <c r="V10" s="179" t="s">
        <v>2783</v>
      </c>
      <c r="W10" s="179"/>
      <c r="X10" s="179"/>
      <c r="Y10" s="141" t="s">
        <v>2788</v>
      </c>
      <c r="Z10" s="89"/>
      <c r="AA10" t="str">
        <f t="shared" si="0"/>
        <v>"PALADIN":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v>
      </c>
    </row>
    <row r="11" spans="1:27">
      <c r="A11" s="79" t="s">
        <v>380</v>
      </c>
      <c r="B11" s="71" t="s">
        <v>424</v>
      </c>
      <c r="C11" s="71" t="s">
        <v>414</v>
      </c>
      <c r="D11" s="22">
        <v>0</v>
      </c>
      <c r="E11" s="22">
        <v>0</v>
      </c>
      <c r="F11" s="22">
        <v>0</v>
      </c>
      <c r="G11" s="22">
        <v>0</v>
      </c>
      <c r="H11" s="22">
        <v>0</v>
      </c>
      <c r="I11" s="22">
        <v>0</v>
      </c>
      <c r="J11" s="22"/>
      <c r="K11" s="22"/>
      <c r="L11" s="22"/>
      <c r="M11" s="180">
        <v>10</v>
      </c>
      <c r="N11" s="180"/>
      <c r="O11" s="180"/>
      <c r="P11" s="252" t="s">
        <v>3371</v>
      </c>
      <c r="Q11" s="250">
        <v>3</v>
      </c>
      <c r="R11" s="250">
        <v>2</v>
      </c>
      <c r="S11" s="180" t="s">
        <v>2951</v>
      </c>
      <c r="T11" s="180" t="s">
        <v>2688</v>
      </c>
      <c r="U11" s="180"/>
      <c r="V11" s="218" t="s">
        <v>2782</v>
      </c>
      <c r="W11" s="218" t="s">
        <v>2840</v>
      </c>
      <c r="X11" s="218" t="s">
        <v>2840</v>
      </c>
      <c r="Y11" s="191" t="s">
        <v>2785</v>
      </c>
      <c r="Z11" s="89"/>
      <c r="AA11" t="str">
        <f t="shared" si="0"/>
        <v>"PROWLER":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v>
      </c>
    </row>
    <row r="12" spans="1:27">
      <c r="A12" s="84" t="s">
        <v>381</v>
      </c>
      <c r="B12" s="27" t="s">
        <v>425</v>
      </c>
      <c r="C12" s="27" t="s">
        <v>415</v>
      </c>
      <c r="D12" s="23">
        <v>0</v>
      </c>
      <c r="E12" s="23">
        <v>0</v>
      </c>
      <c r="F12" s="23">
        <v>0</v>
      </c>
      <c r="G12" s="23">
        <v>0</v>
      </c>
      <c r="H12" s="23">
        <v>0</v>
      </c>
      <c r="I12" s="23">
        <v>0</v>
      </c>
      <c r="J12" s="23"/>
      <c r="K12" s="23"/>
      <c r="L12" s="23"/>
      <c r="M12" s="179">
        <v>8</v>
      </c>
      <c r="N12" s="179"/>
      <c r="O12" s="179" t="s">
        <v>1141</v>
      </c>
      <c r="P12" s="179" t="s">
        <v>1131</v>
      </c>
      <c r="Q12" s="249">
        <v>3</v>
      </c>
      <c r="R12" s="249"/>
      <c r="S12" s="179" t="s">
        <v>2951</v>
      </c>
      <c r="T12" s="179" t="s">
        <v>2682</v>
      </c>
      <c r="U12" s="179" t="s">
        <v>2685</v>
      </c>
      <c r="V12" s="179" t="s">
        <v>2781</v>
      </c>
      <c r="W12" s="179"/>
      <c r="X12" s="179"/>
      <c r="Y12" s="141" t="s">
        <v>2787</v>
      </c>
      <c r="Z12" s="89"/>
      <c r="AA12" t="str">
        <f t="shared" si="0"/>
        <v>"WILY":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v>
      </c>
    </row>
    <row r="13" spans="1:27">
      <c r="A13" s="82" t="s">
        <v>378</v>
      </c>
      <c r="B13" s="72" t="s">
        <v>426</v>
      </c>
      <c r="C13" s="72" t="s">
        <v>416</v>
      </c>
      <c r="D13" s="24">
        <v>0</v>
      </c>
      <c r="E13" s="24">
        <v>0</v>
      </c>
      <c r="F13" s="24">
        <v>0</v>
      </c>
      <c r="G13" s="24">
        <v>0</v>
      </c>
      <c r="H13" s="24">
        <v>0</v>
      </c>
      <c r="I13" s="24">
        <v>0</v>
      </c>
      <c r="J13" s="24"/>
      <c r="K13" s="24"/>
      <c r="L13" s="24"/>
      <c r="M13" s="182">
        <v>8</v>
      </c>
      <c r="N13" s="182"/>
      <c r="O13" s="182"/>
      <c r="P13" s="182" t="s">
        <v>2976</v>
      </c>
      <c r="Q13" s="251">
        <v>1</v>
      </c>
      <c r="R13" s="251"/>
      <c r="S13" s="182" t="s">
        <v>2951</v>
      </c>
      <c r="T13" s="182" t="s">
        <v>2682</v>
      </c>
      <c r="U13" s="182"/>
      <c r="V13" s="219" t="s">
        <v>2781</v>
      </c>
      <c r="W13" s="219"/>
      <c r="X13" s="219"/>
      <c r="Y13" s="192" t="s">
        <v>2788</v>
      </c>
      <c r="Z13" s="89"/>
      <c r="AA13" t="str">
        <f t="shared" si="0"/>
        <v>"WIZARD":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4" spans="1:27">
      <c r="M14" s="140"/>
      <c r="N14" s="140"/>
      <c r="O14" s="140"/>
      <c r="P14" s="140"/>
      <c r="Q14" s="140"/>
      <c r="R14" s="140"/>
      <c r="S14" s="140"/>
      <c r="T14" s="140"/>
      <c r="U14" s="140"/>
      <c r="V14" s="140"/>
      <c r="W14" s="140"/>
      <c r="X14" s="140"/>
      <c r="Y14" s="140"/>
    </row>
    <row r="15" spans="1:27">
      <c r="AA15" t="str">
        <f>CONCATENATE(AA2,",
",AA3,",
",AA4,",
",AA5,",
",AA6,",
",AA7,",
",AA8,",
",AA9,",
",AA10,",
",AA11,",
",AA12,",
",AA13)</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6" spans="1:27">
      <c r="A16" s="254" t="s">
        <v>442</v>
      </c>
      <c r="B16" s="255" t="s">
        <v>2981</v>
      </c>
      <c r="C16" s="255" t="s">
        <v>2967</v>
      </c>
      <c r="D16" s="355" t="s">
        <v>1167</v>
      </c>
      <c r="E16" s="356"/>
      <c r="F16" s="256" t="s">
        <v>2979</v>
      </c>
      <c r="G16" s="257"/>
      <c r="H16" s="139" t="s">
        <v>1207</v>
      </c>
    </row>
    <row r="17" spans="1:9">
      <c r="A17" s="84" t="s">
        <v>2994</v>
      </c>
      <c r="B17" s="85" t="s">
        <v>371</v>
      </c>
      <c r="C17" s="85" t="s">
        <v>2982</v>
      </c>
      <c r="D17" s="362">
        <v>0</v>
      </c>
      <c r="E17" s="362"/>
      <c r="F17" s="360"/>
      <c r="G17" s="360"/>
      <c r="H17" s="85" t="s">
        <v>3465</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84" t="s">
        <v>2995</v>
      </c>
      <c r="B18" s="85" t="s">
        <v>371</v>
      </c>
      <c r="C18" s="85" t="s">
        <v>2983</v>
      </c>
      <c r="D18" s="362">
        <v>0</v>
      </c>
      <c r="E18" s="362"/>
      <c r="F18" s="360"/>
      <c r="G18" s="360"/>
      <c r="H18" s="85" t="s">
        <v>3466</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79" t="s">
        <v>3002</v>
      </c>
      <c r="B19" s="18" t="s">
        <v>372</v>
      </c>
      <c r="C19" s="18" t="s">
        <v>2984</v>
      </c>
      <c r="D19" s="357">
        <v>0</v>
      </c>
      <c r="E19" s="357"/>
      <c r="F19" s="358"/>
      <c r="G19" s="358"/>
      <c r="H19" s="86" t="s">
        <v>3467</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79" t="s">
        <v>2996</v>
      </c>
      <c r="B20" s="18" t="s">
        <v>372</v>
      </c>
      <c r="C20" s="18" t="s">
        <v>2985</v>
      </c>
      <c r="D20" s="357">
        <v>0</v>
      </c>
      <c r="E20" s="357"/>
      <c r="F20" s="358"/>
      <c r="G20" s="358"/>
      <c r="H20" s="86" t="s">
        <v>3468</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84" t="s">
        <v>2997</v>
      </c>
      <c r="B21" s="85" t="s">
        <v>373</v>
      </c>
      <c r="C21" s="85" t="s">
        <v>2986</v>
      </c>
      <c r="D21" s="362">
        <v>0</v>
      </c>
      <c r="E21" s="362"/>
      <c r="F21" s="360"/>
      <c r="G21" s="360"/>
      <c r="H21" s="85" t="s">
        <v>3499</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84" t="s">
        <v>2998</v>
      </c>
      <c r="B22" s="85" t="s">
        <v>373</v>
      </c>
      <c r="C22" s="85" t="s">
        <v>2987</v>
      </c>
      <c r="D22" s="362">
        <v>0</v>
      </c>
      <c r="E22" s="362"/>
      <c r="F22" s="363"/>
      <c r="G22" s="360"/>
      <c r="H22" s="85" t="s">
        <v>3500</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84" t="s">
        <v>2999</v>
      </c>
      <c r="B23" s="85" t="s">
        <v>373</v>
      </c>
      <c r="C23" s="85" t="s">
        <v>2988</v>
      </c>
      <c r="D23" s="362">
        <v>0</v>
      </c>
      <c r="E23" s="362"/>
      <c r="F23" s="363"/>
      <c r="G23" s="360"/>
      <c r="H23" s="85" t="s">
        <v>3501</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84" t="s">
        <v>3000</v>
      </c>
      <c r="B24" s="85" t="s">
        <v>373</v>
      </c>
      <c r="C24" s="85" t="s">
        <v>2989</v>
      </c>
      <c r="D24" s="362">
        <v>0</v>
      </c>
      <c r="E24" s="362"/>
      <c r="F24" s="360"/>
      <c r="G24" s="360"/>
      <c r="H24" s="85" t="s">
        <v>3502</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84" t="s">
        <v>3001</v>
      </c>
      <c r="B25" s="85" t="s">
        <v>373</v>
      </c>
      <c r="C25" s="85" t="s">
        <v>2990</v>
      </c>
      <c r="D25" s="362">
        <v>0</v>
      </c>
      <c r="E25" s="362"/>
      <c r="F25" s="360"/>
      <c r="G25" s="360"/>
      <c r="H25" s="85" t="s">
        <v>3503</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84" t="s">
        <v>3003</v>
      </c>
      <c r="B26" s="85" t="s">
        <v>373</v>
      </c>
      <c r="C26" s="85" t="s">
        <v>2991</v>
      </c>
      <c r="D26" s="362">
        <v>0</v>
      </c>
      <c r="E26" s="362"/>
      <c r="F26" s="360"/>
      <c r="G26" s="360"/>
      <c r="H26" s="85" t="s">
        <v>3504</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84" t="s">
        <v>3004</v>
      </c>
      <c r="B27" s="85" t="s">
        <v>373</v>
      </c>
      <c r="C27" s="85" t="s">
        <v>2992</v>
      </c>
      <c r="D27" s="362">
        <v>0</v>
      </c>
      <c r="E27" s="362"/>
      <c r="F27" s="360"/>
      <c r="G27" s="360"/>
      <c r="H27" s="85" t="s">
        <v>3505</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84" t="s">
        <v>3005</v>
      </c>
      <c r="B28" s="85" t="s">
        <v>373</v>
      </c>
      <c r="C28" s="85" t="s">
        <v>2993</v>
      </c>
      <c r="D28" s="362">
        <v>0</v>
      </c>
      <c r="E28" s="362"/>
      <c r="F28" s="360"/>
      <c r="G28" s="360"/>
      <c r="H28" s="85" t="s">
        <v>3506</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79" t="s">
        <v>3008</v>
      </c>
      <c r="B29" s="18" t="s">
        <v>374</v>
      </c>
      <c r="C29" s="86" t="s">
        <v>3006</v>
      </c>
      <c r="D29" s="357">
        <v>0</v>
      </c>
      <c r="E29" s="357"/>
      <c r="F29" s="358"/>
      <c r="G29" s="358"/>
      <c r="H29" s="85" t="s">
        <v>3595</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79" t="s">
        <v>3009</v>
      </c>
      <c r="B30" s="18" t="s">
        <v>374</v>
      </c>
      <c r="C30" s="86" t="s">
        <v>3007</v>
      </c>
      <c r="D30" s="357">
        <v>0</v>
      </c>
      <c r="E30" s="357"/>
      <c r="F30" s="358"/>
      <c r="G30" s="358"/>
      <c r="H30" s="85" t="s">
        <v>3594</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84" t="s">
        <v>365</v>
      </c>
      <c r="B31" s="85" t="s">
        <v>375</v>
      </c>
      <c r="C31" s="85" t="s">
        <v>3010</v>
      </c>
      <c r="D31" s="362">
        <v>3</v>
      </c>
      <c r="E31" s="362"/>
      <c r="F31" s="360" t="s">
        <v>2951</v>
      </c>
      <c r="G31" s="360"/>
      <c r="H31" s="85" t="s">
        <v>3596</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84" t="s">
        <v>3012</v>
      </c>
      <c r="B32" s="85" t="s">
        <v>375</v>
      </c>
      <c r="C32" s="85" t="s">
        <v>3011</v>
      </c>
      <c r="D32" s="362">
        <v>0</v>
      </c>
      <c r="E32" s="362"/>
      <c r="F32" s="360"/>
      <c r="G32" s="360"/>
      <c r="H32" s="85" t="s">
        <v>3597</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83" t="s">
        <v>3391</v>
      </c>
      <c r="B33" s="284" t="s">
        <v>376</v>
      </c>
      <c r="C33" s="284" t="s">
        <v>3392</v>
      </c>
      <c r="D33" s="351">
        <v>0</v>
      </c>
      <c r="E33" s="351"/>
      <c r="F33" s="282"/>
      <c r="G33" s="261"/>
      <c r="H33" s="85" t="s">
        <v>3598</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83" t="s">
        <v>3393</v>
      </c>
      <c r="B34" s="284" t="s">
        <v>376</v>
      </c>
      <c r="C34" s="284" t="s">
        <v>3395</v>
      </c>
      <c r="D34" s="351">
        <v>0</v>
      </c>
      <c r="E34" s="351"/>
      <c r="F34" s="282"/>
      <c r="G34" s="261"/>
      <c r="H34" s="85" t="s">
        <v>3599</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83" t="s">
        <v>3394</v>
      </c>
      <c r="B35" s="284" t="s">
        <v>376</v>
      </c>
      <c r="C35" s="284" t="s">
        <v>3396</v>
      </c>
      <c r="D35" s="351">
        <v>0</v>
      </c>
      <c r="E35" s="351"/>
      <c r="F35" s="282"/>
      <c r="G35" s="261"/>
      <c r="H35" s="85" t="s">
        <v>3600</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84" t="s">
        <v>3105</v>
      </c>
      <c r="B36" s="85" t="s">
        <v>377</v>
      </c>
      <c r="C36" s="85" t="s">
        <v>3025</v>
      </c>
      <c r="D36" s="362">
        <v>0</v>
      </c>
      <c r="E36" s="362"/>
      <c r="F36" s="360"/>
      <c r="G36" s="360"/>
      <c r="H36" s="85" t="s">
        <v>3601</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84" t="s">
        <v>3043</v>
      </c>
      <c r="B37" s="85" t="s">
        <v>377</v>
      </c>
      <c r="C37" s="85" t="s">
        <v>1645</v>
      </c>
      <c r="D37" s="362">
        <v>0</v>
      </c>
      <c r="E37" s="362"/>
      <c r="F37" s="360"/>
      <c r="G37" s="360"/>
      <c r="H37" s="85" t="s">
        <v>3602</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84" t="s">
        <v>3044</v>
      </c>
      <c r="B38" s="85" t="s">
        <v>377</v>
      </c>
      <c r="C38" s="85" t="s">
        <v>3026</v>
      </c>
      <c r="D38" s="362">
        <v>0</v>
      </c>
      <c r="E38" s="362"/>
      <c r="F38" s="360"/>
      <c r="G38" s="360"/>
      <c r="H38" s="85" t="s">
        <v>3603</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84" t="s">
        <v>3045</v>
      </c>
      <c r="B39" s="85" t="s">
        <v>377</v>
      </c>
      <c r="C39" s="85" t="s">
        <v>3027</v>
      </c>
      <c r="D39" s="362">
        <v>0</v>
      </c>
      <c r="E39" s="362"/>
      <c r="F39" s="360"/>
      <c r="G39" s="360"/>
      <c r="H39" s="85" t="s">
        <v>3604</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84" t="s">
        <v>3104</v>
      </c>
      <c r="B40" s="85" t="s">
        <v>377</v>
      </c>
      <c r="C40" s="85" t="s">
        <v>3028</v>
      </c>
      <c r="D40" s="362">
        <v>0</v>
      </c>
      <c r="E40" s="362"/>
      <c r="F40" s="360"/>
      <c r="G40" s="360"/>
      <c r="H40" s="85" t="s">
        <v>3605</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84" t="s">
        <v>3046</v>
      </c>
      <c r="B41" s="85" t="s">
        <v>377</v>
      </c>
      <c r="C41" s="85" t="s">
        <v>3029</v>
      </c>
      <c r="D41" s="362">
        <v>0</v>
      </c>
      <c r="E41" s="362"/>
      <c r="F41" s="360"/>
      <c r="G41" s="360"/>
      <c r="H41" s="85" t="s">
        <v>3606</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84" t="s">
        <v>3047</v>
      </c>
      <c r="B42" s="85" t="s">
        <v>377</v>
      </c>
      <c r="C42" s="85" t="s">
        <v>3030</v>
      </c>
      <c r="D42" s="362">
        <v>0</v>
      </c>
      <c r="E42" s="362"/>
      <c r="F42" s="360"/>
      <c r="G42" s="360"/>
      <c r="H42" s="85" t="s">
        <v>3607</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84" t="s">
        <v>3048</v>
      </c>
      <c r="B43" s="85" t="s">
        <v>377</v>
      </c>
      <c r="C43" s="85" t="s">
        <v>3031</v>
      </c>
      <c r="D43" s="362">
        <v>0</v>
      </c>
      <c r="E43" s="362"/>
      <c r="F43" s="360"/>
      <c r="G43" s="360"/>
      <c r="H43" s="85" t="s">
        <v>3608</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79" t="s">
        <v>3032</v>
      </c>
      <c r="B44" s="18" t="s">
        <v>379</v>
      </c>
      <c r="C44" s="86" t="s">
        <v>294</v>
      </c>
      <c r="D44" s="357">
        <v>0</v>
      </c>
      <c r="E44" s="357"/>
      <c r="F44" s="358"/>
      <c r="G44" s="358"/>
      <c r="H44" s="85" t="s">
        <v>298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79" t="s">
        <v>3033</v>
      </c>
      <c r="B45" s="18" t="s">
        <v>379</v>
      </c>
      <c r="C45" s="86" t="s">
        <v>310</v>
      </c>
      <c r="D45" s="357">
        <v>0</v>
      </c>
      <c r="E45" s="357"/>
      <c r="F45" s="358"/>
      <c r="G45" s="358"/>
      <c r="H45" s="85" t="s">
        <v>311</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79" t="s">
        <v>3034</v>
      </c>
      <c r="B46" s="18" t="s">
        <v>379</v>
      </c>
      <c r="C46" s="86" t="s">
        <v>320</v>
      </c>
      <c r="D46" s="357">
        <v>0</v>
      </c>
      <c r="E46" s="357"/>
      <c r="F46" s="358"/>
      <c r="G46" s="358"/>
      <c r="H46" s="85" t="s">
        <v>321</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84" t="s">
        <v>3374</v>
      </c>
      <c r="B47" s="85" t="s">
        <v>12</v>
      </c>
      <c r="C47" s="85" t="s">
        <v>3373</v>
      </c>
      <c r="D47" s="362">
        <v>0</v>
      </c>
      <c r="E47" s="362"/>
      <c r="F47" s="262"/>
      <c r="G47" s="260"/>
      <c r="H47" s="85" t="s">
        <v>3609</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84" t="s">
        <v>3380</v>
      </c>
      <c r="B48" s="85" t="s">
        <v>12</v>
      </c>
      <c r="C48" s="85" t="s">
        <v>3381</v>
      </c>
      <c r="D48" s="362">
        <v>0</v>
      </c>
      <c r="E48" s="362"/>
      <c r="F48" s="262"/>
      <c r="G48" s="260"/>
      <c r="H48" s="85" t="s">
        <v>3610</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84" t="s">
        <v>3385</v>
      </c>
      <c r="B49" s="85" t="s">
        <v>12</v>
      </c>
      <c r="C49" s="85" t="s">
        <v>3386</v>
      </c>
      <c r="D49" s="362">
        <v>0</v>
      </c>
      <c r="E49" s="362"/>
      <c r="F49" s="262"/>
      <c r="G49" s="260"/>
      <c r="H49" s="85" t="s">
        <v>3611</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79" t="s">
        <v>3358</v>
      </c>
      <c r="B50" s="86" t="s">
        <v>380</v>
      </c>
      <c r="C50" s="284" t="s">
        <v>3359</v>
      </c>
      <c r="D50" s="357">
        <v>0</v>
      </c>
      <c r="E50" s="357"/>
      <c r="F50" s="282"/>
      <c r="G50" s="261"/>
      <c r="H50" s="85" t="s">
        <v>3612</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79" t="s">
        <v>3364</v>
      </c>
      <c r="B51" s="86" t="s">
        <v>380</v>
      </c>
      <c r="C51" s="284" t="s">
        <v>3365</v>
      </c>
      <c r="D51" s="357">
        <v>0</v>
      </c>
      <c r="E51" s="357"/>
      <c r="F51" s="282"/>
      <c r="G51" s="261"/>
      <c r="H51" s="85" t="s">
        <v>3613</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84" t="s">
        <v>3053</v>
      </c>
      <c r="B52" s="85" t="s">
        <v>381</v>
      </c>
      <c r="C52" s="85" t="s">
        <v>3049</v>
      </c>
      <c r="D52" s="362">
        <v>0</v>
      </c>
      <c r="E52" s="362"/>
      <c r="F52" s="360"/>
      <c r="G52" s="360"/>
      <c r="H52" s="85" t="s">
        <v>3614</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84" t="s">
        <v>3054</v>
      </c>
      <c r="B53" s="85" t="s">
        <v>381</v>
      </c>
      <c r="C53" s="85" t="s">
        <v>3050</v>
      </c>
      <c r="D53" s="362">
        <v>0</v>
      </c>
      <c r="E53" s="362"/>
      <c r="F53" s="360"/>
      <c r="G53" s="360"/>
      <c r="H53" s="85" t="s">
        <v>3615</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84" t="s">
        <v>3055</v>
      </c>
      <c r="B54" s="85" t="s">
        <v>381</v>
      </c>
      <c r="C54" s="85" t="s">
        <v>3051</v>
      </c>
      <c r="D54" s="362">
        <v>0</v>
      </c>
      <c r="E54" s="362"/>
      <c r="F54" s="360"/>
      <c r="G54" s="360"/>
      <c r="H54" s="85" t="s">
        <v>3616</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84" t="s">
        <v>3056</v>
      </c>
      <c r="B55" s="85" t="s">
        <v>381</v>
      </c>
      <c r="C55" s="85" t="s">
        <v>3052</v>
      </c>
      <c r="D55" s="362">
        <v>0</v>
      </c>
      <c r="E55" s="362"/>
      <c r="F55" s="360"/>
      <c r="G55" s="360"/>
      <c r="H55" s="85" t="s">
        <v>3617</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79" t="s">
        <v>3060</v>
      </c>
      <c r="B56" s="18" t="s">
        <v>378</v>
      </c>
      <c r="C56" s="86" t="s">
        <v>3057</v>
      </c>
      <c r="D56" s="357">
        <v>0</v>
      </c>
      <c r="E56" s="357"/>
      <c r="F56" s="358"/>
      <c r="G56" s="358"/>
      <c r="H56" s="85" t="s">
        <v>3618</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79" t="s">
        <v>3061</v>
      </c>
      <c r="B57" s="18" t="s">
        <v>378</v>
      </c>
      <c r="C57" s="86" t="s">
        <v>3058</v>
      </c>
      <c r="D57" s="357">
        <v>0</v>
      </c>
      <c r="E57" s="357"/>
      <c r="F57" s="358"/>
      <c r="G57" s="358"/>
      <c r="H57" s="85" t="s">
        <v>3619</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82" t="s">
        <v>3062</v>
      </c>
      <c r="B58" s="83" t="s">
        <v>378</v>
      </c>
      <c r="C58" s="215" t="s">
        <v>3059</v>
      </c>
      <c r="D58" s="361">
        <v>0</v>
      </c>
      <c r="E58" s="361"/>
      <c r="F58" s="359"/>
      <c r="G58" s="359"/>
      <c r="H58" s="85" t="s">
        <v>3620</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54" t="s">
        <v>442</v>
      </c>
      <c r="B62" s="263" t="s">
        <v>2981</v>
      </c>
      <c r="C62" s="263" t="s">
        <v>2973</v>
      </c>
      <c r="D62" s="355" t="s">
        <v>1167</v>
      </c>
      <c r="E62" s="356"/>
      <c r="F62" s="264" t="s">
        <v>2979</v>
      </c>
      <c r="G62" s="257"/>
      <c r="H62" s="257" t="s">
        <v>1207</v>
      </c>
      <c r="I62" s="139" t="s">
        <v>3424</v>
      </c>
      <c r="J62" s="139" t="s">
        <v>3425</v>
      </c>
    </row>
    <row r="63" spans="1:11">
      <c r="A63" s="283" t="s">
        <v>3019</v>
      </c>
      <c r="B63" s="285" t="s">
        <v>376</v>
      </c>
      <c r="C63" s="284" t="s">
        <v>3013</v>
      </c>
      <c r="D63" s="351">
        <v>0</v>
      </c>
      <c r="E63" s="351"/>
      <c r="F63" s="352"/>
      <c r="G63" s="352"/>
      <c r="H63" s="284" t="s">
        <v>3422</v>
      </c>
      <c r="I63" s="292">
        <v>2</v>
      </c>
      <c r="J63" s="292">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83" t="s">
        <v>3020</v>
      </c>
      <c r="B64" s="285" t="s">
        <v>376</v>
      </c>
      <c r="C64" s="284" t="s">
        <v>3014</v>
      </c>
      <c r="D64" s="351">
        <v>0</v>
      </c>
      <c r="E64" s="351"/>
      <c r="F64" s="352"/>
      <c r="G64" s="352"/>
      <c r="H64" s="284" t="s">
        <v>3418</v>
      </c>
      <c r="I64" s="292">
        <v>0</v>
      </c>
      <c r="J64" s="292">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83" t="s">
        <v>3021</v>
      </c>
      <c r="B65" s="285" t="s">
        <v>376</v>
      </c>
      <c r="C65" s="284" t="s">
        <v>3015</v>
      </c>
      <c r="D65" s="351">
        <v>0</v>
      </c>
      <c r="E65" s="351"/>
      <c r="F65" s="352"/>
      <c r="G65" s="352"/>
      <c r="H65" s="284" t="s">
        <v>3423</v>
      </c>
      <c r="I65" s="292">
        <v>0</v>
      </c>
      <c r="J65" s="292">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83" t="s">
        <v>3022</v>
      </c>
      <c r="B66" s="285" t="s">
        <v>376</v>
      </c>
      <c r="C66" s="284" t="s">
        <v>3016</v>
      </c>
      <c r="D66" s="351">
        <v>1</v>
      </c>
      <c r="E66" s="351"/>
      <c r="F66" s="352" t="s">
        <v>2950</v>
      </c>
      <c r="G66" s="352"/>
      <c r="H66" s="284" t="s">
        <v>3419</v>
      </c>
      <c r="I66" s="292">
        <v>0</v>
      </c>
      <c r="J66" s="292">
        <v>0</v>
      </c>
      <c r="K66" t="str">
        <f t="shared" si="2"/>
        <v>"WARRIOR_DEFENSE":  {
 "Code" : "WARRIOR_DEFENSE",
 "Class" : "WARRIOR",
 "Name" : "Défense",
 "ACBonusArmor" : true, "ACBonus" : 1, "DistanceBonus" : 0, "weaponBonus" : 0, "Description" : "Si vous portez une armure, vous obtenez un bonus de +1 à la CA."
  }</v>
      </c>
    </row>
    <row r="67" spans="1:11">
      <c r="A67" s="283" t="s">
        <v>3023</v>
      </c>
      <c r="B67" s="285" t="s">
        <v>376</v>
      </c>
      <c r="C67" s="284" t="s">
        <v>3017</v>
      </c>
      <c r="D67" s="351">
        <v>0</v>
      </c>
      <c r="E67" s="351"/>
      <c r="F67" s="352"/>
      <c r="G67" s="352"/>
      <c r="H67" s="284" t="s">
        <v>3420</v>
      </c>
      <c r="I67" s="292">
        <v>0</v>
      </c>
      <c r="J67" s="292">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83" t="s">
        <v>3024</v>
      </c>
      <c r="B68" s="285" t="s">
        <v>376</v>
      </c>
      <c r="C68" s="284" t="s">
        <v>3018</v>
      </c>
      <c r="D68" s="351">
        <v>0</v>
      </c>
      <c r="E68" s="351"/>
      <c r="F68" s="352"/>
      <c r="G68" s="352"/>
      <c r="H68" s="284" t="s">
        <v>3421</v>
      </c>
      <c r="I68" s="292">
        <v>0</v>
      </c>
      <c r="J68" s="292">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86" t="s">
        <v>3035</v>
      </c>
      <c r="B69" s="287" t="s">
        <v>12</v>
      </c>
      <c r="C69" s="287" t="s">
        <v>3014</v>
      </c>
      <c r="D69" s="349">
        <v>0</v>
      </c>
      <c r="E69" s="349"/>
      <c r="F69" s="350"/>
      <c r="G69" s="350"/>
      <c r="H69" s="284" t="s">
        <v>3418</v>
      </c>
      <c r="I69" s="292">
        <v>0</v>
      </c>
      <c r="J69" s="292">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86" t="s">
        <v>3036</v>
      </c>
      <c r="B70" s="287" t="s">
        <v>12</v>
      </c>
      <c r="C70" s="287" t="s">
        <v>3016</v>
      </c>
      <c r="D70" s="349">
        <v>1</v>
      </c>
      <c r="E70" s="349"/>
      <c r="F70" s="350" t="s">
        <v>2950</v>
      </c>
      <c r="G70" s="350"/>
      <c r="H70" s="287" t="s">
        <v>3419</v>
      </c>
      <c r="I70" s="292">
        <v>0</v>
      </c>
      <c r="J70" s="292">
        <v>0</v>
      </c>
      <c r="K70" t="str">
        <f t="shared" si="2"/>
        <v>"PALADIN_DEFENSE":  {
 "Code" : "PALADIN_DEFENSE",
 "Class" : "PALADIN",
 "Name" : "Défense",
 "ACBonusArmor" : true, "ACBonus" : 1, "DistanceBonus" : 0, "weaponBonus" : 0, "Description" : "Si vous portez une armure, vous obtenez un bonus de +1 à la CA."
  }</v>
      </c>
    </row>
    <row r="71" spans="1:11">
      <c r="A71" s="286" t="s">
        <v>3037</v>
      </c>
      <c r="B71" s="287" t="s">
        <v>12</v>
      </c>
      <c r="C71" s="287" t="s">
        <v>3017</v>
      </c>
      <c r="D71" s="349">
        <v>0</v>
      </c>
      <c r="E71" s="349"/>
      <c r="F71" s="350"/>
      <c r="G71" s="350"/>
      <c r="H71" s="287" t="s">
        <v>3420</v>
      </c>
      <c r="I71" s="292">
        <v>0</v>
      </c>
      <c r="J71" s="292">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86" t="s">
        <v>3038</v>
      </c>
      <c r="B72" s="287" t="s">
        <v>12</v>
      </c>
      <c r="C72" s="287" t="s">
        <v>3018</v>
      </c>
      <c r="D72" s="349">
        <v>0</v>
      </c>
      <c r="E72" s="349"/>
      <c r="F72" s="350"/>
      <c r="G72" s="350"/>
      <c r="H72" s="287" t="s">
        <v>3421</v>
      </c>
      <c r="I72" s="292">
        <v>0</v>
      </c>
      <c r="J72" s="292">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83" t="s">
        <v>3039</v>
      </c>
      <c r="B73" s="285" t="s">
        <v>380</v>
      </c>
      <c r="C73" s="284" t="s">
        <v>3013</v>
      </c>
      <c r="D73" s="351">
        <v>0</v>
      </c>
      <c r="E73" s="351"/>
      <c r="F73" s="352"/>
      <c r="G73" s="352"/>
      <c r="H73" s="284" t="s">
        <v>3422</v>
      </c>
      <c r="I73" s="292">
        <v>2</v>
      </c>
      <c r="J73" s="292">
        <v>0</v>
      </c>
      <c r="K73" t="str">
        <f t="shared" si="2"/>
        <v>"PROWLER_ARCHERY":  {
 "Code" : "PROWLER_ARCHERY",
 "Class" : "PROWLER",
 "Name" : "Archerie",
  "ACBonus" : 0, "DistanceBonus" : 2, "weaponBonus" : 0, "Description" : "Vous obtenez un bonus de +2 aux jets d'attaque avec une arme à distance."
  }</v>
      </c>
    </row>
    <row r="74" spans="1:11">
      <c r="A74" s="283" t="s">
        <v>3040</v>
      </c>
      <c r="B74" s="285" t="s">
        <v>380</v>
      </c>
      <c r="C74" s="284" t="s">
        <v>3015</v>
      </c>
      <c r="D74" s="351">
        <v>0</v>
      </c>
      <c r="E74" s="351"/>
      <c r="F74" s="352"/>
      <c r="G74" s="352"/>
      <c r="H74" s="287" t="s">
        <v>3423</v>
      </c>
      <c r="I74" s="292">
        <v>0</v>
      </c>
      <c r="J74" s="292">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83" t="s">
        <v>3041</v>
      </c>
      <c r="B75" s="285" t="s">
        <v>380</v>
      </c>
      <c r="C75" s="284" t="s">
        <v>3016</v>
      </c>
      <c r="D75" s="351">
        <v>1</v>
      </c>
      <c r="E75" s="351"/>
      <c r="F75" s="352" t="s">
        <v>2950</v>
      </c>
      <c r="G75" s="352"/>
      <c r="H75" s="284" t="s">
        <v>3419</v>
      </c>
      <c r="I75" s="292">
        <v>0</v>
      </c>
      <c r="J75" s="292">
        <v>0</v>
      </c>
      <c r="K75" t="str">
        <f t="shared" si="2"/>
        <v>"PROWLER_DEFENSE":  {
 "Code" : "PROWLER_DEFENSE",
 "Class" : "PROWLER",
 "Name" : "Défense",
 "ACBonusArmor" : true, "ACBonus" : 1, "DistanceBonus" : 0, "weaponBonus" : 0, "Description" : "Si vous portez une armure, vous obtenez un bonus de +1 à la CA."
  }</v>
      </c>
    </row>
    <row r="76" spans="1:11">
      <c r="A76" s="288" t="s">
        <v>3042</v>
      </c>
      <c r="B76" s="289" t="s">
        <v>380</v>
      </c>
      <c r="C76" s="290" t="s">
        <v>3017</v>
      </c>
      <c r="D76" s="353">
        <v>0</v>
      </c>
      <c r="E76" s="353"/>
      <c r="F76" s="354"/>
      <c r="G76" s="354"/>
      <c r="H76" s="284" t="s">
        <v>3420</v>
      </c>
      <c r="I76" s="292">
        <v>0</v>
      </c>
      <c r="J76" s="292">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D74:E74"/>
    <mergeCell ref="F74:G74"/>
    <mergeCell ref="D75:E75"/>
    <mergeCell ref="F75:G75"/>
    <mergeCell ref="D76:E76"/>
    <mergeCell ref="F76:G76"/>
    <mergeCell ref="D71:E71"/>
    <mergeCell ref="F71:G71"/>
    <mergeCell ref="D72:E72"/>
    <mergeCell ref="F72:G72"/>
    <mergeCell ref="D73:E73"/>
    <mergeCell ref="F73:G73"/>
    <mergeCell ref="D69:E69"/>
    <mergeCell ref="F69:G69"/>
    <mergeCell ref="D70:E70"/>
    <mergeCell ref="F70:G70"/>
    <mergeCell ref="D66:E66"/>
    <mergeCell ref="F66:G66"/>
    <mergeCell ref="D67:E67"/>
    <mergeCell ref="F67:G67"/>
    <mergeCell ref="D68:E68"/>
    <mergeCell ref="F68:G68"/>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V37"/>
  <sheetViews>
    <sheetView zoomScale="115" zoomScaleNormal="115" workbookViewId="0">
      <pane xSplit="1" ySplit="2" topLeftCell="CD3" activePane="bottomRight" state="frozenSplit"/>
      <selection pane="topRight" activeCell="W1" sqref="W1"/>
      <selection pane="bottomLeft" activeCell="A3" sqref="A3"/>
      <selection pane="bottomRight" activeCell="CJ6" sqref="CJ6"/>
    </sheetView>
  </sheetViews>
  <sheetFormatPr baseColWidth="10" defaultRowHeight="15"/>
  <cols>
    <col min="6" max="6" width="14" customWidth="1"/>
  </cols>
  <sheetData>
    <row r="1" spans="1:126">
      <c r="A1" s="169"/>
      <c r="B1" s="365" t="s">
        <v>371</v>
      </c>
      <c r="C1" s="365"/>
      <c r="D1" s="365"/>
      <c r="E1" s="365"/>
      <c r="F1" s="366"/>
      <c r="G1" s="364" t="s">
        <v>372</v>
      </c>
      <c r="H1" s="365"/>
      <c r="I1" s="365"/>
      <c r="J1" s="365"/>
      <c r="K1" s="365"/>
      <c r="L1" s="365"/>
      <c r="M1" s="365"/>
      <c r="N1" s="365"/>
      <c r="O1" s="365"/>
      <c r="P1" s="365"/>
      <c r="Q1" s="365"/>
      <c r="R1" s="365"/>
      <c r="S1" s="365"/>
      <c r="T1" s="157"/>
      <c r="U1" s="365" t="s">
        <v>373</v>
      </c>
      <c r="V1" s="365"/>
      <c r="W1" s="365"/>
      <c r="X1" s="365"/>
      <c r="Y1" s="365"/>
      <c r="Z1" s="365"/>
      <c r="AA1" s="365"/>
      <c r="AB1" s="365"/>
      <c r="AC1" s="365"/>
      <c r="AD1" s="365"/>
      <c r="AE1" s="365"/>
      <c r="AF1" s="365"/>
      <c r="AG1" s="143"/>
      <c r="AH1" s="364" t="s">
        <v>374</v>
      </c>
      <c r="AI1" s="365"/>
      <c r="AJ1" s="365"/>
      <c r="AK1" s="365"/>
      <c r="AL1" s="365"/>
      <c r="AM1" s="365"/>
      <c r="AN1" s="365"/>
      <c r="AO1" s="365"/>
      <c r="AP1" s="365"/>
      <c r="AQ1" s="365"/>
      <c r="AR1" s="365"/>
      <c r="AS1" s="366"/>
      <c r="AT1" s="143"/>
      <c r="AU1" s="367" t="s">
        <v>375</v>
      </c>
      <c r="AV1" s="367"/>
      <c r="AW1" s="367"/>
      <c r="AX1" s="367"/>
      <c r="AY1" s="367"/>
      <c r="AZ1" s="367"/>
      <c r="BA1" s="367"/>
      <c r="BB1" s="367"/>
      <c r="BC1" s="367"/>
      <c r="BD1" s="367"/>
      <c r="BE1" s="367"/>
      <c r="BF1" s="367"/>
      <c r="BG1" s="367"/>
      <c r="BH1" s="367"/>
      <c r="BI1" s="153"/>
      <c r="BJ1" s="364" t="s">
        <v>376</v>
      </c>
      <c r="BK1" s="365"/>
      <c r="BL1" s="324"/>
      <c r="BM1" s="324"/>
      <c r="BN1" s="324"/>
      <c r="BO1" s="324"/>
      <c r="BP1" s="324"/>
      <c r="BQ1" s="324"/>
      <c r="BR1" s="157"/>
      <c r="BS1" s="365" t="s">
        <v>377</v>
      </c>
      <c r="BT1" s="365"/>
      <c r="BU1" s="365"/>
      <c r="BV1" s="365"/>
      <c r="BW1" s="365"/>
      <c r="BX1" s="365"/>
      <c r="BY1" s="365"/>
      <c r="BZ1" s="365"/>
      <c r="CA1" s="365"/>
      <c r="CB1" s="365"/>
      <c r="CC1" s="365"/>
      <c r="CD1" s="365"/>
      <c r="CE1" s="143"/>
      <c r="CF1" s="364" t="s">
        <v>379</v>
      </c>
      <c r="CG1" s="365"/>
      <c r="CH1" s="365"/>
      <c r="CI1" s="365"/>
      <c r="CJ1" s="365"/>
      <c r="CK1" s="157"/>
      <c r="CL1" s="364" t="s">
        <v>12</v>
      </c>
      <c r="CM1" s="365"/>
      <c r="CN1" s="365"/>
      <c r="CO1" s="365"/>
      <c r="CP1" s="365"/>
      <c r="CQ1" s="365"/>
      <c r="CR1" s="365"/>
      <c r="CS1" s="365"/>
      <c r="CT1" s="365"/>
      <c r="CU1" s="157"/>
      <c r="CV1" s="365" t="s">
        <v>380</v>
      </c>
      <c r="CW1" s="365"/>
      <c r="CX1" s="365"/>
      <c r="CY1" s="365"/>
      <c r="CZ1" s="365"/>
      <c r="DA1" s="365"/>
      <c r="DB1" s="365"/>
      <c r="DC1" s="365"/>
      <c r="DD1" s="143"/>
      <c r="DE1" s="368" t="s">
        <v>381</v>
      </c>
      <c r="DF1" s="367"/>
      <c r="DG1" s="367"/>
      <c r="DH1" s="276"/>
      <c r="DI1" s="276"/>
      <c r="DJ1" s="276"/>
      <c r="DK1" s="276"/>
      <c r="DL1" s="276"/>
      <c r="DM1" s="276"/>
      <c r="DN1" s="167"/>
      <c r="DO1" s="365" t="s">
        <v>378</v>
      </c>
      <c r="DP1" s="365"/>
      <c r="DQ1" s="365"/>
      <c r="DR1" s="365"/>
      <c r="DS1" s="365"/>
      <c r="DT1" s="365"/>
      <c r="DU1" s="365"/>
      <c r="DV1" s="178"/>
    </row>
    <row r="2" spans="1:126" s="115" customFormat="1" ht="15" customHeight="1">
      <c r="A2" s="151" t="s">
        <v>0</v>
      </c>
      <c r="B2" s="152" t="s">
        <v>355</v>
      </c>
      <c r="C2" s="144" t="s">
        <v>237</v>
      </c>
      <c r="D2" s="144" t="s">
        <v>1126</v>
      </c>
      <c r="E2" s="144" t="s">
        <v>1127</v>
      </c>
      <c r="F2" s="144"/>
      <c r="G2" s="160" t="s">
        <v>355</v>
      </c>
      <c r="H2" s="144" t="s">
        <v>237</v>
      </c>
      <c r="I2" s="144" t="s">
        <v>1146</v>
      </c>
      <c r="J2" s="144" t="s">
        <v>1145</v>
      </c>
      <c r="K2" s="144">
        <v>1</v>
      </c>
      <c r="L2" s="144">
        <v>2</v>
      </c>
      <c r="M2" s="144">
        <v>3</v>
      </c>
      <c r="N2" s="144">
        <v>4</v>
      </c>
      <c r="O2" s="144">
        <v>5</v>
      </c>
      <c r="P2" s="144">
        <v>6</v>
      </c>
      <c r="Q2" s="144">
        <v>7</v>
      </c>
      <c r="R2" s="144">
        <v>8</v>
      </c>
      <c r="S2" s="144">
        <v>9</v>
      </c>
      <c r="T2" s="161"/>
      <c r="U2" s="152" t="s">
        <v>355</v>
      </c>
      <c r="V2" s="144" t="s">
        <v>237</v>
      </c>
      <c r="W2" s="144" t="s">
        <v>1146</v>
      </c>
      <c r="X2" s="144">
        <v>1</v>
      </c>
      <c r="Y2" s="144">
        <v>2</v>
      </c>
      <c r="Z2" s="144">
        <v>3</v>
      </c>
      <c r="AA2" s="144">
        <v>4</v>
      </c>
      <c r="AB2" s="144">
        <v>5</v>
      </c>
      <c r="AC2" s="144">
        <v>6</v>
      </c>
      <c r="AD2" s="144">
        <v>7</v>
      </c>
      <c r="AE2" s="144">
        <v>8</v>
      </c>
      <c r="AF2" s="144">
        <v>9</v>
      </c>
      <c r="AG2" s="144"/>
      <c r="AH2" s="160" t="s">
        <v>355</v>
      </c>
      <c r="AI2" s="144" t="s">
        <v>237</v>
      </c>
      <c r="AJ2" s="144" t="s">
        <v>1146</v>
      </c>
      <c r="AK2" s="144">
        <v>1</v>
      </c>
      <c r="AL2" s="144">
        <v>2</v>
      </c>
      <c r="AM2" s="144">
        <v>3</v>
      </c>
      <c r="AN2" s="144">
        <v>4</v>
      </c>
      <c r="AO2" s="144">
        <v>5</v>
      </c>
      <c r="AP2" s="144">
        <v>6</v>
      </c>
      <c r="AQ2" s="144">
        <v>7</v>
      </c>
      <c r="AR2" s="144">
        <v>8</v>
      </c>
      <c r="AS2" s="144">
        <v>9</v>
      </c>
      <c r="AT2" s="174"/>
      <c r="AU2" s="152" t="s">
        <v>355</v>
      </c>
      <c r="AV2" s="144" t="s">
        <v>1129</v>
      </c>
      <c r="AW2" s="144" t="s">
        <v>237</v>
      </c>
      <c r="AX2" s="144" t="s">
        <v>1146</v>
      </c>
      <c r="AY2" s="144" t="s">
        <v>1145</v>
      </c>
      <c r="AZ2" s="144">
        <v>1</v>
      </c>
      <c r="BA2" s="144">
        <v>2</v>
      </c>
      <c r="BB2" s="144">
        <v>3</v>
      </c>
      <c r="BC2" s="144">
        <v>4</v>
      </c>
      <c r="BD2" s="144">
        <v>5</v>
      </c>
      <c r="BE2" s="144">
        <v>6</v>
      </c>
      <c r="BF2" s="144">
        <v>7</v>
      </c>
      <c r="BG2" s="144">
        <v>8</v>
      </c>
      <c r="BH2" s="144">
        <v>9</v>
      </c>
      <c r="BI2" s="144"/>
      <c r="BJ2" s="160" t="s">
        <v>355</v>
      </c>
      <c r="BK2" s="144" t="s">
        <v>237</v>
      </c>
      <c r="BL2" s="144" t="s">
        <v>1146</v>
      </c>
      <c r="BM2" s="144" t="s">
        <v>1145</v>
      </c>
      <c r="BN2" s="144">
        <v>1</v>
      </c>
      <c r="BO2" s="144">
        <v>2</v>
      </c>
      <c r="BP2" s="144">
        <v>3</v>
      </c>
      <c r="BQ2" s="144">
        <v>4</v>
      </c>
      <c r="BR2" s="161"/>
      <c r="BS2" s="152" t="s">
        <v>355</v>
      </c>
      <c r="BT2" s="144" t="s">
        <v>237</v>
      </c>
      <c r="BU2" s="144" t="s">
        <v>1146</v>
      </c>
      <c r="BV2" s="144">
        <v>1</v>
      </c>
      <c r="BW2" s="144">
        <v>2</v>
      </c>
      <c r="BX2" s="144">
        <v>3</v>
      </c>
      <c r="BY2" s="144">
        <v>4</v>
      </c>
      <c r="BZ2" s="144">
        <v>5</v>
      </c>
      <c r="CA2" s="144">
        <v>6</v>
      </c>
      <c r="CB2" s="144">
        <v>7</v>
      </c>
      <c r="CC2" s="144">
        <v>8</v>
      </c>
      <c r="CD2" s="144">
        <v>9</v>
      </c>
      <c r="CE2" s="144"/>
      <c r="CF2" s="160" t="s">
        <v>355</v>
      </c>
      <c r="CG2" s="152" t="s">
        <v>356</v>
      </c>
      <c r="CH2" s="152" t="s">
        <v>236</v>
      </c>
      <c r="CI2" s="152" t="s">
        <v>357</v>
      </c>
      <c r="CJ2" s="152" t="s">
        <v>237</v>
      </c>
      <c r="CK2" s="158"/>
      <c r="CL2" s="160" t="s">
        <v>355</v>
      </c>
      <c r="CM2" s="144" t="s">
        <v>237</v>
      </c>
      <c r="CN2" s="144" t="s">
        <v>1145</v>
      </c>
      <c r="CO2" s="144" t="s">
        <v>3416</v>
      </c>
      <c r="CP2" s="144">
        <v>1</v>
      </c>
      <c r="CQ2" s="144">
        <v>2</v>
      </c>
      <c r="CR2" s="144">
        <v>3</v>
      </c>
      <c r="CS2" s="144">
        <v>4</v>
      </c>
      <c r="CT2" s="144">
        <v>5</v>
      </c>
      <c r="CU2" s="161"/>
      <c r="CV2" s="152" t="s">
        <v>355</v>
      </c>
      <c r="CW2" s="144" t="s">
        <v>237</v>
      </c>
      <c r="CX2" s="144" t="s">
        <v>1145</v>
      </c>
      <c r="CY2" s="144">
        <v>1</v>
      </c>
      <c r="CZ2" s="144">
        <v>2</v>
      </c>
      <c r="DA2" s="144">
        <v>3</v>
      </c>
      <c r="DB2" s="144">
        <v>4</v>
      </c>
      <c r="DC2" s="144">
        <v>5</v>
      </c>
      <c r="DD2" s="144"/>
      <c r="DE2" s="160" t="s">
        <v>355</v>
      </c>
      <c r="DF2" s="144" t="s">
        <v>1141</v>
      </c>
      <c r="DG2" s="144" t="s">
        <v>237</v>
      </c>
      <c r="DH2" s="144" t="s">
        <v>1147</v>
      </c>
      <c r="DI2" s="144" t="s">
        <v>1145</v>
      </c>
      <c r="DJ2" s="144">
        <v>1</v>
      </c>
      <c r="DK2" s="144">
        <v>2</v>
      </c>
      <c r="DL2" s="144">
        <v>3</v>
      </c>
      <c r="DM2" s="144">
        <v>4</v>
      </c>
      <c r="DN2" s="161"/>
      <c r="DO2" s="152" t="s">
        <v>355</v>
      </c>
      <c r="DP2" s="168" t="s">
        <v>237</v>
      </c>
      <c r="DQ2" s="144" t="s">
        <v>1147</v>
      </c>
      <c r="DR2" s="144" t="s">
        <v>1145</v>
      </c>
      <c r="DS2" s="144" t="s">
        <v>1144</v>
      </c>
      <c r="DT2" s="144" t="s">
        <v>1142</v>
      </c>
      <c r="DU2" s="144" t="s">
        <v>1143</v>
      </c>
      <c r="DV2" s="145"/>
    </row>
    <row r="3" spans="1:126" ht="15" customHeight="1">
      <c r="A3" s="154">
        <v>1</v>
      </c>
      <c r="B3" s="5">
        <v>2</v>
      </c>
      <c r="C3" s="35" t="s">
        <v>3112</v>
      </c>
      <c r="D3" s="5">
        <v>2</v>
      </c>
      <c r="E3" s="5">
        <v>2</v>
      </c>
      <c r="F3" s="173" t="str">
        <f>""""&amp;$B$1&amp;"-"&amp;$A3&amp;""": {
""Capacities"": ["&amp;C3&amp;"],
""Specials"": "&amp;D3&amp;",
""Damages"": "&amp;E3&amp;"
}"</f>
        <v>"BARBARIAN-1": {
"Capacities": ["Rage", "Défense sans armure"],
"Specials": 2,
"Damages": 2
}</v>
      </c>
      <c r="G3" s="162">
        <v>2</v>
      </c>
      <c r="H3" s="35" t="s">
        <v>3213</v>
      </c>
      <c r="I3" s="5">
        <v>2</v>
      </c>
      <c r="J3" s="5">
        <v>4</v>
      </c>
      <c r="K3" s="35">
        <v>2</v>
      </c>
      <c r="L3" s="35">
        <v>0</v>
      </c>
      <c r="M3" s="35">
        <v>0</v>
      </c>
      <c r="N3" s="35">
        <v>0</v>
      </c>
      <c r="O3" s="35">
        <v>0</v>
      </c>
      <c r="P3" s="35">
        <v>0</v>
      </c>
      <c r="Q3" s="35">
        <v>0</v>
      </c>
      <c r="R3" s="35">
        <v>0</v>
      </c>
      <c r="S3" s="35">
        <v>0</v>
      </c>
      <c r="T3" s="163" t="str">
        <f>""""&amp;$G$1&amp;"-"&amp;$A3&amp;""" : {
""Capacities"":["&amp;H3&amp;"],
""MinorSpellsNb"": "&amp;I3&amp;",
""SpellsNb"": "&amp;J3&amp;",
""Locations"": {
""1"":"&amp;K3&amp;",
""2"":"&amp;L3&amp;",
""3"":"&amp;M3&amp;",
""4"":"&amp;N3&amp;",
""5"":"&amp;O3&amp;",
""6"":"&amp;P3&amp;",
""7"":"&amp;Q3&amp;",
""8"":"&amp;R3&amp;",
""9"":"&amp;S3&amp;"}
}"</f>
        <v>"BARD-1" : {
"Capacities":["Incantations", "Inspiration bardique (d6)"],
"MinorSpellsNb": 2,
"SpellsNb": 4,
"Locations": {
"1":2,
"2":0,
"3":0,
"4":0,
"5":0,
"6":0,
"7":0,
"8":0,
"9":0}
}</v>
      </c>
      <c r="U3" s="121">
        <v>2</v>
      </c>
      <c r="V3" s="111" t="s">
        <v>3203</v>
      </c>
      <c r="W3" s="121">
        <v>3</v>
      </c>
      <c r="X3" s="111">
        <v>2</v>
      </c>
      <c r="Y3" s="111">
        <v>0</v>
      </c>
      <c r="Z3" s="111">
        <v>0</v>
      </c>
      <c r="AA3" s="111">
        <v>0</v>
      </c>
      <c r="AB3" s="111">
        <v>0</v>
      </c>
      <c r="AC3" s="111">
        <v>0</v>
      </c>
      <c r="AD3" s="111">
        <v>0</v>
      </c>
      <c r="AE3" s="111">
        <v>0</v>
      </c>
      <c r="AF3" s="111">
        <v>0</v>
      </c>
      <c r="AG3" s="111" t="str">
        <f>""""&amp;$U$1&amp;"-"&amp;$A3&amp;""" : {
""Capacities"":["&amp;V3&amp;"],
""MinorSpellsNb"": "&amp;W3&amp;",
""Locations"": {
""1"":"&amp;X3&amp;",
""2"":"&amp;Y3&amp;",
""3"":"&amp;Z3&amp;",
""4"":"&amp;AA3&amp;",
""5"":"&amp;AB3&amp;",
""6"":"&amp;AC3&amp;",
""7"":"&amp;AD3&amp;",
""8"":"&amp;AE3&amp;",
""9"":"&amp;AF3&amp;"}
}"</f>
        <v>"CLERK-1" : {
"Capacities":["Incantations", "Domaine divin"],
"MinorSpellsNb": 3,
"Locations": {
"1":2,
"2":0,
"3":0,
"4":0,
"5":0,
"6":0,
"7":0,
"8":0,
"9":0}
}</v>
      </c>
      <c r="AH3" s="162">
        <v>2</v>
      </c>
      <c r="AI3" s="35" t="s">
        <v>3197</v>
      </c>
      <c r="AJ3" s="5">
        <v>2</v>
      </c>
      <c r="AK3" s="35">
        <v>2</v>
      </c>
      <c r="AL3" s="35">
        <v>0</v>
      </c>
      <c r="AM3" s="35">
        <v>0</v>
      </c>
      <c r="AN3" s="35">
        <v>0</v>
      </c>
      <c r="AO3" s="35">
        <v>0</v>
      </c>
      <c r="AP3" s="35">
        <v>0</v>
      </c>
      <c r="AQ3" s="35">
        <v>0</v>
      </c>
      <c r="AR3" s="35">
        <v>0</v>
      </c>
      <c r="AS3" s="35">
        <v>0</v>
      </c>
      <c r="AT3" s="163" t="str">
        <f>""""&amp;$AH$1&amp;"-"&amp;$A3&amp;""" : {
""Capacities"":["&amp;AI3&amp;"],
""MinorSpellsNb"": "&amp;AJ3&amp;",
""Locations"": {
""1"":"&amp;AK3&amp;",
""2"":"&amp;AL3&amp;",
""3"":"&amp;AM3&amp;",
""4"":"&amp;AN3&amp;",
""5"":"&amp;AO3&amp;",
""6"":"&amp;AP3&amp;",
""7"":"&amp;AQ3&amp;",
""8"":"&amp;AR3&amp;",
""9"":"&amp;AS3&amp;"}
}"</f>
        <v>"DRUID-1" : {
"Capacities":["Druidique", "Incantations"],
"MinorSpellsNb": 2,
"Locations": {
"1":2,
"2":0,
"3":0,
"4":0,
"5":0,
"6":0,
"7":0,
"8":0,
"9":0}
}</v>
      </c>
      <c r="AU3" s="5">
        <v>2</v>
      </c>
      <c r="AV3" s="5">
        <v>0</v>
      </c>
      <c r="AW3" s="35" t="s">
        <v>3192</v>
      </c>
      <c r="AX3" s="5">
        <v>4</v>
      </c>
      <c r="AY3" s="5">
        <v>2</v>
      </c>
      <c r="AZ3" s="35">
        <v>2</v>
      </c>
      <c r="BA3" s="35">
        <v>0</v>
      </c>
      <c r="BB3" s="35">
        <v>0</v>
      </c>
      <c r="BC3" s="35">
        <v>0</v>
      </c>
      <c r="BD3" s="35">
        <v>0</v>
      </c>
      <c r="BE3" s="35">
        <v>0</v>
      </c>
      <c r="BF3" s="35">
        <v>0</v>
      </c>
      <c r="BG3" s="35">
        <v>0</v>
      </c>
      <c r="BH3" s="35">
        <v>0</v>
      </c>
      <c r="BI3" s="35" t="str">
        <f>""""&amp;$AU$1&amp;"-"&amp;$A3&amp;""" : {
""Capacities"":["&amp;AW3&amp;"],
""MinorSpellsNb"": "&amp;AX3&amp;",
""SpellsNb"": "&amp;AY3&amp;",
""Specials"": "&amp;AV3&amp;",
""Locations"": {
""1"":"&amp;AZ3&amp;",
""2"":"&amp;BA3&amp;",
""3"":"&amp;BB3&amp;",
""4"":"&amp;BC3&amp;",
""5"":"&amp;BD3&amp;",
""6"":"&amp;BE3&amp;",
""7"":"&amp;BF3&amp;",
""8"":"&amp;BG3&amp;",
""9"":"&amp;BH3&amp;"}
}"</f>
        <v>"SORCERER-1" : {
"Capacities":["Incantations", "Origine magique"],
"MinorSpellsNb": 4,
"SpellsNb": 2,
"Specials": 0,
"Locations": {
"1":2,
"2":0,
"3":0,
"4":0,
"5":0,
"6":0,
"7":0,
"8":0,
"9":0}
}</v>
      </c>
      <c r="BJ3" s="162">
        <v>2</v>
      </c>
      <c r="BK3" s="35" t="s">
        <v>3186</v>
      </c>
      <c r="BL3" s="5">
        <v>0</v>
      </c>
      <c r="BM3" s="5">
        <v>0</v>
      </c>
      <c r="BN3" s="5">
        <v>0</v>
      </c>
      <c r="BO3" s="5">
        <v>0</v>
      </c>
      <c r="BP3" s="5">
        <v>0</v>
      </c>
      <c r="BQ3" s="5">
        <v>0</v>
      </c>
      <c r="BR3" s="163" t="str">
        <f>""""&amp;$BJ$1&amp;"-"&amp;$A3&amp;""" : {
""Capacities"":["&amp;BK3&amp;"],
""MinorSpellsNb"": "&amp;BL3&amp;",
""SpellsNb"": "&amp;BM3&amp;",
""Locations"": {
""1"":"&amp;BN3&amp;",
""2"":"&amp;BO3&amp;",
""3"":"&amp;BP3&amp;",
""4"":"&amp;BQ3&amp;"}
}"</f>
        <v>"WARRIOR-1" : {
"Capacities":["Style de combat", "Second souffle"],
"MinorSpellsNb": 0,
"SpellsNb": 0,
"Locations": {
"1":0,
"2":0,
"3":0,
"4":0}
}</v>
      </c>
      <c r="BS3" s="5">
        <v>2</v>
      </c>
      <c r="BT3" s="35" t="s">
        <v>3181</v>
      </c>
      <c r="BU3" s="5">
        <v>3</v>
      </c>
      <c r="BV3" s="5">
        <v>2</v>
      </c>
      <c r="BW3" s="5">
        <v>0</v>
      </c>
      <c r="BX3" s="5">
        <v>0</v>
      </c>
      <c r="BY3" s="5">
        <v>0</v>
      </c>
      <c r="BZ3" s="5">
        <v>0</v>
      </c>
      <c r="CA3" s="5">
        <v>0</v>
      </c>
      <c r="CB3" s="5">
        <v>0</v>
      </c>
      <c r="CC3" s="5">
        <v>0</v>
      </c>
      <c r="CD3" s="5">
        <v>0</v>
      </c>
      <c r="CE3" s="5" t="str">
        <f t="shared" ref="CE3:CE22" si="0">""""&amp;$BS$1&amp;"-"&amp;$A3&amp;""" : {
""Capacities"":["&amp;BT3&amp;"],
""MinorSpellsNb"": "&amp;BU3&amp;",
""Locations"": {
""1"":"&amp;BV3&amp;",
""2"":"&amp;BW3&amp;",
""3"":"&amp;BX3&amp;",
""4"":"&amp;BY3&amp;",
""5"":"&amp;BZ3&amp;",
""6"":"&amp;CA3&amp;",
""7"":"&amp;CB3&amp;",
""8"":"&amp;CC3&amp;",
""9"":"&amp;CD3&amp;"}
}"</f>
        <v>"MAGICIAN-1" : {
"Capacities":["Incantations", "Récupération arcanique"],
"MinorSpellsNb": 3,
"Locations": {
"1":2,
"2":0,
"3":0,
"4":0,
"5":0,
"6":0,
"7":0,
"8":0,
"9":0}
}</v>
      </c>
      <c r="CF3" s="170">
        <v>2</v>
      </c>
      <c r="CG3" s="146" t="s">
        <v>238</v>
      </c>
      <c r="CH3" s="146">
        <v>0</v>
      </c>
      <c r="CI3" s="202">
        <v>0</v>
      </c>
      <c r="CJ3" s="175" t="s">
        <v>3168</v>
      </c>
      <c r="CK3" s="159" t="str">
        <f t="shared" ref="CK3:CK22" si="1">""""&amp;$CF$1&amp;"-"&amp;$A3&amp;""" : {
""Capacities"":["&amp;CJ3&amp;"],
""Specials"": "&amp;CH3&amp;",
""BonusAttack"": """&amp;CG3&amp;""",
""ArmourlessSpeed"": "&amp;SUBSTITUTE(CI3,",",".")&amp;"
}"</f>
        <v>"MONK-1" : {
"Capacities":["Défense sans armure", "Arts martiaux"],
"Specials": 0,
"BonusAttack": "1d4",
"ArmourlessSpeed": 0
}</v>
      </c>
      <c r="CL3" s="162">
        <v>2</v>
      </c>
      <c r="CM3" s="35" t="s">
        <v>3159</v>
      </c>
      <c r="CN3" s="35">
        <v>1</v>
      </c>
      <c r="CO3" s="35" t="s">
        <v>3417</v>
      </c>
      <c r="CP3" s="5">
        <v>0</v>
      </c>
      <c r="CQ3" s="5">
        <v>0</v>
      </c>
      <c r="CR3" s="5">
        <v>0</v>
      </c>
      <c r="CS3" s="5">
        <v>0</v>
      </c>
      <c r="CT3" s="5">
        <v>0</v>
      </c>
      <c r="CU3" s="166" t="str">
        <f t="shared" ref="CU3:CU22" si="2">""""&amp;$CL$1&amp;"-"&amp;$A3&amp;""" : {
""Capacities"":["&amp;CM3&amp;"],
""SpellsNb"": "&amp;CN3&amp;",
""BonusSpellsNb"": """&amp;CO3&amp;""",
""Locations"": {
""1"":"&amp;CP3&amp;",
""2"":"&amp;CQ3&amp;",
""3"":"&amp;CR3&amp;",
""4"":"&amp;CS3&amp;",
""5"":"&amp;CT3&amp;"}
}"</f>
        <v>"PALADIN-1" : {
"Capacities":["Sens divin", "Imposition des mains"],
"SpellsNb": 1,
"BonusSpellsNb": "CHA",
"Locations": {
"1":0,
"2":0,
"3":0,
"4":0,
"5":0}
}</v>
      </c>
      <c r="CV3" s="5">
        <v>2</v>
      </c>
      <c r="CW3" s="35" t="s">
        <v>3148</v>
      </c>
      <c r="CX3" s="5">
        <v>0</v>
      </c>
      <c r="CY3" s="5">
        <v>0</v>
      </c>
      <c r="CZ3" s="5">
        <v>0</v>
      </c>
      <c r="DA3" s="5">
        <v>0</v>
      </c>
      <c r="DB3" s="5">
        <v>0</v>
      </c>
      <c r="DC3" s="5">
        <v>0</v>
      </c>
      <c r="DD3" s="5" t="str">
        <f t="shared" ref="DD3:DD22" si="3">""""&amp;$CV$1&amp;"-"&amp;$A3&amp;""" : {
""Capacities"":["&amp;CW3&amp;"],
""SpellsNb"":"&amp;CX3&amp;",
""Locations"": {
""1"":"&amp;CY3&amp;",
""2"":"&amp;CZ3&amp;",
""3"":"&amp;DA3&amp;",
""4"":"&amp;DB3&amp;",
""5"":"&amp;DC3&amp;"}
}"</f>
        <v>"PROWLER-1" : {
"Capacities":["Ennemi juré", "Explorateur-né"],
"SpellsNb":0,
"Locations": {
"1":0,
"2":0,
"3":0,
"4":0,
"5":0}
}</v>
      </c>
      <c r="DE3" s="162">
        <v>2</v>
      </c>
      <c r="DF3" s="5" t="s">
        <v>239</v>
      </c>
      <c r="DG3" s="35" t="s">
        <v>3136</v>
      </c>
      <c r="DH3" s="5">
        <v>0</v>
      </c>
      <c r="DI3" s="5">
        <v>0</v>
      </c>
      <c r="DJ3" s="5">
        <v>0</v>
      </c>
      <c r="DK3" s="5">
        <v>0</v>
      </c>
      <c r="DL3" s="5">
        <v>0</v>
      </c>
      <c r="DM3" s="5">
        <v>0</v>
      </c>
      <c r="DN3" s="163" t="str">
        <f t="shared" ref="DN3:DN22" si="4">""""&amp;$DE$1&amp;"-"&amp;$A3&amp;""" : {
""Capacities"":["&amp;DG3&amp;"],
""BonusAttack"": """&amp;DF3&amp;""",
""MinorSpellsNb"": "&amp;DH3&amp;",
""SpellsNb"": "&amp;DI3&amp;",
""Locations"": {
""1"":"&amp;DJ3&amp;",
""2"":"&amp;DK3&amp;",
""3"":"&amp;DL3&amp;",
""4"":"&amp;DM3&amp;"
}
}"</f>
        <v>"WILY-1" : {
"Capacities":["Expertise", "Attaque sournoise", "Jargon des voleurs"],
"BonusAttack": "1d6",
"MinorSpellsNb": 0,
"SpellsNb": 0,
"Locations": {
"1":0,
"2":0,
"3":0,
"4":0
}
}</v>
      </c>
      <c r="DO3" s="5">
        <v>2</v>
      </c>
      <c r="DP3" s="35" t="s">
        <v>3126</v>
      </c>
      <c r="DQ3" s="5">
        <v>2</v>
      </c>
      <c r="DR3" s="5">
        <v>2</v>
      </c>
      <c r="DS3" s="5">
        <v>1</v>
      </c>
      <c r="DT3" s="5">
        <v>1</v>
      </c>
      <c r="DU3" s="5">
        <v>0</v>
      </c>
      <c r="DV3" s="147" t="str">
        <f t="shared" ref="DV3:DV22" si="5">""""&amp;$DO$1&amp;"-"&amp;$A3&amp;""" : {
""Capacities"":["&amp;DP3&amp;"],
""MinorSpellsNb"": "&amp;DQ3&amp;",
""SpellsNb"": "&amp;DR3&amp;",
""Locations"": {"""&amp;DT3&amp;""":"&amp;DS3&amp;"},
""Invocations"": "&amp;DU3&amp;"
}"</f>
        <v>"WIZARD-1" : {
"Capacities":["Patron d'Outremonde", "Magie de pacte"],
"MinorSpellsNb": 2,
"SpellsNb": 2,
"Locations": {"1":1},
"Invocations": 0
}</v>
      </c>
    </row>
    <row r="4" spans="1:126" ht="15" customHeight="1">
      <c r="A4" s="155">
        <v>2</v>
      </c>
      <c r="B4" s="4">
        <v>2</v>
      </c>
      <c r="C4" s="32" t="s">
        <v>3113</v>
      </c>
      <c r="D4" s="4">
        <v>2</v>
      </c>
      <c r="E4" s="4">
        <v>2</v>
      </c>
      <c r="F4" s="173" t="str">
        <f t="shared" ref="F4:F22" si="6">""""&amp;$B$1&amp;"-"&amp;$A4&amp;""": {
""Capacities"": ["&amp;C4&amp;"],
""Specials"": "&amp;D4&amp;",
""Damages"": "&amp;E4&amp;"
}"</f>
        <v>"BARBARIAN-2": {
"Capacities": ["Attaque téméraire", "Sens du danger"],
"Specials": 2,
"Damages": 2
}</v>
      </c>
      <c r="G4" s="164">
        <v>2</v>
      </c>
      <c r="H4" s="32" t="s">
        <v>3214</v>
      </c>
      <c r="I4" s="4">
        <v>2</v>
      </c>
      <c r="J4" s="4">
        <v>5</v>
      </c>
      <c r="K4" s="32">
        <v>3</v>
      </c>
      <c r="L4" s="32">
        <v>0</v>
      </c>
      <c r="M4" s="32">
        <v>0</v>
      </c>
      <c r="N4" s="32">
        <v>0</v>
      </c>
      <c r="O4" s="32">
        <v>0</v>
      </c>
      <c r="P4" s="32">
        <v>0</v>
      </c>
      <c r="Q4" s="32">
        <v>0</v>
      </c>
      <c r="R4" s="32">
        <v>0</v>
      </c>
      <c r="S4" s="32">
        <v>0</v>
      </c>
      <c r="T4" s="163" t="str">
        <f t="shared" ref="T4:T22" si="7">""""&amp;$G$1&amp;"-"&amp;$A4&amp;""" : {
""Capacities"":["&amp;H4&amp;"],
""MinorSpellsNb"": "&amp;I4&amp;",
""SpellsNb"": "&amp;J4&amp;",
""Locations"": {
""1"":"&amp;K4&amp;",
""2"":"&amp;L4&amp;",
""3"":"&amp;M4&amp;",
""4"":"&amp;N4&amp;",
""5"":"&amp;O4&amp;",
""6"":"&amp;P4&amp;",
""7"":"&amp;Q4&amp;",
""8"":"&amp;R4&amp;",
""9"":"&amp;S4&amp;"}
}"</f>
        <v>"BARD-2" : {
"Capacities":["Touche-à-tout", "Chant de repos (d6)"],
"MinorSpellsNb": 2,
"SpellsNb": 5,
"Locations": {
"1":3,
"2":0,
"3":0,
"4":0,
"5":0,
"6":0,
"7":0,
"8":0,
"9":0}
}</v>
      </c>
      <c r="U4" s="122">
        <v>2</v>
      </c>
      <c r="V4" s="109" t="s">
        <v>4045</v>
      </c>
      <c r="W4" s="122">
        <v>3</v>
      </c>
      <c r="X4" s="109">
        <v>3</v>
      </c>
      <c r="Y4" s="109">
        <v>0</v>
      </c>
      <c r="Z4" s="109">
        <v>0</v>
      </c>
      <c r="AA4" s="109">
        <v>0</v>
      </c>
      <c r="AB4" s="109">
        <v>0</v>
      </c>
      <c r="AC4" s="109">
        <v>0</v>
      </c>
      <c r="AD4" s="109">
        <v>0</v>
      </c>
      <c r="AE4" s="109">
        <v>0</v>
      </c>
      <c r="AF4" s="109">
        <v>0</v>
      </c>
      <c r="AG4" s="111" t="str">
        <f t="shared" ref="AG4:AG22" si="8">""""&amp;$U$1&amp;"-"&amp;$A4&amp;""" : {
""Capacities"":["&amp;V4&amp;"],
""MinorSpellsNb"": "&amp;W4&amp;",
""Locations"": {
""1"":"&amp;X4&amp;",
""2"":"&amp;Y4&amp;",
""3"":"&amp;Z4&amp;",
""4"":"&amp;AA4&amp;",
""5"":"&amp;AB4&amp;",
""6"":"&amp;AC4&amp;",
""7"":"&amp;AD4&amp;",
""8"":"&amp;AE4&amp;",
""9"":"&amp;AF4&amp;"}
}"</f>
        <v>"CLERK-2" : {
"Capacities":["Canalisation d’énergie divine", "Canalisation d’énergie divine : renvoi des morts-vivants"],
"MinorSpellsNb": 3,
"Locations": {
"1":3,
"2":0,
"3":0,
"4":0,
"5":0,
"6":0,
"7":0,
"8":0,
"9":0}
}</v>
      </c>
      <c r="AH4" s="164">
        <v>2</v>
      </c>
      <c r="AI4" s="32" t="s">
        <v>3198</v>
      </c>
      <c r="AJ4" s="4">
        <v>2</v>
      </c>
      <c r="AK4" s="32">
        <v>3</v>
      </c>
      <c r="AL4" s="32">
        <v>0</v>
      </c>
      <c r="AM4" s="32">
        <v>0</v>
      </c>
      <c r="AN4" s="32">
        <v>0</v>
      </c>
      <c r="AO4" s="32">
        <v>0</v>
      </c>
      <c r="AP4" s="32">
        <v>0</v>
      </c>
      <c r="AQ4" s="32">
        <v>0</v>
      </c>
      <c r="AR4" s="32">
        <v>0</v>
      </c>
      <c r="AS4" s="32">
        <v>0</v>
      </c>
      <c r="AT4" s="163" t="str">
        <f t="shared" ref="AT4:AT22" si="9">""""&amp;$AH$1&amp;"-"&amp;$A4&amp;""" : {
""Capacities"":["&amp;AI4&amp;"],
""MinorSpellsNb"": "&amp;AJ4&amp;",
""Locations"": {
""1"":"&amp;AK4&amp;",
""2"":"&amp;AL4&amp;",
""3"":"&amp;AM4&amp;",
""4"":"&amp;AN4&amp;",
""5"":"&amp;AO4&amp;",
""6"":"&amp;AP4&amp;",
""7"":"&amp;AQ4&amp;",
""8"":"&amp;AR4&amp;",
""9"":"&amp;AS4&amp;"}
}"</f>
        <v>"DRUID-2" : {
"Capacities":["Forme sauvage", "Cercle druidique"],
"MinorSpellsNb": 2,
"Locations": {
"1":3,
"2":0,
"3":0,
"4":0,
"5":0,
"6":0,
"7":0,
"8":0,
"9":0}
}</v>
      </c>
      <c r="AU4" s="4">
        <v>2</v>
      </c>
      <c r="AV4" s="4">
        <v>2</v>
      </c>
      <c r="AW4" s="32" t="s">
        <v>3193</v>
      </c>
      <c r="AX4" s="4">
        <v>4</v>
      </c>
      <c r="AY4" s="4">
        <v>3</v>
      </c>
      <c r="AZ4" s="32">
        <v>3</v>
      </c>
      <c r="BA4" s="32">
        <v>0</v>
      </c>
      <c r="BB4" s="32">
        <v>0</v>
      </c>
      <c r="BC4" s="32">
        <v>0</v>
      </c>
      <c r="BD4" s="32">
        <v>0</v>
      </c>
      <c r="BE4" s="32">
        <v>0</v>
      </c>
      <c r="BF4" s="32">
        <v>0</v>
      </c>
      <c r="BG4" s="32">
        <v>0</v>
      </c>
      <c r="BH4" s="32">
        <v>0</v>
      </c>
      <c r="BI4" s="35" t="str">
        <f t="shared" ref="BI4:BI22" si="10">""""&amp;$AU$1&amp;"-"&amp;$A4&amp;""" : {
""Capacities"":["&amp;AW4&amp;"],
""MinorSpellsNb"": "&amp;AX4&amp;",
""SpellsNb"": "&amp;AY4&amp;",
""Specials"": "&amp;AV4&amp;",
""Locations"": {
""1"":"&amp;AZ4&amp;",
""2"":"&amp;BA4&amp;",
""3"":"&amp;BB4&amp;",
""4"":"&amp;BC4&amp;",
""5"":"&amp;BD4&amp;",
""6"":"&amp;BE4&amp;",
""7"":"&amp;BF4&amp;",
""8"":"&amp;BG4&amp;",
""9"":"&amp;BH4&amp;"}
}"</f>
        <v>"SORCERER-2" : {
"Capacities":["Source de magie"],
"MinorSpellsNb": 4,
"SpellsNb": 3,
"Specials": 2,
"Locations": {
"1":3,
"2":0,
"3":0,
"4":0,
"5":0,
"6":0,
"7":0,
"8":0,
"9":0}
}</v>
      </c>
      <c r="BJ4" s="164">
        <v>2</v>
      </c>
      <c r="BK4" s="32" t="s">
        <v>4063</v>
      </c>
      <c r="BL4" s="4">
        <v>0</v>
      </c>
      <c r="BM4" s="4">
        <v>0</v>
      </c>
      <c r="BN4" s="4">
        <v>0</v>
      </c>
      <c r="BO4" s="4">
        <v>0</v>
      </c>
      <c r="BP4" s="4">
        <v>0</v>
      </c>
      <c r="BQ4" s="4">
        <v>0</v>
      </c>
      <c r="BR4" s="163" t="str">
        <f t="shared" ref="BR4:BR22" si="11">""""&amp;$BJ$1&amp;"-"&amp;$A4&amp;""" : {
""Capacities"":["&amp;BK4&amp;"],
""MinorSpellsNb"": "&amp;BL4&amp;",
""SpellsNb"": "&amp;BM4&amp;",
""Locations"": {
""1"":"&amp;BN4&amp;",
""2"":"&amp;BO4&amp;",
""3"":"&amp;BP4&amp;",
""4"":"&amp;BQ4&amp;"}
}"</f>
        <v>"WARRIOR-2" : {
"Capacities":["Sursaut"],
"MinorSpellsNb": 0,
"SpellsNb": 0,
"Locations": {
"1":0,
"2":0,
"3":0,
"4":0}
}</v>
      </c>
      <c r="BS4" s="4">
        <v>2</v>
      </c>
      <c r="BT4" s="32" t="s">
        <v>3182</v>
      </c>
      <c r="BU4" s="4">
        <v>3</v>
      </c>
      <c r="BV4" s="4">
        <v>3</v>
      </c>
      <c r="BW4" s="4">
        <v>0</v>
      </c>
      <c r="BX4" s="4">
        <v>0</v>
      </c>
      <c r="BY4" s="4">
        <v>0</v>
      </c>
      <c r="BZ4" s="4">
        <v>0</v>
      </c>
      <c r="CA4" s="4">
        <v>0</v>
      </c>
      <c r="CB4" s="4">
        <v>0</v>
      </c>
      <c r="CC4" s="4">
        <v>0</v>
      </c>
      <c r="CD4" s="4">
        <v>0</v>
      </c>
      <c r="CE4" s="5" t="str">
        <f t="shared" si="0"/>
        <v>"MAGICIAN-2" : {
"Capacities":["Tradition arcanique"],
"MinorSpellsNb": 3,
"Locations": {
"1":3,
"2":0,
"3":0,
"4":0,
"5":0,
"6":0,
"7":0,
"8":0,
"9":0}
}</v>
      </c>
      <c r="CF4" s="171">
        <v>2</v>
      </c>
      <c r="CG4" s="148" t="s">
        <v>238</v>
      </c>
      <c r="CH4" s="148">
        <v>2</v>
      </c>
      <c r="CI4" s="203">
        <v>3</v>
      </c>
      <c r="CJ4" s="176" t="s">
        <v>3221</v>
      </c>
      <c r="CK4" s="159" t="str">
        <f t="shared" si="1"/>
        <v>"MONK-2" : {
"Capacities":["Défense patiente", "Déluge de coups", "Déplacement aérien", "Déplacement sans armure"],
"Specials": 2,
"BonusAttack": "1d4",
"ArmourlessSpeed": 3
}</v>
      </c>
      <c r="CL4" s="164">
        <v>2</v>
      </c>
      <c r="CM4" s="32" t="s">
        <v>3160</v>
      </c>
      <c r="CN4" s="32">
        <v>1</v>
      </c>
      <c r="CO4" s="32" t="s">
        <v>3417</v>
      </c>
      <c r="CP4" s="4">
        <v>2</v>
      </c>
      <c r="CQ4" s="4">
        <v>0</v>
      </c>
      <c r="CR4" s="4">
        <v>0</v>
      </c>
      <c r="CS4" s="4">
        <v>0</v>
      </c>
      <c r="CT4" s="4">
        <v>0</v>
      </c>
      <c r="CU4" s="166" t="str">
        <f t="shared" si="2"/>
        <v>"PALADIN-2" : {
"Capacities":["Style de combat", "Incantations", "Châtiment divin"],
"SpellsNb": 1,
"BonusSpellsNb": "CHA",
"Locations": {
"1":2,
"2":0,
"3":0,
"4":0,
"5":0}
}</v>
      </c>
      <c r="CV4" s="4">
        <v>2</v>
      </c>
      <c r="CW4" s="32" t="s">
        <v>3149</v>
      </c>
      <c r="CX4" s="4">
        <v>2</v>
      </c>
      <c r="CY4" s="4">
        <v>2</v>
      </c>
      <c r="CZ4" s="4">
        <v>0</v>
      </c>
      <c r="DA4" s="4">
        <v>0</v>
      </c>
      <c r="DB4" s="4">
        <v>0</v>
      </c>
      <c r="DC4" s="4">
        <v>0</v>
      </c>
      <c r="DD4" s="5" t="str">
        <f t="shared" si="3"/>
        <v>"PROWLER-2" : {
"Capacities":["Style de combat", "Incantations"],
"SpellsNb":2,
"Locations": {
"1":2,
"2":0,
"3":0,
"4":0,
"5":0}
}</v>
      </c>
      <c r="DE4" s="164">
        <v>2</v>
      </c>
      <c r="DF4" s="4" t="s">
        <v>239</v>
      </c>
      <c r="DG4" s="32" t="s">
        <v>3137</v>
      </c>
      <c r="DH4" s="4">
        <v>0</v>
      </c>
      <c r="DI4" s="4">
        <v>0</v>
      </c>
      <c r="DJ4" s="4">
        <v>0</v>
      </c>
      <c r="DK4" s="4">
        <v>0</v>
      </c>
      <c r="DL4" s="4">
        <v>0</v>
      </c>
      <c r="DM4" s="4">
        <v>0</v>
      </c>
      <c r="DN4" s="163" t="str">
        <f t="shared" si="4"/>
        <v>"WILY-2" : {
"Capacities":["Ruse"],
"BonusAttack": "1d6",
"MinorSpellsNb": 0,
"SpellsNb": 0,
"Locations": {
"1":0,
"2":0,
"3":0,
"4":0
}
}</v>
      </c>
      <c r="DO4" s="4">
        <v>2</v>
      </c>
      <c r="DP4" s="32" t="s">
        <v>3127</v>
      </c>
      <c r="DQ4" s="4">
        <v>2</v>
      </c>
      <c r="DR4" s="4">
        <v>3</v>
      </c>
      <c r="DS4" s="4">
        <v>2</v>
      </c>
      <c r="DT4" s="4">
        <v>1</v>
      </c>
      <c r="DU4" s="4">
        <v>2</v>
      </c>
      <c r="DV4" s="147" t="str">
        <f t="shared" si="5"/>
        <v>"WIZARD-2" : {
"Capacities":["Invocations occultes"],
"MinorSpellsNb": 2,
"SpellsNb": 3,
"Locations": {"1":2},
"Invocations": 2
}</v>
      </c>
    </row>
    <row r="5" spans="1:126" ht="15" customHeight="1">
      <c r="A5" s="154">
        <v>3</v>
      </c>
      <c r="B5" s="5">
        <v>2</v>
      </c>
      <c r="C5" s="35" t="s">
        <v>3114</v>
      </c>
      <c r="D5" s="5">
        <v>3</v>
      </c>
      <c r="E5" s="5">
        <v>2</v>
      </c>
      <c r="F5" s="173" t="str">
        <f t="shared" si="6"/>
        <v>"BARBARIAN-3": {
"Capacities": ["Voie primitive"],
"Specials": 3,
"Damages": 2
}</v>
      </c>
      <c r="G5" s="162">
        <v>2</v>
      </c>
      <c r="H5" s="35" t="s">
        <v>3215</v>
      </c>
      <c r="I5" s="5">
        <v>2</v>
      </c>
      <c r="J5" s="5">
        <v>6</v>
      </c>
      <c r="K5" s="35">
        <v>4</v>
      </c>
      <c r="L5" s="35">
        <v>2</v>
      </c>
      <c r="M5" s="35">
        <v>0</v>
      </c>
      <c r="N5" s="35">
        <v>0</v>
      </c>
      <c r="O5" s="35">
        <v>0</v>
      </c>
      <c r="P5" s="35">
        <v>0</v>
      </c>
      <c r="Q5" s="35">
        <v>0</v>
      </c>
      <c r="R5" s="35">
        <v>0</v>
      </c>
      <c r="S5" s="35">
        <v>0</v>
      </c>
      <c r="T5" s="163" t="str">
        <f t="shared" si="7"/>
        <v>"BARD-3" : {
"Capacities":["Collège bardique", "Expertise"],
"MinorSpellsNb": 2,
"SpellsNb": 6,
"Locations": {
"1":4,
"2":2,
"3":0,
"4":0,
"5":0,
"6":0,
"7":0,
"8":0,
"9":0}
}</v>
      </c>
      <c r="U5" s="121">
        <v>2</v>
      </c>
      <c r="V5" s="111"/>
      <c r="W5" s="121">
        <v>3</v>
      </c>
      <c r="X5" s="111">
        <v>4</v>
      </c>
      <c r="Y5" s="111">
        <v>2</v>
      </c>
      <c r="Z5" s="111">
        <v>0</v>
      </c>
      <c r="AA5" s="111">
        <v>0</v>
      </c>
      <c r="AB5" s="111">
        <v>0</v>
      </c>
      <c r="AC5" s="111">
        <v>0</v>
      </c>
      <c r="AD5" s="111">
        <v>0</v>
      </c>
      <c r="AE5" s="111">
        <v>0</v>
      </c>
      <c r="AF5" s="111">
        <v>0</v>
      </c>
      <c r="AG5" s="111" t="str">
        <f t="shared" si="8"/>
        <v>"CLERK-3" : {
"Capacities":[],
"MinorSpellsNb": 3,
"Locations": {
"1":4,
"2":2,
"3":0,
"4":0,
"5":0,
"6":0,
"7":0,
"8":0,
"9":0}
}</v>
      </c>
      <c r="AH5" s="162">
        <v>2</v>
      </c>
      <c r="AI5" s="35"/>
      <c r="AJ5" s="5">
        <v>2</v>
      </c>
      <c r="AK5" s="35">
        <v>4</v>
      </c>
      <c r="AL5" s="35">
        <v>2</v>
      </c>
      <c r="AM5" s="35">
        <v>0</v>
      </c>
      <c r="AN5" s="35">
        <v>0</v>
      </c>
      <c r="AO5" s="35">
        <v>0</v>
      </c>
      <c r="AP5" s="35">
        <v>0</v>
      </c>
      <c r="AQ5" s="35">
        <v>0</v>
      </c>
      <c r="AR5" s="35">
        <v>0</v>
      </c>
      <c r="AS5" s="35">
        <v>0</v>
      </c>
      <c r="AT5" s="163" t="str">
        <f t="shared" si="9"/>
        <v>"DRUID-3" : {
"Capacities":[],
"MinorSpellsNb": 2,
"Locations": {
"1":4,
"2":2,
"3":0,
"4":0,
"5":0,
"6":0,
"7":0,
"8":0,
"9":0}
}</v>
      </c>
      <c r="AU5" s="5">
        <v>2</v>
      </c>
      <c r="AV5" s="5">
        <v>3</v>
      </c>
      <c r="AW5" s="35" t="s">
        <v>3194</v>
      </c>
      <c r="AX5" s="5">
        <v>4</v>
      </c>
      <c r="AY5" s="5">
        <v>4</v>
      </c>
      <c r="AZ5" s="35">
        <v>4</v>
      </c>
      <c r="BA5" s="35">
        <v>2</v>
      </c>
      <c r="BB5" s="35">
        <v>0</v>
      </c>
      <c r="BC5" s="35">
        <v>0</v>
      </c>
      <c r="BD5" s="35">
        <v>0</v>
      </c>
      <c r="BE5" s="35">
        <v>0</v>
      </c>
      <c r="BF5" s="35">
        <v>0</v>
      </c>
      <c r="BG5" s="35">
        <v>0</v>
      </c>
      <c r="BH5" s="35">
        <v>0</v>
      </c>
      <c r="BI5" s="35" t="str">
        <f t="shared" si="10"/>
        <v>"SORCERER-3" : {
"Capacities":["Métamagie"],
"MinorSpellsNb": 4,
"SpellsNb": 4,
"Specials": 3,
"Locations": {
"1":4,
"2":2,
"3":0,
"4":0,
"5":0,
"6":0,
"7":0,
"8":0,
"9":0}
}</v>
      </c>
      <c r="BJ5" s="162">
        <v>2</v>
      </c>
      <c r="BK5" s="35" t="s">
        <v>3187</v>
      </c>
      <c r="BL5" s="121">
        <v>2</v>
      </c>
      <c r="BM5" s="121">
        <v>3</v>
      </c>
      <c r="BN5" s="121">
        <v>2</v>
      </c>
      <c r="BO5" s="121">
        <v>0</v>
      </c>
      <c r="BP5" s="121">
        <v>0</v>
      </c>
      <c r="BQ5" s="121">
        <v>0</v>
      </c>
      <c r="BR5" s="163" t="str">
        <f t="shared" si="11"/>
        <v>"WARRIOR-3" : {
"Capacities":["Archétype martial"],
"MinorSpellsNb": 2,
"SpellsNb": 3,
"Locations": {
"1":2,
"2":0,
"3":0,
"4":0}
}</v>
      </c>
      <c r="BS5" s="5">
        <v>2</v>
      </c>
      <c r="BT5" s="35"/>
      <c r="BU5" s="5">
        <v>3</v>
      </c>
      <c r="BV5" s="5">
        <v>4</v>
      </c>
      <c r="BW5" s="5">
        <v>2</v>
      </c>
      <c r="BX5" s="5">
        <v>0</v>
      </c>
      <c r="BY5" s="5">
        <v>0</v>
      </c>
      <c r="BZ5" s="5">
        <v>0</v>
      </c>
      <c r="CA5" s="5">
        <v>0</v>
      </c>
      <c r="CB5" s="5">
        <v>0</v>
      </c>
      <c r="CC5" s="5">
        <v>0</v>
      </c>
      <c r="CD5" s="5">
        <v>0</v>
      </c>
      <c r="CE5" s="5" t="str">
        <f t="shared" si="0"/>
        <v>"MAGICIAN-3" : {
"Capacities":[],
"MinorSpellsNb": 3,
"Locations": {
"1":4,
"2":2,
"3":0,
"4":0,
"5":0,
"6":0,
"7":0,
"8":0,
"9":0}
}</v>
      </c>
      <c r="CF5" s="170">
        <v>2</v>
      </c>
      <c r="CG5" s="146" t="s">
        <v>238</v>
      </c>
      <c r="CH5" s="146">
        <v>3</v>
      </c>
      <c r="CI5" s="202">
        <v>3</v>
      </c>
      <c r="CJ5" s="175" t="s">
        <v>4110</v>
      </c>
      <c r="CK5" s="159" t="str">
        <f t="shared" si="1"/>
        <v>"MONK-3" : {
"Capacities":["Parade de projectiles", "Tradition monastique"],
"Specials": 3,
"BonusAttack": "1d4",
"ArmourlessSpeed": 3
}</v>
      </c>
      <c r="CL5" s="162">
        <v>2</v>
      </c>
      <c r="CM5" s="35" t="s">
        <v>3161</v>
      </c>
      <c r="CN5" s="35">
        <v>1</v>
      </c>
      <c r="CO5" s="35" t="s">
        <v>3417</v>
      </c>
      <c r="CP5" s="5">
        <v>3</v>
      </c>
      <c r="CQ5" s="5">
        <v>0</v>
      </c>
      <c r="CR5" s="5">
        <v>0</v>
      </c>
      <c r="CS5" s="5">
        <v>0</v>
      </c>
      <c r="CT5" s="5">
        <v>0</v>
      </c>
      <c r="CU5" s="166" t="str">
        <f t="shared" si="2"/>
        <v>"PALADIN-3" : {
"Capacities":["Santé divine", "Serment sacré"],
"SpellsNb": 1,
"BonusSpellsNb": "CHA",
"Locations": {
"1":3,
"2":0,
"3":0,
"4":0,
"5":0}
}</v>
      </c>
      <c r="CV5" s="5">
        <v>2</v>
      </c>
      <c r="CW5" s="35" t="s">
        <v>3150</v>
      </c>
      <c r="CX5" s="5">
        <v>3</v>
      </c>
      <c r="CY5" s="5">
        <v>3</v>
      </c>
      <c r="CZ5" s="5">
        <v>0</v>
      </c>
      <c r="DA5" s="5">
        <v>0</v>
      </c>
      <c r="DB5" s="5">
        <v>0</v>
      </c>
      <c r="DC5" s="5">
        <v>0</v>
      </c>
      <c r="DD5" s="5" t="str">
        <f t="shared" si="3"/>
        <v>"PROWLER-3" : {
"Capacities":["Archétype de rôdeur", "Sens primitifs"],
"SpellsNb":3,
"Locations": {
"1":3,
"2":0,
"3":0,
"4":0,
"5":0}
}</v>
      </c>
      <c r="DE5" s="162">
        <v>2</v>
      </c>
      <c r="DF5" s="5" t="s">
        <v>1130</v>
      </c>
      <c r="DG5" s="35" t="s">
        <v>3138</v>
      </c>
      <c r="DH5" s="121">
        <v>3</v>
      </c>
      <c r="DI5" s="121">
        <v>3</v>
      </c>
      <c r="DJ5" s="121">
        <v>2</v>
      </c>
      <c r="DK5" s="121">
        <v>0</v>
      </c>
      <c r="DL5" s="121">
        <v>0</v>
      </c>
      <c r="DM5" s="121">
        <v>0</v>
      </c>
      <c r="DN5" s="163" t="str">
        <f t="shared" si="4"/>
        <v>"WILY-3" : {
"Capacities":["Archétype de roublard"],
"BonusAttack": "2d6",
"MinorSpellsNb": 3,
"SpellsNb": 3,
"Locations": {
"1":2,
"2":0,
"3":0,
"4":0
}
}</v>
      </c>
      <c r="DO5" s="5">
        <v>2</v>
      </c>
      <c r="DP5" s="35" t="s">
        <v>3128</v>
      </c>
      <c r="DQ5" s="5">
        <v>2</v>
      </c>
      <c r="DR5" s="5">
        <v>4</v>
      </c>
      <c r="DS5" s="5">
        <v>2</v>
      </c>
      <c r="DT5" s="5">
        <v>2</v>
      </c>
      <c r="DU5" s="5">
        <v>2</v>
      </c>
      <c r="DV5" s="147" t="str">
        <f t="shared" si="5"/>
        <v>"WIZARD-3" : {
"Capacities":["Faveur de pacte"],
"MinorSpellsNb": 2,
"SpellsNb": 4,
"Locations": {"2":2},
"Invocations": 2
}</v>
      </c>
    </row>
    <row r="6" spans="1:126" ht="15" customHeight="1">
      <c r="A6" s="155">
        <v>4</v>
      </c>
      <c r="B6" s="4">
        <v>2</v>
      </c>
      <c r="C6" s="32" t="s">
        <v>3115</v>
      </c>
      <c r="D6" s="4">
        <v>3</v>
      </c>
      <c r="E6" s="4">
        <v>2</v>
      </c>
      <c r="F6" s="173" t="str">
        <f t="shared" si="6"/>
        <v>"BARBARIAN-4": {
"Capacities": ["Amélioration de caractéristiques"],
"Specials": 3,
"Damages": 2
}</v>
      </c>
      <c r="G6" s="164">
        <v>2</v>
      </c>
      <c r="H6" s="32" t="s">
        <v>3115</v>
      </c>
      <c r="I6" s="4">
        <v>3</v>
      </c>
      <c r="J6" s="4">
        <v>7</v>
      </c>
      <c r="K6" s="32">
        <v>4</v>
      </c>
      <c r="L6" s="32">
        <v>3</v>
      </c>
      <c r="M6" s="32">
        <v>0</v>
      </c>
      <c r="N6" s="32">
        <v>0</v>
      </c>
      <c r="O6" s="32">
        <v>0</v>
      </c>
      <c r="P6" s="32">
        <v>0</v>
      </c>
      <c r="Q6" s="32">
        <v>0</v>
      </c>
      <c r="R6" s="32">
        <v>0</v>
      </c>
      <c r="S6" s="32">
        <v>0</v>
      </c>
      <c r="T6" s="163" t="str">
        <f t="shared" si="7"/>
        <v>"BARD-4" : {
"Capacities":["Amélioration de caractéristiques"],
"MinorSpellsNb": 3,
"SpellsNb": 7,
"Locations": {
"1":4,
"2":3,
"3":0,
"4":0,
"5":0,
"6":0,
"7":0,
"8":0,
"9":0}
}</v>
      </c>
      <c r="U6" s="122">
        <v>2</v>
      </c>
      <c r="V6" s="109" t="s">
        <v>3115</v>
      </c>
      <c r="W6" s="122">
        <v>4</v>
      </c>
      <c r="X6" s="109">
        <v>4</v>
      </c>
      <c r="Y6" s="109">
        <v>3</v>
      </c>
      <c r="Z6" s="109">
        <v>0</v>
      </c>
      <c r="AA6" s="109">
        <v>0</v>
      </c>
      <c r="AB6" s="109">
        <v>0</v>
      </c>
      <c r="AC6" s="109">
        <v>0</v>
      </c>
      <c r="AD6" s="109">
        <v>0</v>
      </c>
      <c r="AE6" s="109">
        <v>0</v>
      </c>
      <c r="AF6" s="109">
        <v>0</v>
      </c>
      <c r="AG6" s="111" t="str">
        <f t="shared" si="8"/>
        <v>"CLERK-4" : {
"Capacities":["Amélioration de caractéristiques"],
"MinorSpellsNb": 4,
"Locations": {
"1":4,
"2":3,
"3":0,
"4":0,
"5":0,
"6":0,
"7":0,
"8":0,
"9":0}
}</v>
      </c>
      <c r="AH6" s="164">
        <v>2</v>
      </c>
      <c r="AI6" s="32" t="s">
        <v>3199</v>
      </c>
      <c r="AJ6" s="4">
        <v>3</v>
      </c>
      <c r="AK6" s="32">
        <v>4</v>
      </c>
      <c r="AL6" s="32">
        <v>3</v>
      </c>
      <c r="AM6" s="32">
        <v>0</v>
      </c>
      <c r="AN6" s="32">
        <v>0</v>
      </c>
      <c r="AO6" s="32">
        <v>0</v>
      </c>
      <c r="AP6" s="32">
        <v>0</v>
      </c>
      <c r="AQ6" s="32">
        <v>0</v>
      </c>
      <c r="AR6" s="32">
        <v>0</v>
      </c>
      <c r="AS6" s="32">
        <v>0</v>
      </c>
      <c r="AT6" s="163" t="str">
        <f t="shared" si="9"/>
        <v>"DRUID-4" : {
"Capacities":["Forme sauvage améliorée, Amélioration de caractéristiques"],
"MinorSpellsNb": 3,
"Locations": {
"1":4,
"2":3,
"3":0,
"4":0,
"5":0,
"6":0,
"7":0,
"8":0,
"9":0}
}</v>
      </c>
      <c r="AU6" s="4">
        <v>2</v>
      </c>
      <c r="AV6" s="4">
        <v>4</v>
      </c>
      <c r="AW6" s="32" t="s">
        <v>3115</v>
      </c>
      <c r="AX6" s="4">
        <v>5</v>
      </c>
      <c r="AY6" s="4">
        <v>5</v>
      </c>
      <c r="AZ6" s="32">
        <v>4</v>
      </c>
      <c r="BA6" s="32">
        <v>3</v>
      </c>
      <c r="BB6" s="32">
        <v>0</v>
      </c>
      <c r="BC6" s="32">
        <v>0</v>
      </c>
      <c r="BD6" s="32">
        <v>0</v>
      </c>
      <c r="BE6" s="32">
        <v>0</v>
      </c>
      <c r="BF6" s="32">
        <v>0</v>
      </c>
      <c r="BG6" s="32">
        <v>0</v>
      </c>
      <c r="BH6" s="32">
        <v>0</v>
      </c>
      <c r="BI6" s="35" t="str">
        <f t="shared" si="10"/>
        <v>"SORCERER-4" : {
"Capacities":["Amélioration de caractéristiques"],
"MinorSpellsNb": 5,
"SpellsNb": 5,
"Specials": 4,
"Locations": {
"1":4,
"2":3,
"3":0,
"4":0,
"5":0,
"6":0,
"7":0,
"8":0,
"9":0}
}</v>
      </c>
      <c r="BJ6" s="164">
        <v>2</v>
      </c>
      <c r="BK6" s="32" t="s">
        <v>3115</v>
      </c>
      <c r="BL6" s="122">
        <v>2</v>
      </c>
      <c r="BM6" s="122">
        <v>4</v>
      </c>
      <c r="BN6" s="122">
        <v>3</v>
      </c>
      <c r="BO6" s="122">
        <v>0</v>
      </c>
      <c r="BP6" s="122">
        <v>0</v>
      </c>
      <c r="BQ6" s="122">
        <v>0</v>
      </c>
      <c r="BR6" s="163" t="str">
        <f t="shared" si="11"/>
        <v>"WARRIOR-4" : {
"Capacities":["Amélioration de caractéristiques"],
"MinorSpellsNb": 2,
"SpellsNb": 4,
"Locations": {
"1":3,
"2":0,
"3":0,
"4":0}
}</v>
      </c>
      <c r="BS6" s="4">
        <v>2</v>
      </c>
      <c r="BT6" s="32" t="s">
        <v>3115</v>
      </c>
      <c r="BU6" s="4">
        <v>4</v>
      </c>
      <c r="BV6" s="4">
        <v>4</v>
      </c>
      <c r="BW6" s="4">
        <v>3</v>
      </c>
      <c r="BX6" s="4">
        <v>0</v>
      </c>
      <c r="BY6" s="4">
        <v>0</v>
      </c>
      <c r="BZ6" s="4">
        <v>0</v>
      </c>
      <c r="CA6" s="4">
        <v>0</v>
      </c>
      <c r="CB6" s="4">
        <v>0</v>
      </c>
      <c r="CC6" s="4">
        <v>0</v>
      </c>
      <c r="CD6" s="4">
        <v>0</v>
      </c>
      <c r="CE6" s="5" t="str">
        <f t="shared" si="0"/>
        <v>"MAGICIAN-4" : {
"Capacities":["Amélioration de caractéristiques"],
"MinorSpellsNb": 4,
"Locations": {
"1":4,
"2":3,
"3":0,
"4":0,
"5":0,
"6":0,
"7":0,
"8":0,
"9":0}
}</v>
      </c>
      <c r="CF6" s="171">
        <v>2</v>
      </c>
      <c r="CG6" s="148" t="s">
        <v>238</v>
      </c>
      <c r="CH6" s="148">
        <v>4</v>
      </c>
      <c r="CI6" s="203">
        <v>3</v>
      </c>
      <c r="CJ6" s="176" t="s">
        <v>3169</v>
      </c>
      <c r="CK6" s="159" t="str">
        <f t="shared" si="1"/>
        <v>"MONK-4" : {
"Capacities":["Amélioration de caractéristiques", "Chute ralentie"],
"Specials": 4,
"BonusAttack": "1d4",
"ArmourlessSpeed": 3
}</v>
      </c>
      <c r="CL6" s="164">
        <v>2</v>
      </c>
      <c r="CM6" s="32" t="s">
        <v>3115</v>
      </c>
      <c r="CN6" s="32">
        <v>2</v>
      </c>
      <c r="CO6" s="32" t="s">
        <v>3417</v>
      </c>
      <c r="CP6" s="4">
        <v>3</v>
      </c>
      <c r="CQ6" s="4">
        <v>0</v>
      </c>
      <c r="CR6" s="4">
        <v>0</v>
      </c>
      <c r="CS6" s="4">
        <v>0</v>
      </c>
      <c r="CT6" s="4">
        <v>0</v>
      </c>
      <c r="CU6" s="166" t="str">
        <f t="shared" si="2"/>
        <v>"PALADIN-4" : {
"Capacities":["Amélioration de caractéristiques"],
"SpellsNb": 2,
"BonusSpellsNb": "CHA",
"Locations": {
"1":3,
"2":0,
"3":0,
"4":0,
"5":0}
}</v>
      </c>
      <c r="CV6" s="4">
        <v>2</v>
      </c>
      <c r="CW6" s="32" t="s">
        <v>3115</v>
      </c>
      <c r="CX6" s="4">
        <v>3</v>
      </c>
      <c r="CY6" s="4">
        <v>3</v>
      </c>
      <c r="CZ6" s="4">
        <v>0</v>
      </c>
      <c r="DA6" s="4">
        <v>0</v>
      </c>
      <c r="DB6" s="4">
        <v>0</v>
      </c>
      <c r="DC6" s="4">
        <v>0</v>
      </c>
      <c r="DD6" s="5" t="str">
        <f t="shared" si="3"/>
        <v>"PROWLER-4" : {
"Capacities":["Amélioration de caractéristiques"],
"SpellsNb":3,
"Locations": {
"1":3,
"2":0,
"3":0,
"4":0,
"5":0}
}</v>
      </c>
      <c r="DE6" s="164">
        <v>2</v>
      </c>
      <c r="DF6" s="4" t="s">
        <v>1130</v>
      </c>
      <c r="DG6" s="32" t="s">
        <v>3115</v>
      </c>
      <c r="DH6" s="122">
        <v>3</v>
      </c>
      <c r="DI6" s="122">
        <v>4</v>
      </c>
      <c r="DJ6" s="122">
        <v>3</v>
      </c>
      <c r="DK6" s="122">
        <v>0</v>
      </c>
      <c r="DL6" s="122">
        <v>0</v>
      </c>
      <c r="DM6" s="122">
        <v>0</v>
      </c>
      <c r="DN6" s="163" t="str">
        <f t="shared" si="4"/>
        <v>"WILY-4" : {
"Capacities":["Amélioration de caractéristiques"],
"BonusAttack": "2d6",
"MinorSpellsNb": 3,
"SpellsNb": 4,
"Locations": {
"1":3,
"2":0,
"3":0,
"4":0
}
}</v>
      </c>
      <c r="DO6" s="4">
        <v>2</v>
      </c>
      <c r="DP6" s="32" t="s">
        <v>3115</v>
      </c>
      <c r="DQ6" s="4">
        <v>3</v>
      </c>
      <c r="DR6" s="4">
        <v>5</v>
      </c>
      <c r="DS6" s="4">
        <v>2</v>
      </c>
      <c r="DT6" s="4">
        <v>2</v>
      </c>
      <c r="DU6" s="4">
        <v>2</v>
      </c>
      <c r="DV6" s="147" t="str">
        <f t="shared" si="5"/>
        <v>"WIZARD-4" : {
"Capacities":["Amélioration de caractéristiques"],
"MinorSpellsNb": 3,
"SpellsNb": 5,
"Locations": {"2":2},
"Invocations": 2
}</v>
      </c>
    </row>
    <row r="7" spans="1:126" ht="15" customHeight="1">
      <c r="A7" s="154">
        <v>5</v>
      </c>
      <c r="B7" s="5">
        <v>3</v>
      </c>
      <c r="C7" s="35" t="s">
        <v>3116</v>
      </c>
      <c r="D7" s="5">
        <v>3</v>
      </c>
      <c r="E7" s="5">
        <v>2</v>
      </c>
      <c r="F7" s="173" t="str">
        <f t="shared" si="6"/>
        <v>"BARBARIAN-5": {
"Capacities": ["Attaque supplémentaire", "Déplacement rapide"],
"Specials": 3,
"Damages": 2
}</v>
      </c>
      <c r="G7" s="162">
        <v>3</v>
      </c>
      <c r="H7" s="35" t="s">
        <v>4040</v>
      </c>
      <c r="I7" s="5">
        <v>3</v>
      </c>
      <c r="J7" s="5">
        <v>8</v>
      </c>
      <c r="K7" s="35">
        <v>4</v>
      </c>
      <c r="L7" s="35">
        <v>3</v>
      </c>
      <c r="M7" s="35">
        <v>2</v>
      </c>
      <c r="N7" s="35">
        <v>0</v>
      </c>
      <c r="O7" s="35">
        <v>0</v>
      </c>
      <c r="P7" s="35">
        <v>0</v>
      </c>
      <c r="Q7" s="35">
        <v>0</v>
      </c>
      <c r="R7" s="35">
        <v>0</v>
      </c>
      <c r="S7" s="35">
        <v>0</v>
      </c>
      <c r="T7" s="163" t="str">
        <f t="shared" si="7"/>
        <v>"BARD-5" : {
"Capacities":["Inspiration bardique", "Source d'inspiration"],
"MinorSpellsNb": 3,
"SpellsNb": 8,
"Locations": {
"1":4,
"2":3,
"3":2,
"4":0,
"5":0,
"6":0,
"7":0,
"8":0,
"9":0}
}</v>
      </c>
      <c r="U7" s="121">
        <v>3</v>
      </c>
      <c r="V7" s="111" t="s">
        <v>3204</v>
      </c>
      <c r="W7" s="121">
        <v>4</v>
      </c>
      <c r="X7" s="111">
        <v>4</v>
      </c>
      <c r="Y7" s="111">
        <v>3</v>
      </c>
      <c r="Z7" s="111">
        <v>2</v>
      </c>
      <c r="AA7" s="111">
        <v>0</v>
      </c>
      <c r="AB7" s="111">
        <v>0</v>
      </c>
      <c r="AC7" s="111">
        <v>0</v>
      </c>
      <c r="AD7" s="111">
        <v>0</v>
      </c>
      <c r="AE7" s="111">
        <v>0</v>
      </c>
      <c r="AF7" s="111">
        <v>0</v>
      </c>
      <c r="AG7" s="111" t="str">
        <f t="shared" si="8"/>
        <v>"CLERK-5" : {
"Capacities":["Destruction des morts-vivants (FP 1/2)"],
"MinorSpellsNb": 4,
"Locations": {
"1":4,
"2":3,
"3":2,
"4":0,
"5":0,
"6":0,
"7":0,
"8":0,
"9":0}
}</v>
      </c>
      <c r="AH7" s="162">
        <v>3</v>
      </c>
      <c r="AI7" s="35"/>
      <c r="AJ7" s="5">
        <v>3</v>
      </c>
      <c r="AK7" s="35">
        <v>4</v>
      </c>
      <c r="AL7" s="35">
        <v>3</v>
      </c>
      <c r="AM7" s="35">
        <v>2</v>
      </c>
      <c r="AN7" s="35">
        <v>0</v>
      </c>
      <c r="AO7" s="35">
        <v>0</v>
      </c>
      <c r="AP7" s="35">
        <v>0</v>
      </c>
      <c r="AQ7" s="35">
        <v>0</v>
      </c>
      <c r="AR7" s="35">
        <v>0</v>
      </c>
      <c r="AS7" s="35">
        <v>0</v>
      </c>
      <c r="AT7" s="163" t="str">
        <f t="shared" si="9"/>
        <v>"DRUID-5" : {
"Capacities":[],
"MinorSpellsNb": 3,
"Locations": {
"1":4,
"2":3,
"3":2,
"4":0,
"5":0,
"6":0,
"7":0,
"8":0,
"9":0}
}</v>
      </c>
      <c r="AU7" s="5">
        <v>3</v>
      </c>
      <c r="AV7" s="5">
        <v>5</v>
      </c>
      <c r="AW7" s="35"/>
      <c r="AX7" s="5">
        <v>5</v>
      </c>
      <c r="AY7" s="5">
        <v>6</v>
      </c>
      <c r="AZ7" s="35">
        <v>4</v>
      </c>
      <c r="BA7" s="35">
        <v>3</v>
      </c>
      <c r="BB7" s="35">
        <v>2</v>
      </c>
      <c r="BC7" s="35">
        <v>0</v>
      </c>
      <c r="BD7" s="35">
        <v>0</v>
      </c>
      <c r="BE7" s="35">
        <v>0</v>
      </c>
      <c r="BF7" s="35">
        <v>0</v>
      </c>
      <c r="BG7" s="35">
        <v>0</v>
      </c>
      <c r="BH7" s="35">
        <v>0</v>
      </c>
      <c r="BI7" s="35" t="str">
        <f t="shared" si="10"/>
        <v>"SORCERER-5" : {
"Capacities":[],
"MinorSpellsNb": 5,
"SpellsNb": 6,
"Specials": 5,
"Locations": {
"1":4,
"2":3,
"3":2,
"4":0,
"5":0,
"6":0,
"7":0,
"8":0,
"9":0}
}</v>
      </c>
      <c r="BJ7" s="162">
        <v>3</v>
      </c>
      <c r="BK7" s="35" t="s">
        <v>3188</v>
      </c>
      <c r="BL7" s="121">
        <v>2</v>
      </c>
      <c r="BM7" s="121">
        <v>4</v>
      </c>
      <c r="BN7" s="121">
        <v>3</v>
      </c>
      <c r="BO7" s="121">
        <v>0</v>
      </c>
      <c r="BP7" s="121">
        <v>0</v>
      </c>
      <c r="BQ7" s="121">
        <v>0</v>
      </c>
      <c r="BR7" s="163" t="str">
        <f t="shared" si="11"/>
        <v>"WARRIOR-5" : {
"Capacities":["Attaque supplémentaire (1)"],
"MinorSpellsNb": 2,
"SpellsNb": 4,
"Locations": {
"1":3,
"2":0,
"3":0,
"4":0}
}</v>
      </c>
      <c r="BS7" s="5">
        <v>3</v>
      </c>
      <c r="BT7" s="35"/>
      <c r="BU7" s="5">
        <v>4</v>
      </c>
      <c r="BV7" s="5">
        <v>4</v>
      </c>
      <c r="BW7" s="5">
        <v>3</v>
      </c>
      <c r="BX7" s="5">
        <v>2</v>
      </c>
      <c r="BY7" s="5">
        <v>0</v>
      </c>
      <c r="BZ7" s="5">
        <v>0</v>
      </c>
      <c r="CA7" s="5">
        <v>0</v>
      </c>
      <c r="CB7" s="5">
        <v>0</v>
      </c>
      <c r="CC7" s="5">
        <v>0</v>
      </c>
      <c r="CD7" s="5">
        <v>0</v>
      </c>
      <c r="CE7" s="5" t="str">
        <f t="shared" si="0"/>
        <v>"MAGICIAN-5" : {
"Capacities":[],
"MinorSpellsNb": 4,
"Locations": {
"1":4,
"2":3,
"3":2,
"4":0,
"5":0,
"6":0,
"7":0,
"8":0,
"9":0}
}</v>
      </c>
      <c r="CF7" s="170">
        <v>3</v>
      </c>
      <c r="CG7" s="146" t="s">
        <v>239</v>
      </c>
      <c r="CH7" s="146">
        <v>5</v>
      </c>
      <c r="CI7" s="202">
        <v>3</v>
      </c>
      <c r="CJ7" s="175" t="s">
        <v>3170</v>
      </c>
      <c r="CK7" s="159" t="str">
        <f t="shared" si="1"/>
        <v>"MONK-5" : {
"Capacities":["Attaque supplémentaire", "Frappe étourdissante"],
"Specials": 5,
"BonusAttack": "1d6",
"ArmourlessSpeed": 3
}</v>
      </c>
      <c r="CL7" s="162">
        <v>3</v>
      </c>
      <c r="CM7" s="35" t="s">
        <v>3151</v>
      </c>
      <c r="CN7" s="35">
        <v>2</v>
      </c>
      <c r="CO7" s="35" t="s">
        <v>3417</v>
      </c>
      <c r="CP7" s="5">
        <v>4</v>
      </c>
      <c r="CQ7" s="5">
        <v>2</v>
      </c>
      <c r="CR7" s="5">
        <v>0</v>
      </c>
      <c r="CS7" s="5">
        <v>0</v>
      </c>
      <c r="CT7" s="5">
        <v>0</v>
      </c>
      <c r="CU7" s="166" t="str">
        <f t="shared" si="2"/>
        <v>"PALADIN-5" : {
"Capacities":["Attaque supplémentaire"],
"SpellsNb": 2,
"BonusSpellsNb": "CHA",
"Locations": {
"1":4,
"2":2,
"3":0,
"4":0,
"5":0}
}</v>
      </c>
      <c r="CV7" s="5">
        <v>3</v>
      </c>
      <c r="CW7" s="35" t="s">
        <v>3151</v>
      </c>
      <c r="CX7" s="5">
        <v>4</v>
      </c>
      <c r="CY7" s="5">
        <v>4</v>
      </c>
      <c r="CZ7" s="5">
        <v>2</v>
      </c>
      <c r="DA7" s="5">
        <v>0</v>
      </c>
      <c r="DB7" s="5">
        <v>0</v>
      </c>
      <c r="DC7" s="5">
        <v>0</v>
      </c>
      <c r="DD7" s="5" t="str">
        <f t="shared" si="3"/>
        <v>"PROWLER-5" : {
"Capacities":["Attaque supplémentaire"],
"SpellsNb":4,
"Locations": {
"1":4,
"2":2,
"3":0,
"4":0,
"5":0}
}</v>
      </c>
      <c r="DE7" s="162">
        <v>3</v>
      </c>
      <c r="DF7" s="5" t="s">
        <v>1132</v>
      </c>
      <c r="DG7" s="35" t="s">
        <v>3139</v>
      </c>
      <c r="DH7" s="121">
        <v>3</v>
      </c>
      <c r="DI7" s="121">
        <v>4</v>
      </c>
      <c r="DJ7" s="121">
        <v>3</v>
      </c>
      <c r="DK7" s="121">
        <v>0</v>
      </c>
      <c r="DL7" s="121">
        <v>0</v>
      </c>
      <c r="DM7" s="121">
        <v>0</v>
      </c>
      <c r="DN7" s="163" t="str">
        <f t="shared" si="4"/>
        <v>"WILY-5" : {
"Capacities":["Esquive instinctive"],
"BonusAttack": "3d6",
"MinorSpellsNb": 3,
"SpellsNb": 4,
"Locations": {
"1":3,
"2":0,
"3":0,
"4":0
}
}</v>
      </c>
      <c r="DO7" s="5">
        <v>3</v>
      </c>
      <c r="DP7" s="35" t="s">
        <v>3129</v>
      </c>
      <c r="DQ7" s="5">
        <v>3</v>
      </c>
      <c r="DR7" s="5">
        <v>6</v>
      </c>
      <c r="DS7" s="5">
        <v>2</v>
      </c>
      <c r="DT7" s="5">
        <v>3</v>
      </c>
      <c r="DU7" s="5">
        <v>3</v>
      </c>
      <c r="DV7" s="147" t="str">
        <f t="shared" si="5"/>
        <v>"WIZARD-5" : {
"Capacities":["-"],
"MinorSpellsNb": 3,
"SpellsNb": 6,
"Locations": {"3":2},
"Invocations": 3
}</v>
      </c>
    </row>
    <row r="8" spans="1:126" ht="15" customHeight="1">
      <c r="A8" s="155">
        <v>6</v>
      </c>
      <c r="B8" s="4">
        <v>3</v>
      </c>
      <c r="C8" s="32" t="s">
        <v>3117</v>
      </c>
      <c r="D8" s="4">
        <v>4</v>
      </c>
      <c r="E8" s="4">
        <v>2</v>
      </c>
      <c r="F8" s="173" t="str">
        <f t="shared" si="6"/>
        <v>"BARBARIAN-6": {
"Capacities": ["Capacité de voie"],
"Specials": 4,
"Damages": 2
}</v>
      </c>
      <c r="G8" s="164">
        <v>3</v>
      </c>
      <c r="H8" s="32" t="s">
        <v>3216</v>
      </c>
      <c r="I8" s="4">
        <v>3</v>
      </c>
      <c r="J8" s="4">
        <v>9</v>
      </c>
      <c r="K8" s="32">
        <v>4</v>
      </c>
      <c r="L8" s="32">
        <v>3</v>
      </c>
      <c r="M8" s="32">
        <v>3</v>
      </c>
      <c r="N8" s="32">
        <v>0</v>
      </c>
      <c r="O8" s="32">
        <v>0</v>
      </c>
      <c r="P8" s="32">
        <v>0</v>
      </c>
      <c r="Q8" s="32">
        <v>0</v>
      </c>
      <c r="R8" s="32">
        <v>0</v>
      </c>
      <c r="S8" s="32">
        <v>0</v>
      </c>
      <c r="T8" s="163" t="str">
        <f t="shared" si="7"/>
        <v>"BARD-6" : {
"Capacities":["Contre charme", "Capacité de collège bardique"],
"MinorSpellsNb": 3,
"SpellsNb": 9,
"Locations": {
"1":4,
"2":3,
"3":3,
"4":0,
"5":0,
"6":0,
"7":0,
"8":0,
"9":0}
}</v>
      </c>
      <c r="U8" s="122">
        <v>3</v>
      </c>
      <c r="V8" s="109" t="s">
        <v>3205</v>
      </c>
      <c r="W8" s="122">
        <v>4</v>
      </c>
      <c r="X8" s="109">
        <v>4</v>
      </c>
      <c r="Y8" s="109">
        <v>3</v>
      </c>
      <c r="Z8" s="109">
        <v>3</v>
      </c>
      <c r="AA8" s="109">
        <v>0</v>
      </c>
      <c r="AB8" s="109">
        <v>0</v>
      </c>
      <c r="AC8" s="109">
        <v>0</v>
      </c>
      <c r="AD8" s="109">
        <v>0</v>
      </c>
      <c r="AE8" s="109">
        <v>0</v>
      </c>
      <c r="AF8" s="109">
        <v>0</v>
      </c>
      <c r="AG8" s="111" t="str">
        <f t="shared" si="8"/>
        <v>"CLERK-6" : {
"Capacities":["Canalisation d’énergie divine (2)", "Capacité de domaine divin"],
"MinorSpellsNb": 4,
"Locations": {
"1":4,
"2":3,
"3":3,
"4":0,
"5":0,
"6":0,
"7":0,
"8":0,
"9":0}
}</v>
      </c>
      <c r="AH8" s="164">
        <v>3</v>
      </c>
      <c r="AI8" s="32" t="s">
        <v>3200</v>
      </c>
      <c r="AJ8" s="4">
        <v>3</v>
      </c>
      <c r="AK8" s="32">
        <v>4</v>
      </c>
      <c r="AL8" s="32">
        <v>3</v>
      </c>
      <c r="AM8" s="32">
        <v>3</v>
      </c>
      <c r="AN8" s="32">
        <v>0</v>
      </c>
      <c r="AO8" s="32">
        <v>0</v>
      </c>
      <c r="AP8" s="32">
        <v>0</v>
      </c>
      <c r="AQ8" s="32">
        <v>0</v>
      </c>
      <c r="AR8" s="32">
        <v>0</v>
      </c>
      <c r="AS8" s="32">
        <v>0</v>
      </c>
      <c r="AT8" s="163" t="str">
        <f t="shared" si="9"/>
        <v>"DRUID-6" : {
"Capacities":["Capacité de cercle druidique"],
"MinorSpellsNb": 3,
"Locations": {
"1":4,
"2":3,
"3":3,
"4":0,
"5":0,
"6":0,
"7":0,
"8":0,
"9":0}
}</v>
      </c>
      <c r="AU8" s="4">
        <v>3</v>
      </c>
      <c r="AV8" s="4">
        <v>6</v>
      </c>
      <c r="AW8" s="32" t="s">
        <v>3195</v>
      </c>
      <c r="AX8" s="4">
        <v>5</v>
      </c>
      <c r="AY8" s="4">
        <v>7</v>
      </c>
      <c r="AZ8" s="32">
        <v>4</v>
      </c>
      <c r="BA8" s="32">
        <v>3</v>
      </c>
      <c r="BB8" s="32">
        <v>3</v>
      </c>
      <c r="BC8" s="32">
        <v>0</v>
      </c>
      <c r="BD8" s="32">
        <v>0</v>
      </c>
      <c r="BE8" s="32">
        <v>0</v>
      </c>
      <c r="BF8" s="32">
        <v>0</v>
      </c>
      <c r="BG8" s="32">
        <v>0</v>
      </c>
      <c r="BH8" s="32">
        <v>0</v>
      </c>
      <c r="BI8" s="35" t="str">
        <f t="shared" si="10"/>
        <v>"SORCERER-6" : {
"Capacities":["Capacité de l'origine magique"],
"MinorSpellsNb": 5,
"SpellsNb": 7,
"Specials": 6,
"Locations": {
"1":4,
"2":3,
"3":3,
"4":0,
"5":0,
"6":0,
"7":0,
"8":0,
"9":0}
}</v>
      </c>
      <c r="BJ8" s="164">
        <v>3</v>
      </c>
      <c r="BK8" s="32" t="s">
        <v>3115</v>
      </c>
      <c r="BL8" s="122">
        <v>2</v>
      </c>
      <c r="BM8" s="122">
        <v>4</v>
      </c>
      <c r="BN8" s="122">
        <v>3</v>
      </c>
      <c r="BO8" s="122">
        <v>0</v>
      </c>
      <c r="BP8" s="122">
        <v>0</v>
      </c>
      <c r="BQ8" s="122">
        <v>0</v>
      </c>
      <c r="BR8" s="163" t="str">
        <f t="shared" si="11"/>
        <v>"WARRIOR-6" : {
"Capacities":["Amélioration de caractéristiques"],
"MinorSpellsNb": 2,
"SpellsNb": 4,
"Locations": {
"1":3,
"2":0,
"3":0,
"4":0}
}</v>
      </c>
      <c r="BS8" s="4">
        <v>3</v>
      </c>
      <c r="BT8" s="32" t="s">
        <v>3183</v>
      </c>
      <c r="BU8" s="4">
        <v>4</v>
      </c>
      <c r="BV8" s="4">
        <v>4</v>
      </c>
      <c r="BW8" s="4">
        <v>3</v>
      </c>
      <c r="BX8" s="4">
        <v>3</v>
      </c>
      <c r="BY8" s="4">
        <v>0</v>
      </c>
      <c r="BZ8" s="4">
        <v>0</v>
      </c>
      <c r="CA8" s="4">
        <v>0</v>
      </c>
      <c r="CB8" s="4">
        <v>0</v>
      </c>
      <c r="CC8" s="4">
        <v>0</v>
      </c>
      <c r="CD8" s="4">
        <v>0</v>
      </c>
      <c r="CE8" s="5" t="str">
        <f t="shared" si="0"/>
        <v>"MAGICIAN-6" : {
"Capacities":["Capacité de la tradition arcanique"],
"MinorSpellsNb": 4,
"Locations": {
"1":4,
"2":3,
"3":3,
"4":0,
"5":0,
"6":0,
"7":0,
"8":0,
"9":0}
}</v>
      </c>
      <c r="CF8" s="171">
        <v>3</v>
      </c>
      <c r="CG8" s="148" t="s">
        <v>239</v>
      </c>
      <c r="CH8" s="148">
        <v>6</v>
      </c>
      <c r="CI8" s="203">
        <v>4.5</v>
      </c>
      <c r="CJ8" s="176" t="s">
        <v>3171</v>
      </c>
      <c r="CK8" s="159" t="str">
        <f t="shared" si="1"/>
        <v>"MONK-6" : {
"Capacities":["Frappes de ki", "Capacité de la tradition monastique"],
"Specials": 6,
"BonusAttack": "1d6",
"ArmourlessSpeed": 4.5
}</v>
      </c>
      <c r="CL8" s="164">
        <v>3</v>
      </c>
      <c r="CM8" s="32" t="s">
        <v>3162</v>
      </c>
      <c r="CN8" s="32">
        <v>3</v>
      </c>
      <c r="CO8" s="32" t="s">
        <v>3417</v>
      </c>
      <c r="CP8" s="4">
        <v>4</v>
      </c>
      <c r="CQ8" s="4">
        <v>2</v>
      </c>
      <c r="CR8" s="4">
        <v>0</v>
      </c>
      <c r="CS8" s="4">
        <v>0</v>
      </c>
      <c r="CT8" s="4">
        <v>0</v>
      </c>
      <c r="CU8" s="166" t="str">
        <f t="shared" si="2"/>
        <v>"PALADIN-6" : {
"Capacities":["Aura de protection"],
"SpellsNb": 3,
"BonusSpellsNb": "CHA",
"Locations": {
"1":4,
"2":2,
"3":0,
"4":0,
"5":0}
}</v>
      </c>
      <c r="CV8" s="4">
        <v>3</v>
      </c>
      <c r="CW8" s="32" t="s">
        <v>3152</v>
      </c>
      <c r="CX8" s="4">
        <v>4</v>
      </c>
      <c r="CY8" s="4">
        <v>4</v>
      </c>
      <c r="CZ8" s="4">
        <v>2</v>
      </c>
      <c r="DA8" s="4">
        <v>0</v>
      </c>
      <c r="DB8" s="4">
        <v>0</v>
      </c>
      <c r="DC8" s="4">
        <v>0</v>
      </c>
      <c r="DD8" s="5" t="str">
        <f t="shared" si="3"/>
        <v>"PROWLER-6" : {
"Capacities":["Amélioration de l'Ennemi juré et de l'Explorateur-né"],
"SpellsNb":4,
"Locations": {
"1":4,
"2":2,
"3":0,
"4":0,
"5":0}
}</v>
      </c>
      <c r="DE8" s="164">
        <v>3</v>
      </c>
      <c r="DF8" s="4" t="s">
        <v>1132</v>
      </c>
      <c r="DG8" s="32" t="s">
        <v>3140</v>
      </c>
      <c r="DH8" s="122">
        <v>3</v>
      </c>
      <c r="DI8" s="122">
        <v>4</v>
      </c>
      <c r="DJ8" s="122">
        <v>3</v>
      </c>
      <c r="DK8" s="122">
        <v>0</v>
      </c>
      <c r="DL8" s="122">
        <v>0</v>
      </c>
      <c r="DM8" s="122">
        <v>0</v>
      </c>
      <c r="DN8" s="163" t="str">
        <f t="shared" si="4"/>
        <v>"WILY-6" : {
"Capacities":["Expertise"],
"BonusAttack": "3d6",
"MinorSpellsNb": 3,
"SpellsNb": 4,
"Locations": {
"1":3,
"2":0,
"3":0,
"4":0
}
}</v>
      </c>
      <c r="DO8" s="4">
        <v>3</v>
      </c>
      <c r="DP8" s="32" t="s">
        <v>3130</v>
      </c>
      <c r="DQ8" s="4">
        <v>3</v>
      </c>
      <c r="DR8" s="4">
        <v>7</v>
      </c>
      <c r="DS8" s="4">
        <v>2</v>
      </c>
      <c r="DT8" s="4">
        <v>3</v>
      </c>
      <c r="DU8" s="4">
        <v>3</v>
      </c>
      <c r="DV8" s="147" t="str">
        <f t="shared" si="5"/>
        <v>"WIZARD-6" : {
"Capacities":["Capacité de patron d'Outremonde"],
"MinorSpellsNb": 3,
"SpellsNb": 7,
"Locations": {"3":2},
"Invocations": 3
}</v>
      </c>
    </row>
    <row r="9" spans="1:126" ht="15" customHeight="1">
      <c r="A9" s="154">
        <v>7</v>
      </c>
      <c r="B9" s="5">
        <v>3</v>
      </c>
      <c r="C9" s="35" t="s">
        <v>3118</v>
      </c>
      <c r="D9" s="5">
        <v>4</v>
      </c>
      <c r="E9" s="5">
        <v>2</v>
      </c>
      <c r="F9" s="173" t="str">
        <f t="shared" si="6"/>
        <v>"BARBARIAN-7": {
"Capacities": ["Instinct sauvage"],
"Specials": 4,
"Damages": 2
}</v>
      </c>
      <c r="G9" s="162">
        <v>3</v>
      </c>
      <c r="H9" s="35"/>
      <c r="I9" s="5">
        <v>3</v>
      </c>
      <c r="J9" s="5">
        <v>10</v>
      </c>
      <c r="K9" s="35">
        <v>4</v>
      </c>
      <c r="L9" s="35">
        <v>3</v>
      </c>
      <c r="M9" s="35">
        <v>3</v>
      </c>
      <c r="N9" s="35">
        <v>1</v>
      </c>
      <c r="O9" s="35">
        <v>0</v>
      </c>
      <c r="P9" s="35">
        <v>0</v>
      </c>
      <c r="Q9" s="35">
        <v>0</v>
      </c>
      <c r="R9" s="35">
        <v>0</v>
      </c>
      <c r="S9" s="35">
        <v>0</v>
      </c>
      <c r="T9" s="163" t="str">
        <f t="shared" si="7"/>
        <v>"BARD-7" : {
"Capacities":[],
"MinorSpellsNb": 3,
"SpellsNb": 10,
"Locations": {
"1":4,
"2":3,
"3":3,
"4":1,
"5":0,
"6":0,
"7":0,
"8":0,
"9":0}
}</v>
      </c>
      <c r="U9" s="121">
        <v>3</v>
      </c>
      <c r="V9" s="111"/>
      <c r="W9" s="121">
        <v>4</v>
      </c>
      <c r="X9" s="111">
        <v>4</v>
      </c>
      <c r="Y9" s="111">
        <v>3</v>
      </c>
      <c r="Z9" s="111">
        <v>3</v>
      </c>
      <c r="AA9" s="111">
        <v>1</v>
      </c>
      <c r="AB9" s="111">
        <v>0</v>
      </c>
      <c r="AC9" s="111">
        <v>0</v>
      </c>
      <c r="AD9" s="111">
        <v>0</v>
      </c>
      <c r="AE9" s="111">
        <v>0</v>
      </c>
      <c r="AF9" s="111">
        <v>0</v>
      </c>
      <c r="AG9" s="111" t="str">
        <f t="shared" si="8"/>
        <v>"CLERK-7" : {
"Capacities":[],
"MinorSpellsNb": 4,
"Locations": {
"1":4,
"2":3,
"3":3,
"4":1,
"5":0,
"6":0,
"7":0,
"8":0,
"9":0}
}</v>
      </c>
      <c r="AH9" s="162">
        <v>3</v>
      </c>
      <c r="AI9" s="35"/>
      <c r="AJ9" s="5">
        <v>3</v>
      </c>
      <c r="AK9" s="35">
        <v>4</v>
      </c>
      <c r="AL9" s="35">
        <v>3</v>
      </c>
      <c r="AM9" s="35">
        <v>3</v>
      </c>
      <c r="AN9" s="35">
        <v>1</v>
      </c>
      <c r="AO9" s="35">
        <v>0</v>
      </c>
      <c r="AP9" s="35">
        <v>0</v>
      </c>
      <c r="AQ9" s="35">
        <v>0</v>
      </c>
      <c r="AR9" s="35">
        <v>0</v>
      </c>
      <c r="AS9" s="35">
        <v>0</v>
      </c>
      <c r="AT9" s="163" t="str">
        <f t="shared" si="9"/>
        <v>"DRUID-7" : {
"Capacities":[],
"MinorSpellsNb": 3,
"Locations": {
"1":4,
"2":3,
"3":3,
"4":1,
"5":0,
"6":0,
"7":0,
"8":0,
"9":0}
}</v>
      </c>
      <c r="AU9" s="5">
        <v>3</v>
      </c>
      <c r="AV9" s="5">
        <v>7</v>
      </c>
      <c r="AW9" s="35"/>
      <c r="AX9" s="5">
        <v>5</v>
      </c>
      <c r="AY9" s="5">
        <v>8</v>
      </c>
      <c r="AZ9" s="35">
        <v>4</v>
      </c>
      <c r="BA9" s="35">
        <v>3</v>
      </c>
      <c r="BB9" s="35">
        <v>3</v>
      </c>
      <c r="BC9" s="35">
        <v>1</v>
      </c>
      <c r="BD9" s="35">
        <v>0</v>
      </c>
      <c r="BE9" s="35">
        <v>0</v>
      </c>
      <c r="BF9" s="35">
        <v>0</v>
      </c>
      <c r="BG9" s="35">
        <v>0</v>
      </c>
      <c r="BH9" s="35">
        <v>0</v>
      </c>
      <c r="BI9" s="35" t="str">
        <f t="shared" si="10"/>
        <v>"SORCERER-7" : {
"Capacities":[],
"MinorSpellsNb": 5,
"SpellsNb": 8,
"Specials": 7,
"Locations": {
"1":4,
"2":3,
"3":3,
"4":1,
"5":0,
"6":0,
"7":0,
"8":0,
"9":0}
}</v>
      </c>
      <c r="BJ9" s="162">
        <v>3</v>
      </c>
      <c r="BK9" s="35" t="s">
        <v>3189</v>
      </c>
      <c r="BL9" s="121">
        <v>2</v>
      </c>
      <c r="BM9" s="121">
        <v>5</v>
      </c>
      <c r="BN9" s="121">
        <v>4</v>
      </c>
      <c r="BO9" s="121">
        <v>2</v>
      </c>
      <c r="BP9" s="121">
        <v>0</v>
      </c>
      <c r="BQ9" s="121">
        <v>0</v>
      </c>
      <c r="BR9" s="163" t="str">
        <f t="shared" si="11"/>
        <v>"WARRIOR-7" : {
"Capacities":["Capacité de l'archétype martial"],
"MinorSpellsNb": 2,
"SpellsNb": 5,
"Locations": {
"1":4,
"2":2,
"3":0,
"4":0}
}</v>
      </c>
      <c r="BS9" s="5">
        <v>3</v>
      </c>
      <c r="BT9" s="35"/>
      <c r="BU9" s="5">
        <v>4</v>
      </c>
      <c r="BV9" s="5">
        <v>4</v>
      </c>
      <c r="BW9" s="5">
        <v>3</v>
      </c>
      <c r="BX9" s="5">
        <v>3</v>
      </c>
      <c r="BY9" s="5">
        <v>1</v>
      </c>
      <c r="BZ9" s="5">
        <v>0</v>
      </c>
      <c r="CA9" s="5">
        <v>0</v>
      </c>
      <c r="CB9" s="5">
        <v>0</v>
      </c>
      <c r="CC9" s="5">
        <v>0</v>
      </c>
      <c r="CD9" s="5">
        <v>0</v>
      </c>
      <c r="CE9" s="5" t="str">
        <f t="shared" si="0"/>
        <v>"MAGICIAN-7" : {
"Capacities":[],
"MinorSpellsNb": 4,
"Locations": {
"1":4,
"2":3,
"3":3,
"4":1,
"5":0,
"6":0,
"7":0,
"8":0,
"9":0}
}</v>
      </c>
      <c r="CF9" s="170">
        <v>3</v>
      </c>
      <c r="CG9" s="146" t="s">
        <v>239</v>
      </c>
      <c r="CH9" s="146">
        <v>7</v>
      </c>
      <c r="CI9" s="202">
        <v>4.5</v>
      </c>
      <c r="CJ9" s="175" t="s">
        <v>3172</v>
      </c>
      <c r="CK9" s="159" t="str">
        <f t="shared" si="1"/>
        <v>"MONK-7" : {
"Capacities":["Dérobade", "Tranquillité de l'esprit"],
"Specials": 7,
"BonusAttack": "1d6",
"ArmourlessSpeed": 4.5
}</v>
      </c>
      <c r="CL9" s="162">
        <v>3</v>
      </c>
      <c r="CM9" s="35" t="s">
        <v>3163</v>
      </c>
      <c r="CN9" s="35">
        <v>3</v>
      </c>
      <c r="CO9" s="35" t="s">
        <v>3417</v>
      </c>
      <c r="CP9" s="5">
        <v>4</v>
      </c>
      <c r="CQ9" s="5">
        <v>3</v>
      </c>
      <c r="CR9" s="5">
        <v>0</v>
      </c>
      <c r="CS9" s="5">
        <v>0</v>
      </c>
      <c r="CT9" s="5">
        <v>0</v>
      </c>
      <c r="CU9" s="166" t="str">
        <f t="shared" si="2"/>
        <v>"PALADIN-7" : {
"Capacities":["Capacité de serment sacré"],
"SpellsNb": 3,
"BonusSpellsNb": "CHA",
"Locations": {
"1":4,
"2":3,
"3":0,
"4":0,
"5":0}
}</v>
      </c>
      <c r="CV9" s="5">
        <v>3</v>
      </c>
      <c r="CW9" s="35" t="s">
        <v>3153</v>
      </c>
      <c r="CX9" s="5">
        <v>5</v>
      </c>
      <c r="CY9" s="5">
        <v>4</v>
      </c>
      <c r="CZ9" s="5">
        <v>3</v>
      </c>
      <c r="DA9" s="5">
        <v>0</v>
      </c>
      <c r="DB9" s="5">
        <v>0</v>
      </c>
      <c r="DC9" s="5">
        <v>0</v>
      </c>
      <c r="DD9" s="5" t="str">
        <f t="shared" si="3"/>
        <v>"PROWLER-7" : {
"Capacities":["Capacité de l'archétype de rôdeur"],
"SpellsNb":5,
"Locations": {
"1":4,
"2":3,
"3":0,
"4":0,
"5":0}
}</v>
      </c>
      <c r="DE9" s="162">
        <v>3</v>
      </c>
      <c r="DF9" s="5" t="s">
        <v>1133</v>
      </c>
      <c r="DG9" s="35" t="s">
        <v>3141</v>
      </c>
      <c r="DH9" s="121">
        <v>3</v>
      </c>
      <c r="DI9" s="121">
        <v>5</v>
      </c>
      <c r="DJ9" s="121">
        <v>4</v>
      </c>
      <c r="DK9" s="121">
        <v>2</v>
      </c>
      <c r="DL9" s="121">
        <v>0</v>
      </c>
      <c r="DM9" s="121">
        <v>0</v>
      </c>
      <c r="DN9" s="163" t="str">
        <f t="shared" si="4"/>
        <v>"WILY-7" : {
"Capacities":["Dérobade"],
"BonusAttack": "4d6",
"MinorSpellsNb": 3,
"SpellsNb": 5,
"Locations": {
"1":4,
"2":2,
"3":0,
"4":0
}
}</v>
      </c>
      <c r="DO9" s="5">
        <v>3</v>
      </c>
      <c r="DP9" s="35" t="s">
        <v>3129</v>
      </c>
      <c r="DQ9" s="5">
        <v>3</v>
      </c>
      <c r="DR9" s="5">
        <v>8</v>
      </c>
      <c r="DS9" s="5">
        <v>2</v>
      </c>
      <c r="DT9" s="5">
        <v>4</v>
      </c>
      <c r="DU9" s="5">
        <v>4</v>
      </c>
      <c r="DV9" s="147" t="str">
        <f t="shared" si="5"/>
        <v>"WIZARD-7" : {
"Capacities":["-"],
"MinorSpellsNb": 3,
"SpellsNb": 8,
"Locations": {"4":2},
"Invocations": 4
}</v>
      </c>
    </row>
    <row r="10" spans="1:126" ht="15" customHeight="1">
      <c r="A10" s="155">
        <v>8</v>
      </c>
      <c r="B10" s="4">
        <v>3</v>
      </c>
      <c r="C10" s="32" t="s">
        <v>3115</v>
      </c>
      <c r="D10" s="4">
        <v>4</v>
      </c>
      <c r="E10" s="4">
        <v>2</v>
      </c>
      <c r="F10" s="173" t="str">
        <f t="shared" si="6"/>
        <v>"BARBARIAN-8": {
"Capacities": ["Amélioration de caractéristiques"],
"Specials": 4,
"Damages": 2
}</v>
      </c>
      <c r="G10" s="164">
        <v>3</v>
      </c>
      <c r="H10" s="32" t="s">
        <v>3115</v>
      </c>
      <c r="I10" s="4">
        <v>3</v>
      </c>
      <c r="J10" s="4">
        <v>11</v>
      </c>
      <c r="K10" s="32">
        <v>4</v>
      </c>
      <c r="L10" s="32">
        <v>3</v>
      </c>
      <c r="M10" s="32">
        <v>3</v>
      </c>
      <c r="N10" s="32">
        <v>2</v>
      </c>
      <c r="O10" s="32">
        <v>0</v>
      </c>
      <c r="P10" s="32">
        <v>0</v>
      </c>
      <c r="Q10" s="32">
        <v>0</v>
      </c>
      <c r="R10" s="32">
        <v>0</v>
      </c>
      <c r="S10" s="32">
        <v>0</v>
      </c>
      <c r="T10" s="163" t="str">
        <f t="shared" si="7"/>
        <v>"BARD-8" : {
"Capacities":["Amélioration de caractéristiques"],
"MinorSpellsNb": 3,
"SpellsNb": 11,
"Locations": {
"1":4,
"2":3,
"3":3,
"4":2,
"5":0,
"6":0,
"7":0,
"8":0,
"9":0}
}</v>
      </c>
      <c r="U10" s="122">
        <v>3</v>
      </c>
      <c r="V10" s="109" t="s">
        <v>3206</v>
      </c>
      <c r="W10" s="122">
        <v>4</v>
      </c>
      <c r="X10" s="109">
        <v>4</v>
      </c>
      <c r="Y10" s="109">
        <v>3</v>
      </c>
      <c r="Z10" s="109">
        <v>3</v>
      </c>
      <c r="AA10" s="109">
        <v>2</v>
      </c>
      <c r="AB10" s="109">
        <v>0</v>
      </c>
      <c r="AC10" s="109">
        <v>0</v>
      </c>
      <c r="AD10" s="109">
        <v>0</v>
      </c>
      <c r="AE10" s="109">
        <v>0</v>
      </c>
      <c r="AF10" s="109">
        <v>0</v>
      </c>
      <c r="AG10" s="111" t="str">
        <f t="shared" si="8"/>
        <v>"CLERK-8" : {
"Capacities":["Amélioration de caractéristiques", "Capacité de domaine divin,Destruction des morts-vivants (FP 1)"],
"MinorSpellsNb": 4,
"Locations": {
"1":4,
"2":3,
"3":3,
"4":2,
"5":0,
"6":0,
"7":0,
"8":0,
"9":0}
}</v>
      </c>
      <c r="AH10" s="164">
        <v>3</v>
      </c>
      <c r="AI10" s="32" t="s">
        <v>3199</v>
      </c>
      <c r="AJ10" s="4">
        <v>3</v>
      </c>
      <c r="AK10" s="32">
        <v>4</v>
      </c>
      <c r="AL10" s="32">
        <v>3</v>
      </c>
      <c r="AM10" s="32">
        <v>3</v>
      </c>
      <c r="AN10" s="32">
        <v>2</v>
      </c>
      <c r="AO10" s="32">
        <v>0</v>
      </c>
      <c r="AP10" s="32">
        <v>0</v>
      </c>
      <c r="AQ10" s="32">
        <v>0</v>
      </c>
      <c r="AR10" s="32">
        <v>0</v>
      </c>
      <c r="AS10" s="32">
        <v>0</v>
      </c>
      <c r="AT10" s="163" t="str">
        <f t="shared" si="9"/>
        <v>"DRUID-8" : {
"Capacities":["Forme sauvage améliorée, Amélioration de caractéristiques"],
"MinorSpellsNb": 3,
"Locations": {
"1":4,
"2":3,
"3":3,
"4":2,
"5":0,
"6":0,
"7":0,
"8":0,
"9":0}
}</v>
      </c>
      <c r="AU10" s="4">
        <v>3</v>
      </c>
      <c r="AV10" s="4">
        <v>8</v>
      </c>
      <c r="AW10" s="32" t="s">
        <v>3115</v>
      </c>
      <c r="AX10" s="4">
        <v>5</v>
      </c>
      <c r="AY10" s="4">
        <v>9</v>
      </c>
      <c r="AZ10" s="32">
        <v>4</v>
      </c>
      <c r="BA10" s="32">
        <v>3</v>
      </c>
      <c r="BB10" s="32">
        <v>3</v>
      </c>
      <c r="BC10" s="32">
        <v>2</v>
      </c>
      <c r="BD10" s="32">
        <v>0</v>
      </c>
      <c r="BE10" s="32">
        <v>0</v>
      </c>
      <c r="BF10" s="32">
        <v>0</v>
      </c>
      <c r="BG10" s="32">
        <v>0</v>
      </c>
      <c r="BH10" s="32">
        <v>0</v>
      </c>
      <c r="BI10" s="35" t="str">
        <f t="shared" si="10"/>
        <v>"SORCERER-8" : {
"Capacities":["Amélioration de caractéristiques"],
"MinorSpellsNb": 5,
"SpellsNb": 9,
"Specials": 8,
"Locations": {
"1":4,
"2":3,
"3":3,
"4":2,
"5":0,
"6":0,
"7":0,
"8":0,
"9":0}
}</v>
      </c>
      <c r="BJ10" s="164">
        <v>3</v>
      </c>
      <c r="BK10" s="32" t="s">
        <v>3115</v>
      </c>
      <c r="BL10" s="122">
        <v>2</v>
      </c>
      <c r="BM10" s="122">
        <v>6</v>
      </c>
      <c r="BN10" s="122">
        <v>4</v>
      </c>
      <c r="BO10" s="122">
        <v>2</v>
      </c>
      <c r="BP10" s="122">
        <v>0</v>
      </c>
      <c r="BQ10" s="122">
        <v>0</v>
      </c>
      <c r="BR10" s="163" t="str">
        <f t="shared" si="11"/>
        <v>"WARRIOR-8" : {
"Capacities":["Amélioration de caractéristiques"],
"MinorSpellsNb": 2,
"SpellsNb": 6,
"Locations": {
"1":4,
"2":2,
"3":0,
"4":0}
}</v>
      </c>
      <c r="BS10" s="4">
        <v>3</v>
      </c>
      <c r="BT10" s="32" t="s">
        <v>3115</v>
      </c>
      <c r="BU10" s="4">
        <v>4</v>
      </c>
      <c r="BV10" s="4">
        <v>4</v>
      </c>
      <c r="BW10" s="4">
        <v>3</v>
      </c>
      <c r="BX10" s="4">
        <v>3</v>
      </c>
      <c r="BY10" s="4">
        <v>2</v>
      </c>
      <c r="BZ10" s="4">
        <v>0</v>
      </c>
      <c r="CA10" s="4">
        <v>0</v>
      </c>
      <c r="CB10" s="4">
        <v>0</v>
      </c>
      <c r="CC10" s="4">
        <v>0</v>
      </c>
      <c r="CD10" s="4">
        <v>0</v>
      </c>
      <c r="CE10" s="5" t="str">
        <f t="shared" si="0"/>
        <v>"MAGICIAN-8" : {
"Capacities":["Amélioration de caractéristiques"],
"MinorSpellsNb": 4,
"Locations": {
"1":4,
"2":3,
"3":3,
"4":2,
"5":0,
"6":0,
"7":0,
"8":0,
"9":0}
}</v>
      </c>
      <c r="CF10" s="171">
        <v>3</v>
      </c>
      <c r="CG10" s="148" t="s">
        <v>239</v>
      </c>
      <c r="CH10" s="148">
        <v>8</v>
      </c>
      <c r="CI10" s="203">
        <v>4.5</v>
      </c>
      <c r="CJ10" s="176" t="s">
        <v>3115</v>
      </c>
      <c r="CK10" s="159" t="str">
        <f t="shared" si="1"/>
        <v>"MONK-8" : {
"Capacities":["Amélioration de caractéristiques"],
"Specials": 8,
"BonusAttack": "1d6",
"ArmourlessSpeed": 4.5
}</v>
      </c>
      <c r="CL10" s="164">
        <v>3</v>
      </c>
      <c r="CM10" s="32" t="s">
        <v>3115</v>
      </c>
      <c r="CN10" s="32">
        <v>4</v>
      </c>
      <c r="CO10" s="32" t="s">
        <v>3417</v>
      </c>
      <c r="CP10" s="4">
        <v>4</v>
      </c>
      <c r="CQ10" s="4">
        <v>3</v>
      </c>
      <c r="CR10" s="4">
        <v>0</v>
      </c>
      <c r="CS10" s="4">
        <v>0</v>
      </c>
      <c r="CT10" s="4">
        <v>0</v>
      </c>
      <c r="CU10" s="166" t="str">
        <f t="shared" si="2"/>
        <v>"PALADIN-8" : {
"Capacities":["Amélioration de caractéristiques"],
"SpellsNb": 4,
"BonusSpellsNb": "CHA",
"Locations": {
"1":4,
"2":3,
"3":0,
"4":0,
"5":0}
}</v>
      </c>
      <c r="CV10" s="4">
        <v>3</v>
      </c>
      <c r="CW10" s="32" t="s">
        <v>3154</v>
      </c>
      <c r="CX10" s="4">
        <v>5</v>
      </c>
      <c r="CY10" s="4">
        <v>4</v>
      </c>
      <c r="CZ10" s="4">
        <v>3</v>
      </c>
      <c r="DA10" s="4">
        <v>0</v>
      </c>
      <c r="DB10" s="4">
        <v>0</v>
      </c>
      <c r="DC10" s="4">
        <v>0</v>
      </c>
      <c r="DD10" s="5" t="str">
        <f t="shared" si="3"/>
        <v>"PROWLER-8" : {
"Capacities":["Amélioration de caractéristiques", "Traversée des terrains"],
"SpellsNb":5,
"Locations": {
"1":4,
"2":3,
"3":0,
"4":0,
"5":0}
}</v>
      </c>
      <c r="DE10" s="164">
        <v>3</v>
      </c>
      <c r="DF10" s="4" t="s">
        <v>1133</v>
      </c>
      <c r="DG10" s="32" t="s">
        <v>3115</v>
      </c>
      <c r="DH10" s="122">
        <v>3</v>
      </c>
      <c r="DI10" s="122">
        <v>6</v>
      </c>
      <c r="DJ10" s="122">
        <v>4</v>
      </c>
      <c r="DK10" s="122">
        <v>2</v>
      </c>
      <c r="DL10" s="122">
        <v>0</v>
      </c>
      <c r="DM10" s="122">
        <v>0</v>
      </c>
      <c r="DN10" s="163" t="str">
        <f t="shared" si="4"/>
        <v>"WILY-8" : {
"Capacities":["Amélioration de caractéristiques"],
"BonusAttack": "4d6",
"MinorSpellsNb": 3,
"SpellsNb": 6,
"Locations": {
"1":4,
"2":2,
"3":0,
"4":0
}
}</v>
      </c>
      <c r="DO10" s="4">
        <v>3</v>
      </c>
      <c r="DP10" s="32" t="s">
        <v>3115</v>
      </c>
      <c r="DQ10" s="4">
        <v>3</v>
      </c>
      <c r="DR10" s="4">
        <v>9</v>
      </c>
      <c r="DS10" s="4">
        <v>2</v>
      </c>
      <c r="DT10" s="4">
        <v>4</v>
      </c>
      <c r="DU10" s="4">
        <v>4</v>
      </c>
      <c r="DV10" s="147" t="str">
        <f t="shared" si="5"/>
        <v>"WIZARD-8" : {
"Capacities":["Amélioration de caractéristiques"],
"MinorSpellsNb": 3,
"SpellsNb": 9,
"Locations": {"4":2},
"Invocations": 4
}</v>
      </c>
    </row>
    <row r="11" spans="1:126" ht="15" customHeight="1">
      <c r="A11" s="154">
        <v>9</v>
      </c>
      <c r="B11" s="5">
        <v>4</v>
      </c>
      <c r="C11" s="35" t="s">
        <v>3119</v>
      </c>
      <c r="D11" s="5">
        <v>4</v>
      </c>
      <c r="E11" s="5">
        <v>3</v>
      </c>
      <c r="F11" s="173" t="str">
        <f t="shared" si="6"/>
        <v>"BARBARIAN-9": {
"Capacities": ["Critique brutal (1 dé)"],
"Specials": 4,
"Damages": 3
}</v>
      </c>
      <c r="G11" s="162">
        <v>4</v>
      </c>
      <c r="H11" s="35" t="s">
        <v>4042</v>
      </c>
      <c r="I11" s="5">
        <v>3</v>
      </c>
      <c r="J11" s="5">
        <v>12</v>
      </c>
      <c r="K11" s="35">
        <v>4</v>
      </c>
      <c r="L11" s="35">
        <v>3</v>
      </c>
      <c r="M11" s="35">
        <v>3</v>
      </c>
      <c r="N11" s="35">
        <v>3</v>
      </c>
      <c r="O11" s="35">
        <v>1</v>
      </c>
      <c r="P11" s="35">
        <v>0</v>
      </c>
      <c r="Q11" s="35">
        <v>0</v>
      </c>
      <c r="R11" s="35">
        <v>0</v>
      </c>
      <c r="S11" s="35">
        <v>0</v>
      </c>
      <c r="T11" s="163" t="str">
        <f t="shared" si="7"/>
        <v>"BARD-9" : {
"Capacities":["Chant de repos"],
"MinorSpellsNb": 3,
"SpellsNb": 12,
"Locations": {
"1":4,
"2":3,
"3":3,
"4":3,
"5":1,
"6":0,
"7":0,
"8":0,
"9":0}
}</v>
      </c>
      <c r="U11" s="121">
        <v>4</v>
      </c>
      <c r="V11" s="111"/>
      <c r="W11" s="121">
        <v>4</v>
      </c>
      <c r="X11" s="111">
        <v>4</v>
      </c>
      <c r="Y11" s="111">
        <v>3</v>
      </c>
      <c r="Z11" s="111">
        <v>3</v>
      </c>
      <c r="AA11" s="111">
        <v>3</v>
      </c>
      <c r="AB11" s="111">
        <v>1</v>
      </c>
      <c r="AC11" s="111">
        <v>0</v>
      </c>
      <c r="AD11" s="111">
        <v>0</v>
      </c>
      <c r="AE11" s="111">
        <v>0</v>
      </c>
      <c r="AF11" s="111">
        <v>0</v>
      </c>
      <c r="AG11" s="111" t="str">
        <f t="shared" si="8"/>
        <v>"CLERK-9" : {
"Capacities":[],
"MinorSpellsNb": 4,
"Locations": {
"1":4,
"2":3,
"3":3,
"4":3,
"5":1,
"6":0,
"7":0,
"8":0,
"9":0}
}</v>
      </c>
      <c r="AH11" s="162">
        <v>4</v>
      </c>
      <c r="AI11" s="35"/>
      <c r="AJ11" s="5">
        <v>3</v>
      </c>
      <c r="AK11" s="35">
        <v>4</v>
      </c>
      <c r="AL11" s="35">
        <v>3</v>
      </c>
      <c r="AM11" s="35">
        <v>3</v>
      </c>
      <c r="AN11" s="35">
        <v>3</v>
      </c>
      <c r="AO11" s="35">
        <v>1</v>
      </c>
      <c r="AP11" s="35">
        <v>0</v>
      </c>
      <c r="AQ11" s="35">
        <v>0</v>
      </c>
      <c r="AR11" s="35">
        <v>0</v>
      </c>
      <c r="AS11" s="35">
        <v>0</v>
      </c>
      <c r="AT11" s="163" t="str">
        <f t="shared" si="9"/>
        <v>"DRUID-9" : {
"Capacities":[],
"MinorSpellsNb": 3,
"Locations": {
"1":4,
"2":3,
"3":3,
"4":3,
"5":1,
"6":0,
"7":0,
"8":0,
"9":0}
}</v>
      </c>
      <c r="AU11" s="5">
        <v>4</v>
      </c>
      <c r="AV11" s="5">
        <v>9</v>
      </c>
      <c r="AW11" s="35"/>
      <c r="AX11" s="5">
        <v>5</v>
      </c>
      <c r="AY11" s="5">
        <v>10</v>
      </c>
      <c r="AZ11" s="35">
        <v>4</v>
      </c>
      <c r="BA11" s="35">
        <v>3</v>
      </c>
      <c r="BB11" s="35">
        <v>3</v>
      </c>
      <c r="BC11" s="35">
        <v>3</v>
      </c>
      <c r="BD11" s="35">
        <v>1</v>
      </c>
      <c r="BE11" s="35">
        <v>0</v>
      </c>
      <c r="BF11" s="35">
        <v>0</v>
      </c>
      <c r="BG11" s="35">
        <v>0</v>
      </c>
      <c r="BH11" s="35">
        <v>0</v>
      </c>
      <c r="BI11" s="35" t="str">
        <f t="shared" si="10"/>
        <v>"SORCERER-9" : {
"Capacities":[],
"MinorSpellsNb": 5,
"SpellsNb": 10,
"Specials": 9,
"Locations": {
"1":4,
"2":3,
"3":3,
"4":3,
"5":1,
"6":0,
"7":0,
"8":0,
"9":0}
}</v>
      </c>
      <c r="BJ11" s="162">
        <v>4</v>
      </c>
      <c r="BK11" s="35" t="s">
        <v>4064</v>
      </c>
      <c r="BL11" s="121">
        <v>2</v>
      </c>
      <c r="BM11" s="121">
        <v>6</v>
      </c>
      <c r="BN11" s="121">
        <v>4</v>
      </c>
      <c r="BO11" s="121">
        <v>2</v>
      </c>
      <c r="BP11" s="121">
        <v>0</v>
      </c>
      <c r="BQ11" s="121">
        <v>0</v>
      </c>
      <c r="BR11" s="163" t="str">
        <f t="shared" si="11"/>
        <v>"WARRIOR-9" : {
"Capacities":["Indomptable"],
"MinorSpellsNb": 2,
"SpellsNb": 6,
"Locations": {
"1":4,
"2":2,
"3":0,
"4":0}
}</v>
      </c>
      <c r="BS11" s="5">
        <v>4</v>
      </c>
      <c r="BT11" s="35"/>
      <c r="BU11" s="5">
        <v>4</v>
      </c>
      <c r="BV11" s="5">
        <v>4</v>
      </c>
      <c r="BW11" s="5">
        <v>3</v>
      </c>
      <c r="BX11" s="5">
        <v>3</v>
      </c>
      <c r="BY11" s="5">
        <v>3</v>
      </c>
      <c r="BZ11" s="5">
        <v>1</v>
      </c>
      <c r="CA11" s="5">
        <v>0</v>
      </c>
      <c r="CB11" s="5">
        <v>0</v>
      </c>
      <c r="CC11" s="5">
        <v>0</v>
      </c>
      <c r="CD11" s="5">
        <v>0</v>
      </c>
      <c r="CE11" s="5" t="str">
        <f t="shared" si="0"/>
        <v>"MAGICIAN-9" : {
"Capacities":[],
"MinorSpellsNb": 4,
"Locations": {
"1":4,
"2":3,
"3":3,
"4":3,
"5":1,
"6":0,
"7":0,
"8":0,
"9":0}
}</v>
      </c>
      <c r="CF11" s="170">
        <v>4</v>
      </c>
      <c r="CG11" s="146" t="s">
        <v>239</v>
      </c>
      <c r="CH11" s="146">
        <v>9</v>
      </c>
      <c r="CI11" s="202">
        <v>4.5</v>
      </c>
      <c r="CJ11" s="175" t="s">
        <v>3173</v>
      </c>
      <c r="CK11" s="159" t="str">
        <f t="shared" si="1"/>
        <v>"MONK-9" : {
"Capacities":["Déplacement sans armure amélioré"],
"Specials": 9,
"BonusAttack": "1d6",
"ArmourlessSpeed": 4.5
}</v>
      </c>
      <c r="CL11" s="162">
        <v>4</v>
      </c>
      <c r="CM11" s="35"/>
      <c r="CN11" s="35">
        <v>4</v>
      </c>
      <c r="CO11" s="35" t="s">
        <v>3417</v>
      </c>
      <c r="CP11" s="5">
        <v>4</v>
      </c>
      <c r="CQ11" s="5">
        <v>3</v>
      </c>
      <c r="CR11" s="5">
        <v>2</v>
      </c>
      <c r="CS11" s="5">
        <v>0</v>
      </c>
      <c r="CT11" s="5">
        <v>0</v>
      </c>
      <c r="CU11" s="166" t="str">
        <f t="shared" si="2"/>
        <v>"PALADIN-9" : {
"Capacities":[],
"SpellsNb": 4,
"BonusSpellsNb": "CHA",
"Locations": {
"1":4,
"2":3,
"3":2,
"4":0,
"5":0}
}</v>
      </c>
      <c r="CV11" s="5">
        <v>4</v>
      </c>
      <c r="CW11" s="35"/>
      <c r="CX11" s="5">
        <v>6</v>
      </c>
      <c r="CY11" s="5">
        <v>4</v>
      </c>
      <c r="CZ11" s="5">
        <v>3</v>
      </c>
      <c r="DA11" s="5">
        <v>2</v>
      </c>
      <c r="DB11" s="5">
        <v>0</v>
      </c>
      <c r="DC11" s="5">
        <v>0</v>
      </c>
      <c r="DD11" s="5" t="str">
        <f t="shared" si="3"/>
        <v>"PROWLER-9" : {
"Capacities":[],
"SpellsNb":6,
"Locations": {
"1":4,
"2":3,
"3":2,
"4":0,
"5":0}
}</v>
      </c>
      <c r="DE11" s="162">
        <v>4</v>
      </c>
      <c r="DF11" s="5" t="s">
        <v>1134</v>
      </c>
      <c r="DG11" s="35" t="s">
        <v>3142</v>
      </c>
      <c r="DH11" s="121">
        <v>3</v>
      </c>
      <c r="DI11" s="121">
        <v>6</v>
      </c>
      <c r="DJ11" s="121">
        <v>4</v>
      </c>
      <c r="DK11" s="121">
        <v>2</v>
      </c>
      <c r="DL11" s="121">
        <v>0</v>
      </c>
      <c r="DM11" s="121">
        <v>0</v>
      </c>
      <c r="DN11" s="163" t="str">
        <f t="shared" si="4"/>
        <v>"WILY-9" : {
"Capacities":["Capacité de l'archétype de roublard"],
"BonusAttack": "5d6",
"MinorSpellsNb": 3,
"SpellsNb": 6,
"Locations": {
"1":4,
"2":2,
"3":0,
"4":0
}
}</v>
      </c>
      <c r="DO11" s="5">
        <v>4</v>
      </c>
      <c r="DP11" s="35" t="s">
        <v>3129</v>
      </c>
      <c r="DQ11" s="5">
        <v>3</v>
      </c>
      <c r="DR11" s="5">
        <v>10</v>
      </c>
      <c r="DS11" s="5">
        <v>2</v>
      </c>
      <c r="DT11" s="5">
        <v>5</v>
      </c>
      <c r="DU11" s="5">
        <v>5</v>
      </c>
      <c r="DV11" s="147" t="str">
        <f t="shared" si="5"/>
        <v>"WIZARD-9" : {
"Capacities":["-"],
"MinorSpellsNb": 3,
"SpellsNb": 10,
"Locations": {"5":2},
"Invocations": 5
}</v>
      </c>
    </row>
    <row r="12" spans="1:126" ht="15" customHeight="1">
      <c r="A12" s="155">
        <v>10</v>
      </c>
      <c r="B12" s="4">
        <v>4</v>
      </c>
      <c r="C12" s="32" t="s">
        <v>3117</v>
      </c>
      <c r="D12" s="4">
        <v>4</v>
      </c>
      <c r="E12" s="4">
        <v>3</v>
      </c>
      <c r="F12" s="173" t="str">
        <f t="shared" si="6"/>
        <v>"BARBARIAN-10": {
"Capacities": ["Capacité de voie"],
"Specials": 4,
"Damages": 3
}</v>
      </c>
      <c r="G12" s="164">
        <v>4</v>
      </c>
      <c r="H12" s="32" t="s">
        <v>4041</v>
      </c>
      <c r="I12" s="4">
        <v>4</v>
      </c>
      <c r="J12" s="4">
        <v>14</v>
      </c>
      <c r="K12" s="32">
        <v>4</v>
      </c>
      <c r="L12" s="32">
        <v>3</v>
      </c>
      <c r="M12" s="32">
        <v>3</v>
      </c>
      <c r="N12" s="32">
        <v>3</v>
      </c>
      <c r="O12" s="32">
        <v>2</v>
      </c>
      <c r="P12" s="32">
        <v>0</v>
      </c>
      <c r="Q12" s="32">
        <v>0</v>
      </c>
      <c r="R12" s="32">
        <v>0</v>
      </c>
      <c r="S12" s="32">
        <v>0</v>
      </c>
      <c r="T12" s="163" t="str">
        <f t="shared" si="7"/>
        <v>"BARD-10" : {
"Capacities":["Expertise", "Secrets magiques"],
"MinorSpellsNb": 4,
"SpellsNb": 14,
"Locations": {
"1":4,
"2":3,
"3":3,
"4":3,
"5":2,
"6":0,
"7":0,
"8":0,
"9":0}
}</v>
      </c>
      <c r="U12" s="122">
        <v>4</v>
      </c>
      <c r="V12" s="109" t="s">
        <v>3207</v>
      </c>
      <c r="W12" s="122">
        <v>5</v>
      </c>
      <c r="X12" s="109">
        <v>4</v>
      </c>
      <c r="Y12" s="109">
        <v>3</v>
      </c>
      <c r="Z12" s="109">
        <v>3</v>
      </c>
      <c r="AA12" s="109">
        <v>3</v>
      </c>
      <c r="AB12" s="109">
        <v>2</v>
      </c>
      <c r="AC12" s="109">
        <v>0</v>
      </c>
      <c r="AD12" s="109">
        <v>0</v>
      </c>
      <c r="AE12" s="109">
        <v>0</v>
      </c>
      <c r="AF12" s="109">
        <v>0</v>
      </c>
      <c r="AG12" s="111" t="str">
        <f t="shared" si="8"/>
        <v>"CLERK-10" : {
"Capacities":["Intervention divine"],
"MinorSpellsNb": 5,
"Locations": {
"1":4,
"2":3,
"3":3,
"4":3,
"5":2,
"6":0,
"7":0,
"8":0,
"9":0}
}</v>
      </c>
      <c r="AH12" s="164">
        <v>4</v>
      </c>
      <c r="AI12" s="32" t="s">
        <v>3200</v>
      </c>
      <c r="AJ12" s="4">
        <v>4</v>
      </c>
      <c r="AK12" s="32">
        <v>4</v>
      </c>
      <c r="AL12" s="32">
        <v>3</v>
      </c>
      <c r="AM12" s="32">
        <v>3</v>
      </c>
      <c r="AN12" s="32">
        <v>3</v>
      </c>
      <c r="AO12" s="32">
        <v>2</v>
      </c>
      <c r="AP12" s="32">
        <v>0</v>
      </c>
      <c r="AQ12" s="32">
        <v>0</v>
      </c>
      <c r="AR12" s="32">
        <v>0</v>
      </c>
      <c r="AS12" s="32">
        <v>0</v>
      </c>
      <c r="AT12" s="163" t="str">
        <f t="shared" si="9"/>
        <v>"DRUID-10" : {
"Capacities":["Capacité de cercle druidique"],
"MinorSpellsNb": 4,
"Locations": {
"1":4,
"2":3,
"3":3,
"4":3,
"5":2,
"6":0,
"7":0,
"8":0,
"9":0}
}</v>
      </c>
      <c r="AU12" s="4">
        <v>4</v>
      </c>
      <c r="AV12" s="4">
        <v>10</v>
      </c>
      <c r="AW12" s="32" t="s">
        <v>3194</v>
      </c>
      <c r="AX12" s="4">
        <v>6</v>
      </c>
      <c r="AY12" s="4">
        <v>11</v>
      </c>
      <c r="AZ12" s="32">
        <v>4</v>
      </c>
      <c r="BA12" s="32">
        <v>3</v>
      </c>
      <c r="BB12" s="32">
        <v>3</v>
      </c>
      <c r="BC12" s="32">
        <v>3</v>
      </c>
      <c r="BD12" s="32">
        <v>2</v>
      </c>
      <c r="BE12" s="32">
        <v>0</v>
      </c>
      <c r="BF12" s="32">
        <v>0</v>
      </c>
      <c r="BG12" s="32">
        <v>0</v>
      </c>
      <c r="BH12" s="32">
        <v>0</v>
      </c>
      <c r="BI12" s="35" t="str">
        <f t="shared" si="10"/>
        <v>"SORCERER-10" : {
"Capacities":["Métamagie"],
"MinorSpellsNb": 6,
"SpellsNb": 11,
"Specials": 10,
"Locations": {
"1":4,
"2":3,
"3":3,
"4":3,
"5":2,
"6":0,
"7":0,
"8":0,
"9":0}
}</v>
      </c>
      <c r="BJ12" s="164">
        <v>4</v>
      </c>
      <c r="BK12" s="32" t="s">
        <v>3189</v>
      </c>
      <c r="BL12" s="122">
        <v>3</v>
      </c>
      <c r="BM12" s="122">
        <v>7</v>
      </c>
      <c r="BN12" s="122">
        <v>4</v>
      </c>
      <c r="BO12" s="122">
        <v>3</v>
      </c>
      <c r="BP12" s="122">
        <v>0</v>
      </c>
      <c r="BQ12" s="122">
        <v>0</v>
      </c>
      <c r="BR12" s="163" t="str">
        <f t="shared" si="11"/>
        <v>"WARRIOR-10" : {
"Capacities":["Capacité de l'archétype martial"],
"MinorSpellsNb": 3,
"SpellsNb": 7,
"Locations": {
"1":4,
"2":3,
"3":0,
"4":0}
}</v>
      </c>
      <c r="BS12" s="4">
        <v>4</v>
      </c>
      <c r="BT12" s="32" t="s">
        <v>3183</v>
      </c>
      <c r="BU12" s="4">
        <v>5</v>
      </c>
      <c r="BV12" s="4">
        <v>4</v>
      </c>
      <c r="BW12" s="4">
        <v>3</v>
      </c>
      <c r="BX12" s="4">
        <v>3</v>
      </c>
      <c r="BY12" s="4">
        <v>3</v>
      </c>
      <c r="BZ12" s="4">
        <v>2</v>
      </c>
      <c r="CA12" s="4">
        <v>0</v>
      </c>
      <c r="CB12" s="4">
        <v>0</v>
      </c>
      <c r="CC12" s="4">
        <v>0</v>
      </c>
      <c r="CD12" s="4">
        <v>0</v>
      </c>
      <c r="CE12" s="5" t="str">
        <f t="shared" si="0"/>
        <v>"MAGICIAN-10" : {
"Capacities":["Capacité de la tradition arcanique"],
"MinorSpellsNb": 5,
"Locations": {
"1":4,
"2":3,
"3":3,
"4":3,
"5":2,
"6":0,
"7":0,
"8":0,
"9":0}
}</v>
      </c>
      <c r="CF12" s="171">
        <v>4</v>
      </c>
      <c r="CG12" s="148" t="s">
        <v>239</v>
      </c>
      <c r="CH12" s="148">
        <v>10</v>
      </c>
      <c r="CI12" s="203">
        <v>6</v>
      </c>
      <c r="CJ12" s="176" t="s">
        <v>3174</v>
      </c>
      <c r="CK12" s="159" t="str">
        <f t="shared" si="1"/>
        <v>"MONK-10" : {
"Capacities":["Pureté du corps"],
"Specials": 10,
"BonusAttack": "1d6",
"ArmourlessSpeed": 6
}</v>
      </c>
      <c r="CL12" s="164">
        <v>4</v>
      </c>
      <c r="CM12" s="32" t="s">
        <v>3164</v>
      </c>
      <c r="CN12" s="32">
        <v>5</v>
      </c>
      <c r="CO12" s="32" t="s">
        <v>3417</v>
      </c>
      <c r="CP12" s="4">
        <v>4</v>
      </c>
      <c r="CQ12" s="4">
        <v>3</v>
      </c>
      <c r="CR12" s="4">
        <v>2</v>
      </c>
      <c r="CS12" s="4">
        <v>0</v>
      </c>
      <c r="CT12" s="4">
        <v>0</v>
      </c>
      <c r="CU12" s="166" t="str">
        <f t="shared" si="2"/>
        <v>"PALADIN-10" : {
"Capacities":["Aura de courage"],
"SpellsNb": 5,
"BonusSpellsNb": "CHA",
"Locations": {
"1":4,
"2":3,
"3":2,
"4":0,
"5":0}
}</v>
      </c>
      <c r="CV12" s="4">
        <v>4</v>
      </c>
      <c r="CW12" s="32" t="s">
        <v>3155</v>
      </c>
      <c r="CX12" s="4">
        <v>6</v>
      </c>
      <c r="CY12" s="4">
        <v>4</v>
      </c>
      <c r="CZ12" s="4">
        <v>3</v>
      </c>
      <c r="DA12" s="4">
        <v>2</v>
      </c>
      <c r="DB12" s="4">
        <v>0</v>
      </c>
      <c r="DC12" s="4">
        <v>0</v>
      </c>
      <c r="DD12" s="5" t="str">
        <f t="shared" si="3"/>
        <v>"PROWLER-10" : {
"Capacities":["Amélioration de l'Explorateur-né", "Camouflage naturel"],
"SpellsNb":6,
"Locations": {
"1":4,
"2":3,
"3":2,
"4":0,
"5":0}
}</v>
      </c>
      <c r="DE12" s="164">
        <v>4</v>
      </c>
      <c r="DF12" s="4" t="s">
        <v>1134</v>
      </c>
      <c r="DG12" s="32" t="s">
        <v>3115</v>
      </c>
      <c r="DH12" s="122">
        <v>4</v>
      </c>
      <c r="DI12" s="122">
        <v>7</v>
      </c>
      <c r="DJ12" s="122">
        <v>4</v>
      </c>
      <c r="DK12" s="122">
        <v>3</v>
      </c>
      <c r="DL12" s="122">
        <v>0</v>
      </c>
      <c r="DM12" s="122">
        <v>0</v>
      </c>
      <c r="DN12" s="163" t="str">
        <f t="shared" si="4"/>
        <v>"WILY-10" : {
"Capacities":["Amélioration de caractéristiques"],
"BonusAttack": "5d6",
"MinorSpellsNb": 4,
"SpellsNb": 7,
"Locations": {
"1":4,
"2":3,
"3":0,
"4":0
}
}</v>
      </c>
      <c r="DO12" s="4">
        <v>4</v>
      </c>
      <c r="DP12" s="32" t="s">
        <v>3130</v>
      </c>
      <c r="DQ12" s="4">
        <v>4</v>
      </c>
      <c r="DR12" s="4">
        <v>10</v>
      </c>
      <c r="DS12" s="4">
        <v>2</v>
      </c>
      <c r="DT12" s="4">
        <v>5</v>
      </c>
      <c r="DU12" s="4">
        <v>5</v>
      </c>
      <c r="DV12" s="147" t="str">
        <f t="shared" si="5"/>
        <v>"WIZARD-10" : {
"Capacities":["Capacité de patron d'Outremonde"],
"MinorSpellsNb": 4,
"SpellsNb": 10,
"Locations": {"5":2},
"Invocations": 5
}</v>
      </c>
    </row>
    <row r="13" spans="1:126" ht="15" customHeight="1">
      <c r="A13" s="154">
        <v>11</v>
      </c>
      <c r="B13" s="5">
        <v>4</v>
      </c>
      <c r="C13" s="35" t="s">
        <v>3120</v>
      </c>
      <c r="D13" s="5">
        <v>4</v>
      </c>
      <c r="E13" s="5">
        <v>3</v>
      </c>
      <c r="F13" s="173" t="str">
        <f t="shared" si="6"/>
        <v>"BARBARIAN-11": {
"Capacities": ["Rage implacable"],
"Specials": 4,
"Damages": 3
}</v>
      </c>
      <c r="G13" s="162">
        <v>4</v>
      </c>
      <c r="H13" s="35"/>
      <c r="I13" s="5">
        <v>4</v>
      </c>
      <c r="J13" s="5">
        <v>15</v>
      </c>
      <c r="K13" s="35">
        <v>4</v>
      </c>
      <c r="L13" s="35">
        <v>3</v>
      </c>
      <c r="M13" s="35">
        <v>3</v>
      </c>
      <c r="N13" s="35">
        <v>3</v>
      </c>
      <c r="O13" s="35">
        <v>2</v>
      </c>
      <c r="P13" s="35">
        <v>1</v>
      </c>
      <c r="Q13" s="35">
        <v>0</v>
      </c>
      <c r="R13" s="35">
        <v>0</v>
      </c>
      <c r="S13" s="35">
        <v>0</v>
      </c>
      <c r="T13" s="163" t="str">
        <f t="shared" si="7"/>
        <v>"BARD-11" : {
"Capacities":[],
"MinorSpellsNb": 4,
"SpellsNb": 15,
"Locations": {
"1":4,
"2":3,
"3":3,
"4":3,
"5":2,
"6":1,
"7":0,
"8":0,
"9":0}
}</v>
      </c>
      <c r="U13" s="121">
        <v>4</v>
      </c>
      <c r="V13" s="111" t="s">
        <v>3208</v>
      </c>
      <c r="W13" s="121">
        <v>5</v>
      </c>
      <c r="X13" s="111">
        <v>4</v>
      </c>
      <c r="Y13" s="111">
        <v>3</v>
      </c>
      <c r="Z13" s="111">
        <v>3</v>
      </c>
      <c r="AA13" s="111">
        <v>3</v>
      </c>
      <c r="AB13" s="111">
        <v>2</v>
      </c>
      <c r="AC13" s="111">
        <v>1</v>
      </c>
      <c r="AD13" s="111">
        <v>0</v>
      </c>
      <c r="AE13" s="111">
        <v>0</v>
      </c>
      <c r="AF13" s="111">
        <v>0</v>
      </c>
      <c r="AG13" s="111" t="str">
        <f t="shared" si="8"/>
        <v>"CLERK-11" : {
"Capacities":["Destruction des morts-vivants (FP 2)"],
"MinorSpellsNb": 5,
"Locations": {
"1":4,
"2":3,
"3":3,
"4":3,
"5":2,
"6":1,
"7":0,
"8":0,
"9":0}
}</v>
      </c>
      <c r="AH13" s="162">
        <v>4</v>
      </c>
      <c r="AI13" s="35"/>
      <c r="AJ13" s="5">
        <v>4</v>
      </c>
      <c r="AK13" s="35">
        <v>4</v>
      </c>
      <c r="AL13" s="35">
        <v>3</v>
      </c>
      <c r="AM13" s="35">
        <v>3</v>
      </c>
      <c r="AN13" s="35">
        <v>3</v>
      </c>
      <c r="AO13" s="35">
        <v>2</v>
      </c>
      <c r="AP13" s="35">
        <v>1</v>
      </c>
      <c r="AQ13" s="35">
        <v>0</v>
      </c>
      <c r="AR13" s="35">
        <v>0</v>
      </c>
      <c r="AS13" s="35">
        <v>0</v>
      </c>
      <c r="AT13" s="163" t="str">
        <f t="shared" si="9"/>
        <v>"DRUID-11" : {
"Capacities":[],
"MinorSpellsNb": 4,
"Locations": {
"1":4,
"2":3,
"3":3,
"4":3,
"5":2,
"6":1,
"7":0,
"8":0,
"9":0}
}</v>
      </c>
      <c r="AU13" s="5">
        <v>4</v>
      </c>
      <c r="AV13" s="5">
        <v>11</v>
      </c>
      <c r="AW13" s="35"/>
      <c r="AX13" s="5">
        <v>6</v>
      </c>
      <c r="AY13" s="5">
        <v>12</v>
      </c>
      <c r="AZ13" s="35">
        <v>4</v>
      </c>
      <c r="BA13" s="35">
        <v>3</v>
      </c>
      <c r="BB13" s="35">
        <v>3</v>
      </c>
      <c r="BC13" s="35">
        <v>3</v>
      </c>
      <c r="BD13" s="35">
        <v>2</v>
      </c>
      <c r="BE13" s="35">
        <v>1</v>
      </c>
      <c r="BF13" s="35">
        <v>0</v>
      </c>
      <c r="BG13" s="35">
        <v>0</v>
      </c>
      <c r="BH13" s="35">
        <v>0</v>
      </c>
      <c r="BI13" s="35" t="str">
        <f t="shared" si="10"/>
        <v>"SORCERER-11" : {
"Capacities":[],
"MinorSpellsNb": 6,
"SpellsNb": 12,
"Specials": 11,
"Locations": {
"1":4,
"2":3,
"3":3,
"4":3,
"5":2,
"6":1,
"7":0,
"8":0,
"9":0}
}</v>
      </c>
      <c r="BJ13" s="162">
        <v>4</v>
      </c>
      <c r="BK13" s="35" t="s">
        <v>3190</v>
      </c>
      <c r="BL13" s="121">
        <v>3</v>
      </c>
      <c r="BM13" s="121">
        <v>8</v>
      </c>
      <c r="BN13" s="121">
        <v>4</v>
      </c>
      <c r="BO13" s="121">
        <v>3</v>
      </c>
      <c r="BP13" s="121">
        <v>0</v>
      </c>
      <c r="BQ13" s="121">
        <v>0</v>
      </c>
      <c r="BR13" s="163" t="str">
        <f t="shared" si="11"/>
        <v>"WARRIOR-11" : {
"Capacities":["Attaque supplémentaire (2)"],
"MinorSpellsNb": 3,
"SpellsNb": 8,
"Locations": {
"1":4,
"2":3,
"3":0,
"4":0}
}</v>
      </c>
      <c r="BS13" s="5">
        <v>4</v>
      </c>
      <c r="BT13" s="35"/>
      <c r="BU13" s="5">
        <v>5</v>
      </c>
      <c r="BV13" s="5">
        <v>4</v>
      </c>
      <c r="BW13" s="5">
        <v>3</v>
      </c>
      <c r="BX13" s="5">
        <v>3</v>
      </c>
      <c r="BY13" s="5">
        <v>3</v>
      </c>
      <c r="BZ13" s="5">
        <v>2</v>
      </c>
      <c r="CA13" s="5">
        <v>1</v>
      </c>
      <c r="CB13" s="5">
        <v>0</v>
      </c>
      <c r="CC13" s="5">
        <v>0</v>
      </c>
      <c r="CD13" s="5">
        <v>0</v>
      </c>
      <c r="CE13" s="5" t="str">
        <f t="shared" si="0"/>
        <v>"MAGICIAN-11" : {
"Capacities":[],
"MinorSpellsNb": 5,
"Locations": {
"1":4,
"2":3,
"3":3,
"4":3,
"5":2,
"6":1,
"7":0,
"8":0,
"9":0}
}</v>
      </c>
      <c r="CF13" s="170">
        <v>4</v>
      </c>
      <c r="CG13" s="146" t="s">
        <v>242</v>
      </c>
      <c r="CH13" s="146">
        <v>11</v>
      </c>
      <c r="CI13" s="202">
        <v>6</v>
      </c>
      <c r="CJ13" s="175" t="s">
        <v>3175</v>
      </c>
      <c r="CK13" s="159" t="str">
        <f t="shared" si="1"/>
        <v>"MONK-11" : {
"Capacities":["Capacité de la tradition monastique"],
"Specials": 11,
"BonusAttack": "1d8",
"ArmourlessSpeed": 6
}</v>
      </c>
      <c r="CL13" s="162">
        <v>4</v>
      </c>
      <c r="CM13" s="35" t="s">
        <v>3165</v>
      </c>
      <c r="CN13" s="35">
        <v>5</v>
      </c>
      <c r="CO13" s="35" t="s">
        <v>3417</v>
      </c>
      <c r="CP13" s="5">
        <v>4</v>
      </c>
      <c r="CQ13" s="5">
        <v>3</v>
      </c>
      <c r="CR13" s="5">
        <v>3</v>
      </c>
      <c r="CS13" s="5">
        <v>0</v>
      </c>
      <c r="CT13" s="5">
        <v>0</v>
      </c>
      <c r="CU13" s="166" t="str">
        <f t="shared" si="2"/>
        <v>"PALADIN-11" : {
"Capacities":["Châtiment divin amélioré"],
"SpellsNb": 5,
"BonusSpellsNb": "CHA",
"Locations": {
"1":4,
"2":3,
"3":3,
"4":0,
"5":0}
}</v>
      </c>
      <c r="CV13" s="5">
        <v>4</v>
      </c>
      <c r="CW13" s="35" t="s">
        <v>3153</v>
      </c>
      <c r="CX13" s="5">
        <v>7</v>
      </c>
      <c r="CY13" s="5">
        <v>4</v>
      </c>
      <c r="CZ13" s="5">
        <v>3</v>
      </c>
      <c r="DA13" s="5">
        <v>3</v>
      </c>
      <c r="DB13" s="5">
        <v>0</v>
      </c>
      <c r="DC13" s="5">
        <v>0</v>
      </c>
      <c r="DD13" s="5" t="str">
        <f t="shared" si="3"/>
        <v>"PROWLER-11" : {
"Capacities":["Capacité de l'archétype de rôdeur"],
"SpellsNb":7,
"Locations": {
"1":4,
"2":3,
"3":3,
"4":0,
"5":0}
}</v>
      </c>
      <c r="DE13" s="162">
        <v>4</v>
      </c>
      <c r="DF13" s="5" t="s">
        <v>1135</v>
      </c>
      <c r="DG13" s="35" t="s">
        <v>3143</v>
      </c>
      <c r="DH13" s="121">
        <v>4</v>
      </c>
      <c r="DI13" s="121">
        <v>8</v>
      </c>
      <c r="DJ13" s="121">
        <v>4</v>
      </c>
      <c r="DK13" s="121">
        <v>3</v>
      </c>
      <c r="DL13" s="121">
        <v>0</v>
      </c>
      <c r="DM13" s="121">
        <v>0</v>
      </c>
      <c r="DN13" s="163" t="str">
        <f t="shared" si="4"/>
        <v>"WILY-11" : {
"Capacities":["Talent"],
"BonusAttack": "6d6",
"MinorSpellsNb": 4,
"SpellsNb": 8,
"Locations": {
"1":4,
"2":3,
"3":0,
"4":0
}
}</v>
      </c>
      <c r="DO13" s="5">
        <v>4</v>
      </c>
      <c r="DP13" s="35" t="s">
        <v>3131</v>
      </c>
      <c r="DQ13" s="5">
        <v>4</v>
      </c>
      <c r="DR13" s="5">
        <v>11</v>
      </c>
      <c r="DS13" s="5">
        <v>3</v>
      </c>
      <c r="DT13" s="5">
        <v>5</v>
      </c>
      <c r="DU13" s="5">
        <v>5</v>
      </c>
      <c r="DV13" s="147" t="str">
        <f t="shared" si="5"/>
        <v>"WIZARD-11" : {
"Capacities":["Arcanum mystique (niveau 6)"],
"MinorSpellsNb": 4,
"SpellsNb": 11,
"Locations": {"5":3},
"Invocations": 5
}</v>
      </c>
    </row>
    <row r="14" spans="1:126" ht="15" customHeight="1">
      <c r="A14" s="155">
        <v>12</v>
      </c>
      <c r="B14" s="4">
        <v>4</v>
      </c>
      <c r="C14" s="32" t="s">
        <v>3115</v>
      </c>
      <c r="D14" s="4">
        <v>5</v>
      </c>
      <c r="E14" s="4">
        <v>3</v>
      </c>
      <c r="F14" s="173" t="str">
        <f t="shared" si="6"/>
        <v>"BARBARIAN-12": {
"Capacities": ["Amélioration de caractéristiques"],
"Specials": 5,
"Damages": 3
}</v>
      </c>
      <c r="G14" s="164">
        <v>4</v>
      </c>
      <c r="H14" s="32" t="s">
        <v>3115</v>
      </c>
      <c r="I14" s="4">
        <v>4</v>
      </c>
      <c r="J14" s="4">
        <v>15</v>
      </c>
      <c r="K14" s="32">
        <v>4</v>
      </c>
      <c r="L14" s="32">
        <v>3</v>
      </c>
      <c r="M14" s="32">
        <v>3</v>
      </c>
      <c r="N14" s="32">
        <v>3</v>
      </c>
      <c r="O14" s="32">
        <v>2</v>
      </c>
      <c r="P14" s="32">
        <v>1</v>
      </c>
      <c r="Q14" s="32">
        <v>0</v>
      </c>
      <c r="R14" s="32">
        <v>0</v>
      </c>
      <c r="S14" s="32">
        <v>0</v>
      </c>
      <c r="T14" s="163" t="str">
        <f t="shared" si="7"/>
        <v>"BARD-12" : {
"Capacities":["Amélioration de caractéristiques"],
"MinorSpellsNb": 4,
"SpellsNb": 15,
"Locations": {
"1":4,
"2":3,
"3":3,
"4":3,
"5":2,
"6":1,
"7":0,
"8":0,
"9":0}
}</v>
      </c>
      <c r="U14" s="122">
        <v>4</v>
      </c>
      <c r="V14" s="109" t="s">
        <v>3115</v>
      </c>
      <c r="W14" s="122">
        <v>5</v>
      </c>
      <c r="X14" s="109">
        <v>4</v>
      </c>
      <c r="Y14" s="109">
        <v>3</v>
      </c>
      <c r="Z14" s="109">
        <v>3</v>
      </c>
      <c r="AA14" s="109">
        <v>3</v>
      </c>
      <c r="AB14" s="109">
        <v>2</v>
      </c>
      <c r="AC14" s="109">
        <v>1</v>
      </c>
      <c r="AD14" s="109">
        <v>0</v>
      </c>
      <c r="AE14" s="109">
        <v>0</v>
      </c>
      <c r="AF14" s="109">
        <v>0</v>
      </c>
      <c r="AG14" s="111" t="str">
        <f t="shared" si="8"/>
        <v>"CLERK-12" : {
"Capacities":["Amélioration de caractéristiques"],
"MinorSpellsNb": 5,
"Locations": {
"1":4,
"2":3,
"3":3,
"4":3,
"5":2,
"6":1,
"7":0,
"8":0,
"9":0}
}</v>
      </c>
      <c r="AH14" s="164">
        <v>4</v>
      </c>
      <c r="AI14" s="32" t="s">
        <v>3115</v>
      </c>
      <c r="AJ14" s="4">
        <v>4</v>
      </c>
      <c r="AK14" s="32">
        <v>4</v>
      </c>
      <c r="AL14" s="32">
        <v>3</v>
      </c>
      <c r="AM14" s="32">
        <v>3</v>
      </c>
      <c r="AN14" s="32">
        <v>3</v>
      </c>
      <c r="AO14" s="32">
        <v>2</v>
      </c>
      <c r="AP14" s="32">
        <v>1</v>
      </c>
      <c r="AQ14" s="32">
        <v>0</v>
      </c>
      <c r="AR14" s="32">
        <v>0</v>
      </c>
      <c r="AS14" s="32">
        <v>0</v>
      </c>
      <c r="AT14" s="163" t="str">
        <f t="shared" si="9"/>
        <v>"DRUID-12" : {
"Capacities":["Amélioration de caractéristiques"],
"MinorSpellsNb": 4,
"Locations": {
"1":4,
"2":3,
"3":3,
"4":3,
"5":2,
"6":1,
"7":0,
"8":0,
"9":0}
}</v>
      </c>
      <c r="AU14" s="4">
        <v>4</v>
      </c>
      <c r="AV14" s="4">
        <v>12</v>
      </c>
      <c r="AW14" s="32" t="s">
        <v>3115</v>
      </c>
      <c r="AX14" s="4">
        <v>6</v>
      </c>
      <c r="AY14" s="4">
        <v>12</v>
      </c>
      <c r="AZ14" s="32">
        <v>4</v>
      </c>
      <c r="BA14" s="32">
        <v>3</v>
      </c>
      <c r="BB14" s="32">
        <v>3</v>
      </c>
      <c r="BC14" s="32">
        <v>3</v>
      </c>
      <c r="BD14" s="32">
        <v>2</v>
      </c>
      <c r="BE14" s="32">
        <v>1</v>
      </c>
      <c r="BF14" s="32">
        <v>0</v>
      </c>
      <c r="BG14" s="32">
        <v>0</v>
      </c>
      <c r="BH14" s="32">
        <v>0</v>
      </c>
      <c r="BI14" s="35" t="str">
        <f t="shared" si="10"/>
        <v>"SORCERER-12" : {
"Capacities":["Amélioration de caractéristiques"],
"MinorSpellsNb": 6,
"SpellsNb": 12,
"Specials": 12,
"Locations": {
"1":4,
"2":3,
"3":3,
"4":3,
"5":2,
"6":1,
"7":0,
"8":0,
"9":0}
}</v>
      </c>
      <c r="BJ14" s="164">
        <v>4</v>
      </c>
      <c r="BK14" s="32" t="s">
        <v>3115</v>
      </c>
      <c r="BL14" s="122">
        <v>3</v>
      </c>
      <c r="BM14" s="122">
        <v>8</v>
      </c>
      <c r="BN14" s="122">
        <v>4</v>
      </c>
      <c r="BO14" s="122">
        <v>3</v>
      </c>
      <c r="BP14" s="122">
        <v>0</v>
      </c>
      <c r="BQ14" s="122">
        <v>0</v>
      </c>
      <c r="BR14" s="163" t="str">
        <f t="shared" si="11"/>
        <v>"WARRIOR-12" : {
"Capacities":["Amélioration de caractéristiques"],
"MinorSpellsNb": 3,
"SpellsNb": 8,
"Locations": {
"1":4,
"2":3,
"3":0,
"4":0}
}</v>
      </c>
      <c r="BS14" s="4">
        <v>4</v>
      </c>
      <c r="BT14" s="32" t="s">
        <v>3115</v>
      </c>
      <c r="BU14" s="4">
        <v>5</v>
      </c>
      <c r="BV14" s="4">
        <v>4</v>
      </c>
      <c r="BW14" s="4">
        <v>3</v>
      </c>
      <c r="BX14" s="4">
        <v>3</v>
      </c>
      <c r="BY14" s="4">
        <v>3</v>
      </c>
      <c r="BZ14" s="4">
        <v>2</v>
      </c>
      <c r="CA14" s="4">
        <v>1</v>
      </c>
      <c r="CB14" s="4">
        <v>0</v>
      </c>
      <c r="CC14" s="4">
        <v>0</v>
      </c>
      <c r="CD14" s="4">
        <v>0</v>
      </c>
      <c r="CE14" s="5" t="str">
        <f t="shared" si="0"/>
        <v>"MAGICIAN-12" : {
"Capacities":["Amélioration de caractéristiques"],
"MinorSpellsNb": 5,
"Locations": {
"1":4,
"2":3,
"3":3,
"4":3,
"5":2,
"6":1,
"7":0,
"8":0,
"9":0}
}</v>
      </c>
      <c r="CF14" s="171">
        <v>4</v>
      </c>
      <c r="CG14" s="148" t="s">
        <v>242</v>
      </c>
      <c r="CH14" s="148">
        <v>12</v>
      </c>
      <c r="CI14" s="203">
        <v>6</v>
      </c>
      <c r="CJ14" s="176" t="s">
        <v>3115</v>
      </c>
      <c r="CK14" s="159" t="str">
        <f t="shared" si="1"/>
        <v>"MONK-12" : {
"Capacities":["Amélioration de caractéristiques"],
"Specials": 12,
"BonusAttack": "1d8",
"ArmourlessSpeed": 6
}</v>
      </c>
      <c r="CL14" s="164">
        <v>4</v>
      </c>
      <c r="CM14" s="32" t="s">
        <v>3115</v>
      </c>
      <c r="CN14" s="32">
        <v>6</v>
      </c>
      <c r="CO14" s="32" t="s">
        <v>3417</v>
      </c>
      <c r="CP14" s="4">
        <v>4</v>
      </c>
      <c r="CQ14" s="4">
        <v>3</v>
      </c>
      <c r="CR14" s="4">
        <v>3</v>
      </c>
      <c r="CS14" s="4">
        <v>0</v>
      </c>
      <c r="CT14" s="4">
        <v>0</v>
      </c>
      <c r="CU14" s="166" t="str">
        <f t="shared" si="2"/>
        <v>"PALADIN-12" : {
"Capacities":["Amélioration de caractéristiques"],
"SpellsNb": 6,
"BonusSpellsNb": "CHA",
"Locations": {
"1":4,
"2":3,
"3":3,
"4":0,
"5":0}
}</v>
      </c>
      <c r="CV14" s="4">
        <v>4</v>
      </c>
      <c r="CW14" s="32" t="s">
        <v>3115</v>
      </c>
      <c r="CX14" s="4">
        <v>7</v>
      </c>
      <c r="CY14" s="4">
        <v>4</v>
      </c>
      <c r="CZ14" s="4">
        <v>3</v>
      </c>
      <c r="DA14" s="4">
        <v>3</v>
      </c>
      <c r="DB14" s="4">
        <v>0</v>
      </c>
      <c r="DC14" s="4">
        <v>0</v>
      </c>
      <c r="DD14" s="5" t="str">
        <f t="shared" si="3"/>
        <v>"PROWLER-12" : {
"Capacities":["Amélioration de caractéristiques"],
"SpellsNb":7,
"Locations": {
"1":4,
"2":3,
"3":3,
"4":0,
"5":0}
}</v>
      </c>
      <c r="DE14" s="164">
        <v>4</v>
      </c>
      <c r="DF14" s="4" t="s">
        <v>1135</v>
      </c>
      <c r="DG14" s="32" t="s">
        <v>3115</v>
      </c>
      <c r="DH14" s="122">
        <v>4</v>
      </c>
      <c r="DI14" s="122">
        <v>8</v>
      </c>
      <c r="DJ14" s="122">
        <v>4</v>
      </c>
      <c r="DK14" s="122">
        <v>3</v>
      </c>
      <c r="DL14" s="122">
        <v>0</v>
      </c>
      <c r="DM14" s="122">
        <v>0</v>
      </c>
      <c r="DN14" s="163" t="str">
        <f t="shared" si="4"/>
        <v>"WILY-12" : {
"Capacities":["Amélioration de caractéristiques"],
"BonusAttack": "6d6",
"MinorSpellsNb": 4,
"SpellsNb": 8,
"Locations": {
"1":4,
"2":3,
"3":0,
"4":0
}
}</v>
      </c>
      <c r="DO14" s="4">
        <v>4</v>
      </c>
      <c r="DP14" s="32" t="s">
        <v>3115</v>
      </c>
      <c r="DQ14" s="4">
        <v>4</v>
      </c>
      <c r="DR14" s="4">
        <v>11</v>
      </c>
      <c r="DS14" s="4">
        <v>3</v>
      </c>
      <c r="DT14" s="4">
        <v>5</v>
      </c>
      <c r="DU14" s="4">
        <v>6</v>
      </c>
      <c r="DV14" s="147" t="str">
        <f t="shared" si="5"/>
        <v>"WIZARD-12" : {
"Capacities":["Amélioration de caractéristiques"],
"MinorSpellsNb": 4,
"SpellsNb": 11,
"Locations": {"5":3},
"Invocations": 6
}</v>
      </c>
    </row>
    <row r="15" spans="1:126" ht="15" customHeight="1">
      <c r="A15" s="154">
        <v>13</v>
      </c>
      <c r="B15" s="5">
        <v>5</v>
      </c>
      <c r="C15" s="35" t="s">
        <v>3121</v>
      </c>
      <c r="D15" s="5">
        <v>5</v>
      </c>
      <c r="E15" s="5">
        <v>3</v>
      </c>
      <c r="F15" s="173" t="str">
        <f t="shared" si="6"/>
        <v>"BARBARIAN-13": {
"Capacities": ["Critique brutal (2 dés)"],
"Specials": 5,
"Damages": 3
}</v>
      </c>
      <c r="G15" s="162">
        <v>5</v>
      </c>
      <c r="H15" s="35" t="s">
        <v>3217</v>
      </c>
      <c r="I15" s="5">
        <v>4</v>
      </c>
      <c r="J15" s="5">
        <v>16</v>
      </c>
      <c r="K15" s="35">
        <v>4</v>
      </c>
      <c r="L15" s="35">
        <v>3</v>
      </c>
      <c r="M15" s="35">
        <v>3</v>
      </c>
      <c r="N15" s="35">
        <v>3</v>
      </c>
      <c r="O15" s="35">
        <v>2</v>
      </c>
      <c r="P15" s="35">
        <v>1</v>
      </c>
      <c r="Q15" s="35">
        <v>1</v>
      </c>
      <c r="R15" s="35">
        <v>0</v>
      </c>
      <c r="S15" s="35">
        <v>0</v>
      </c>
      <c r="T15" s="163" t="str">
        <f t="shared" si="7"/>
        <v>"BARD-13" : {
"Capacities":["Chant de repos (d10)"],
"MinorSpellsNb": 4,
"SpellsNb": 16,
"Locations": {
"1":4,
"2":3,
"3":3,
"4":3,
"5":2,
"6":1,
"7":1,
"8":0,
"9":0}
}</v>
      </c>
      <c r="U15" s="121">
        <v>5</v>
      </c>
      <c r="V15" s="111"/>
      <c r="W15" s="121">
        <v>5</v>
      </c>
      <c r="X15" s="111">
        <v>4</v>
      </c>
      <c r="Y15" s="111">
        <v>3</v>
      </c>
      <c r="Z15" s="111">
        <v>3</v>
      </c>
      <c r="AA15" s="111">
        <v>3</v>
      </c>
      <c r="AB15" s="111">
        <v>2</v>
      </c>
      <c r="AC15" s="111">
        <v>1</v>
      </c>
      <c r="AD15" s="111">
        <v>1</v>
      </c>
      <c r="AE15" s="111">
        <v>0</v>
      </c>
      <c r="AF15" s="111">
        <v>0</v>
      </c>
      <c r="AG15" s="111" t="str">
        <f t="shared" si="8"/>
        <v>"CLERK-13" : {
"Capacities":[],
"MinorSpellsNb": 5,
"Locations": {
"1":4,
"2":3,
"3":3,
"4":3,
"5":2,
"6":1,
"7":1,
"8":0,
"9":0}
}</v>
      </c>
      <c r="AH15" s="162">
        <v>5</v>
      </c>
      <c r="AI15" s="35"/>
      <c r="AJ15" s="5">
        <v>4</v>
      </c>
      <c r="AK15" s="35">
        <v>4</v>
      </c>
      <c r="AL15" s="35">
        <v>3</v>
      </c>
      <c r="AM15" s="35">
        <v>3</v>
      </c>
      <c r="AN15" s="35">
        <v>3</v>
      </c>
      <c r="AO15" s="35">
        <v>2</v>
      </c>
      <c r="AP15" s="35">
        <v>1</v>
      </c>
      <c r="AQ15" s="35">
        <v>1</v>
      </c>
      <c r="AR15" s="35">
        <v>0</v>
      </c>
      <c r="AS15" s="35">
        <v>0</v>
      </c>
      <c r="AT15" s="163" t="str">
        <f t="shared" si="9"/>
        <v>"DRUID-13" : {
"Capacities":[],
"MinorSpellsNb": 4,
"Locations": {
"1":4,
"2":3,
"3":3,
"4":3,
"5":2,
"6":1,
"7":1,
"8":0,
"9":0}
}</v>
      </c>
      <c r="AU15" s="5">
        <v>5</v>
      </c>
      <c r="AV15" s="5">
        <v>13</v>
      </c>
      <c r="AW15" s="35"/>
      <c r="AX15" s="5">
        <v>6</v>
      </c>
      <c r="AY15" s="5">
        <v>13</v>
      </c>
      <c r="AZ15" s="35">
        <v>4</v>
      </c>
      <c r="BA15" s="35">
        <v>3</v>
      </c>
      <c r="BB15" s="35">
        <v>3</v>
      </c>
      <c r="BC15" s="35">
        <v>3</v>
      </c>
      <c r="BD15" s="35">
        <v>2</v>
      </c>
      <c r="BE15" s="35">
        <v>1</v>
      </c>
      <c r="BF15" s="35">
        <v>1</v>
      </c>
      <c r="BG15" s="35">
        <v>0</v>
      </c>
      <c r="BH15" s="35">
        <v>0</v>
      </c>
      <c r="BI15" s="35" t="str">
        <f t="shared" si="10"/>
        <v>"SORCERER-13" : {
"Capacities":[],
"MinorSpellsNb": 6,
"SpellsNb": 13,
"Specials": 13,
"Locations": {
"1":4,
"2":3,
"3":3,
"4":3,
"5":2,
"6":1,
"7":1,
"8":0,
"9":0}
}</v>
      </c>
      <c r="BJ15" s="162">
        <v>5</v>
      </c>
      <c r="BK15" s="35"/>
      <c r="BL15" s="121">
        <v>3</v>
      </c>
      <c r="BM15" s="121">
        <v>9</v>
      </c>
      <c r="BN15" s="121">
        <v>4</v>
      </c>
      <c r="BO15" s="121">
        <v>3</v>
      </c>
      <c r="BP15" s="121">
        <v>2</v>
      </c>
      <c r="BQ15" s="121">
        <v>0</v>
      </c>
      <c r="BR15" s="163" t="str">
        <f t="shared" si="11"/>
        <v>"WARRIOR-13" : {
"Capacities":[],
"MinorSpellsNb": 3,
"SpellsNb": 9,
"Locations": {
"1":4,
"2":3,
"3":2,
"4":0}
}</v>
      </c>
      <c r="BS15" s="5">
        <v>5</v>
      </c>
      <c r="BT15" s="35"/>
      <c r="BU15" s="5">
        <v>5</v>
      </c>
      <c r="BV15" s="5">
        <v>4</v>
      </c>
      <c r="BW15" s="5">
        <v>3</v>
      </c>
      <c r="BX15" s="5">
        <v>3</v>
      </c>
      <c r="BY15" s="5">
        <v>3</v>
      </c>
      <c r="BZ15" s="5">
        <v>2</v>
      </c>
      <c r="CA15" s="5">
        <v>1</v>
      </c>
      <c r="CB15" s="5">
        <v>1</v>
      </c>
      <c r="CC15" s="5">
        <v>0</v>
      </c>
      <c r="CD15" s="5">
        <v>0</v>
      </c>
      <c r="CE15" s="5" t="str">
        <f t="shared" si="0"/>
        <v>"MAGICIAN-13" : {
"Capacities":[],
"MinorSpellsNb": 5,
"Locations": {
"1":4,
"2":3,
"3":3,
"4":3,
"5":2,
"6":1,
"7":1,
"8":0,
"9":0}
}</v>
      </c>
      <c r="CF15" s="170">
        <v>5</v>
      </c>
      <c r="CG15" s="146" t="s">
        <v>242</v>
      </c>
      <c r="CH15" s="146">
        <v>13</v>
      </c>
      <c r="CI15" s="202">
        <v>6</v>
      </c>
      <c r="CJ15" s="175" t="s">
        <v>3176</v>
      </c>
      <c r="CK15" s="159" t="str">
        <f t="shared" si="1"/>
        <v>"MONK-13" : {
"Capacities":["Langage du soleil et de la lune"],
"Specials": 13,
"BonusAttack": "1d8",
"ArmourlessSpeed": 6
}</v>
      </c>
      <c r="CL15" s="162">
        <v>5</v>
      </c>
      <c r="CM15" s="35"/>
      <c r="CN15" s="35">
        <v>6</v>
      </c>
      <c r="CO15" s="35" t="s">
        <v>3417</v>
      </c>
      <c r="CP15" s="5">
        <v>4</v>
      </c>
      <c r="CQ15" s="5">
        <v>3</v>
      </c>
      <c r="CR15" s="5">
        <v>3</v>
      </c>
      <c r="CS15" s="5">
        <v>1</v>
      </c>
      <c r="CT15" s="5">
        <v>0</v>
      </c>
      <c r="CU15" s="166" t="str">
        <f t="shared" si="2"/>
        <v>"PALADIN-13" : {
"Capacities":[],
"SpellsNb": 6,
"BonusSpellsNb": "CHA",
"Locations": {
"1":4,
"2":3,
"3":3,
"4":1,
"5":0}
}</v>
      </c>
      <c r="CV15" s="5">
        <v>5</v>
      </c>
      <c r="CW15" s="35"/>
      <c r="CX15" s="5">
        <v>8</v>
      </c>
      <c r="CY15" s="5">
        <v>4</v>
      </c>
      <c r="CZ15" s="5">
        <v>3</v>
      </c>
      <c r="DA15" s="5">
        <v>3</v>
      </c>
      <c r="DB15" s="5">
        <v>1</v>
      </c>
      <c r="DC15" s="5">
        <v>0</v>
      </c>
      <c r="DD15" s="5" t="str">
        <f t="shared" si="3"/>
        <v>"PROWLER-13" : {
"Capacities":[],
"SpellsNb":8,
"Locations": {
"1":4,
"2":3,
"3":3,
"4":1,
"5":0}
}</v>
      </c>
      <c r="DE15" s="162">
        <v>5</v>
      </c>
      <c r="DF15" s="5" t="s">
        <v>1136</v>
      </c>
      <c r="DG15" s="35" t="s">
        <v>3142</v>
      </c>
      <c r="DH15" s="121">
        <v>4</v>
      </c>
      <c r="DI15" s="121">
        <v>9</v>
      </c>
      <c r="DJ15" s="121">
        <v>4</v>
      </c>
      <c r="DK15" s="121">
        <v>3</v>
      </c>
      <c r="DL15" s="121">
        <v>2</v>
      </c>
      <c r="DM15" s="121">
        <v>0</v>
      </c>
      <c r="DN15" s="163" t="str">
        <f t="shared" si="4"/>
        <v>"WILY-13" : {
"Capacities":["Capacité de l'archétype de roublard"],
"BonusAttack": "7d6",
"MinorSpellsNb": 4,
"SpellsNb": 9,
"Locations": {
"1":4,
"2":3,
"3":2,
"4":0
}
}</v>
      </c>
      <c r="DO15" s="5">
        <v>5</v>
      </c>
      <c r="DP15" s="35" t="s">
        <v>3132</v>
      </c>
      <c r="DQ15" s="5">
        <v>4</v>
      </c>
      <c r="DR15" s="5">
        <v>12</v>
      </c>
      <c r="DS15" s="5">
        <v>3</v>
      </c>
      <c r="DT15" s="5">
        <v>5</v>
      </c>
      <c r="DU15" s="5">
        <v>6</v>
      </c>
      <c r="DV15" s="147" t="str">
        <f t="shared" si="5"/>
        <v>"WIZARD-13" : {
"Capacities":["Arcanum mystique (niveau 7)"],
"MinorSpellsNb": 4,
"SpellsNb": 12,
"Locations": {"5":3},
"Invocations": 6
}</v>
      </c>
    </row>
    <row r="16" spans="1:126" ht="15" customHeight="1">
      <c r="A16" s="155">
        <v>14</v>
      </c>
      <c r="B16" s="4">
        <v>5</v>
      </c>
      <c r="C16" s="32" t="s">
        <v>3117</v>
      </c>
      <c r="D16" s="4">
        <v>5</v>
      </c>
      <c r="E16" s="4">
        <v>3</v>
      </c>
      <c r="F16" s="173" t="str">
        <f t="shared" si="6"/>
        <v>"BARBARIAN-14": {
"Capacities": ["Capacité de voie"],
"Specials": 5,
"Damages": 3
}</v>
      </c>
      <c r="G16" s="164">
        <v>5</v>
      </c>
      <c r="H16" s="32" t="s">
        <v>3218</v>
      </c>
      <c r="I16" s="4">
        <v>4</v>
      </c>
      <c r="J16" s="4">
        <v>18</v>
      </c>
      <c r="K16" s="32">
        <v>4</v>
      </c>
      <c r="L16" s="32">
        <v>3</v>
      </c>
      <c r="M16" s="32">
        <v>3</v>
      </c>
      <c r="N16" s="32">
        <v>3</v>
      </c>
      <c r="O16" s="32">
        <v>2</v>
      </c>
      <c r="P16" s="32">
        <v>1</v>
      </c>
      <c r="Q16" s="32">
        <v>1</v>
      </c>
      <c r="R16" s="32">
        <v>0</v>
      </c>
      <c r="S16" s="32">
        <v>0</v>
      </c>
      <c r="T16" s="163" t="str">
        <f t="shared" si="7"/>
        <v>"BARD-14" : {
"Capacities":["Secrets magiques", "Capacité de collège bardique"],
"MinorSpellsNb": 4,
"SpellsNb": 18,
"Locations": {
"1":4,
"2":3,
"3":3,
"4":3,
"5":2,
"6":1,
"7":1,
"8":0,
"9":0}
}</v>
      </c>
      <c r="U16" s="122">
        <v>5</v>
      </c>
      <c r="V16" s="109" t="s">
        <v>3209</v>
      </c>
      <c r="W16" s="122">
        <v>5</v>
      </c>
      <c r="X16" s="109">
        <v>4</v>
      </c>
      <c r="Y16" s="109">
        <v>3</v>
      </c>
      <c r="Z16" s="109">
        <v>3</v>
      </c>
      <c r="AA16" s="109">
        <v>3</v>
      </c>
      <c r="AB16" s="109">
        <v>2</v>
      </c>
      <c r="AC16" s="109">
        <v>1</v>
      </c>
      <c r="AD16" s="109">
        <v>1</v>
      </c>
      <c r="AE16" s="109">
        <v>0</v>
      </c>
      <c r="AF16" s="109">
        <v>0</v>
      </c>
      <c r="AG16" s="111" t="str">
        <f t="shared" si="8"/>
        <v>"CLERK-14" : {
"Capacities":["Destruction des morts-vivants (FP 3)"],
"MinorSpellsNb": 5,
"Locations": {
"1":4,
"2":3,
"3":3,
"4":3,
"5":2,
"6":1,
"7":1,
"8":0,
"9":0}
}</v>
      </c>
      <c r="AH16" s="164">
        <v>5</v>
      </c>
      <c r="AI16" s="32" t="s">
        <v>3200</v>
      </c>
      <c r="AJ16" s="4">
        <v>4</v>
      </c>
      <c r="AK16" s="32">
        <v>4</v>
      </c>
      <c r="AL16" s="32">
        <v>3</v>
      </c>
      <c r="AM16" s="32">
        <v>3</v>
      </c>
      <c r="AN16" s="32">
        <v>3</v>
      </c>
      <c r="AO16" s="32">
        <v>2</v>
      </c>
      <c r="AP16" s="32">
        <v>1</v>
      </c>
      <c r="AQ16" s="32">
        <v>1</v>
      </c>
      <c r="AR16" s="32">
        <v>0</v>
      </c>
      <c r="AS16" s="32">
        <v>0</v>
      </c>
      <c r="AT16" s="163" t="str">
        <f t="shared" si="9"/>
        <v>"DRUID-14" : {
"Capacities":["Capacité de cercle druidique"],
"MinorSpellsNb": 4,
"Locations": {
"1":4,
"2":3,
"3":3,
"4":3,
"5":2,
"6":1,
"7":1,
"8":0,
"9":0}
}</v>
      </c>
      <c r="AU16" s="4">
        <v>5</v>
      </c>
      <c r="AV16" s="4">
        <v>14</v>
      </c>
      <c r="AW16" s="32" t="s">
        <v>3195</v>
      </c>
      <c r="AX16" s="4">
        <v>6</v>
      </c>
      <c r="AY16" s="4">
        <v>13</v>
      </c>
      <c r="AZ16" s="32">
        <v>4</v>
      </c>
      <c r="BA16" s="32">
        <v>3</v>
      </c>
      <c r="BB16" s="32">
        <v>3</v>
      </c>
      <c r="BC16" s="32">
        <v>3</v>
      </c>
      <c r="BD16" s="32">
        <v>2</v>
      </c>
      <c r="BE16" s="32">
        <v>1</v>
      </c>
      <c r="BF16" s="32">
        <v>1</v>
      </c>
      <c r="BG16" s="32">
        <v>0</v>
      </c>
      <c r="BH16" s="32">
        <v>0</v>
      </c>
      <c r="BI16" s="35" t="str">
        <f t="shared" si="10"/>
        <v>"SORCERER-14" : {
"Capacities":["Capacité de l'origine magique"],
"MinorSpellsNb": 6,
"SpellsNb": 13,
"Specials": 14,
"Locations": {
"1":4,
"2":3,
"3":3,
"4":3,
"5":2,
"6":1,
"7":1,
"8":0,
"9":0}
}</v>
      </c>
      <c r="BJ16" s="164">
        <v>5</v>
      </c>
      <c r="BK16" s="32" t="s">
        <v>3115</v>
      </c>
      <c r="BL16" s="122">
        <v>3</v>
      </c>
      <c r="BM16" s="122">
        <v>10</v>
      </c>
      <c r="BN16" s="122">
        <v>4</v>
      </c>
      <c r="BO16" s="122">
        <v>3</v>
      </c>
      <c r="BP16" s="122">
        <v>2</v>
      </c>
      <c r="BQ16" s="122">
        <v>0</v>
      </c>
      <c r="BR16" s="163" t="str">
        <f t="shared" si="11"/>
        <v>"WARRIOR-14" : {
"Capacities":["Amélioration de caractéristiques"],
"MinorSpellsNb": 3,
"SpellsNb": 10,
"Locations": {
"1":4,
"2":3,
"3":2,
"4":0}
}</v>
      </c>
      <c r="BS16" s="4">
        <v>5</v>
      </c>
      <c r="BT16" s="32" t="s">
        <v>3183</v>
      </c>
      <c r="BU16" s="4">
        <v>5</v>
      </c>
      <c r="BV16" s="4">
        <v>4</v>
      </c>
      <c r="BW16" s="4">
        <v>3</v>
      </c>
      <c r="BX16" s="4">
        <v>3</v>
      </c>
      <c r="BY16" s="4">
        <v>3</v>
      </c>
      <c r="BZ16" s="4">
        <v>2</v>
      </c>
      <c r="CA16" s="4">
        <v>1</v>
      </c>
      <c r="CB16" s="4">
        <v>1</v>
      </c>
      <c r="CC16" s="4">
        <v>0</v>
      </c>
      <c r="CD16" s="4">
        <v>0</v>
      </c>
      <c r="CE16" s="5" t="str">
        <f t="shared" si="0"/>
        <v>"MAGICIAN-14" : {
"Capacities":["Capacité de la tradition arcanique"],
"MinorSpellsNb": 5,
"Locations": {
"1":4,
"2":3,
"3":3,
"4":3,
"5":2,
"6":1,
"7":1,
"8":0,
"9":0}
}</v>
      </c>
      <c r="CF16" s="171">
        <v>5</v>
      </c>
      <c r="CG16" s="148" t="s">
        <v>242</v>
      </c>
      <c r="CH16" s="148">
        <v>14</v>
      </c>
      <c r="CI16" s="203">
        <v>7.5</v>
      </c>
      <c r="CJ16" s="176" t="s">
        <v>3177</v>
      </c>
      <c r="CK16" s="159" t="str">
        <f t="shared" si="1"/>
        <v>"MONK-14" : {
"Capacities":["Âme de diamant"],
"Specials": 14,
"BonusAttack": "1d8",
"ArmourlessSpeed": 7.5
}</v>
      </c>
      <c r="CL16" s="164">
        <v>5</v>
      </c>
      <c r="CM16" s="32" t="s">
        <v>3166</v>
      </c>
      <c r="CN16" s="32">
        <v>7</v>
      </c>
      <c r="CO16" s="32" t="s">
        <v>3417</v>
      </c>
      <c r="CP16" s="4">
        <v>4</v>
      </c>
      <c r="CQ16" s="4">
        <v>3</v>
      </c>
      <c r="CR16" s="4">
        <v>3</v>
      </c>
      <c r="CS16" s="4">
        <v>1</v>
      </c>
      <c r="CT16" s="4">
        <v>0</v>
      </c>
      <c r="CU16" s="166" t="str">
        <f t="shared" si="2"/>
        <v>"PALADIN-14" : {
"Capacities":["Contact purifiant"],
"SpellsNb": 7,
"BonusSpellsNb": "CHA",
"Locations": {
"1":4,
"2":3,
"3":3,
"4":1,
"5":0}
}</v>
      </c>
      <c r="CV16" s="4">
        <v>5</v>
      </c>
      <c r="CW16" s="32" t="s">
        <v>3156</v>
      </c>
      <c r="CX16" s="4">
        <v>8</v>
      </c>
      <c r="CY16" s="4">
        <v>4</v>
      </c>
      <c r="CZ16" s="4">
        <v>3</v>
      </c>
      <c r="DA16" s="4">
        <v>3</v>
      </c>
      <c r="DB16" s="4">
        <v>1</v>
      </c>
      <c r="DC16" s="4">
        <v>0</v>
      </c>
      <c r="DD16" s="5" t="str">
        <f t="shared" si="3"/>
        <v>"PROWLER-14" : {
"Capacities":["Amélioration de l'Ennemi juré", "Disparition"],
"SpellsNb":8,
"Locations": {
"1":4,
"2":3,
"3":3,
"4":1,
"5":0}
}</v>
      </c>
      <c r="DE16" s="164">
        <v>5</v>
      </c>
      <c r="DF16" s="4" t="s">
        <v>1136</v>
      </c>
      <c r="DG16" s="32" t="s">
        <v>3144</v>
      </c>
      <c r="DH16" s="122">
        <v>4</v>
      </c>
      <c r="DI16" s="122">
        <v>10</v>
      </c>
      <c r="DJ16" s="122">
        <v>4</v>
      </c>
      <c r="DK16" s="122">
        <v>3</v>
      </c>
      <c r="DL16" s="122">
        <v>2</v>
      </c>
      <c r="DM16" s="122">
        <v>0</v>
      </c>
      <c r="DN16" s="163" t="str">
        <f t="shared" si="4"/>
        <v>"WILY-14" : {
"Capacities":["Ouïe fine"],
"BonusAttack": "7d6",
"MinorSpellsNb": 4,
"SpellsNb": 10,
"Locations": {
"1":4,
"2":3,
"3":2,
"4":0
}
}</v>
      </c>
      <c r="DO16" s="4">
        <v>5</v>
      </c>
      <c r="DP16" s="32" t="s">
        <v>3130</v>
      </c>
      <c r="DQ16" s="4">
        <v>4</v>
      </c>
      <c r="DR16" s="4">
        <v>12</v>
      </c>
      <c r="DS16" s="4">
        <v>3</v>
      </c>
      <c r="DT16" s="4">
        <v>5</v>
      </c>
      <c r="DU16" s="4">
        <v>6</v>
      </c>
      <c r="DV16" s="147" t="str">
        <f t="shared" si="5"/>
        <v>"WIZARD-14" : {
"Capacities":["Capacité de patron d'Outremonde"],
"MinorSpellsNb": 4,
"SpellsNb": 12,
"Locations": {"5":3},
"Invocations": 6
}</v>
      </c>
    </row>
    <row r="17" spans="1:126" ht="15" customHeight="1">
      <c r="A17" s="154">
        <v>15</v>
      </c>
      <c r="B17" s="5">
        <v>5</v>
      </c>
      <c r="C17" s="35" t="s">
        <v>3122</v>
      </c>
      <c r="D17" s="5">
        <v>5</v>
      </c>
      <c r="E17" s="5">
        <v>3</v>
      </c>
      <c r="F17" s="173" t="str">
        <f t="shared" si="6"/>
        <v>"BARBARIAN-15": {
"Capacities": ["Rage ininterrompue"],
"Specials": 5,
"Damages": 3
}</v>
      </c>
      <c r="G17" s="162">
        <v>5</v>
      </c>
      <c r="H17" s="35"/>
      <c r="I17" s="5">
        <v>4</v>
      </c>
      <c r="J17" s="5">
        <v>19</v>
      </c>
      <c r="K17" s="35">
        <v>4</v>
      </c>
      <c r="L17" s="35">
        <v>3</v>
      </c>
      <c r="M17" s="35">
        <v>3</v>
      </c>
      <c r="N17" s="35">
        <v>3</v>
      </c>
      <c r="O17" s="35">
        <v>2</v>
      </c>
      <c r="P17" s="35">
        <v>1</v>
      </c>
      <c r="Q17" s="35">
        <v>1</v>
      </c>
      <c r="R17" s="35">
        <v>1</v>
      </c>
      <c r="S17" s="35">
        <v>0</v>
      </c>
      <c r="T17" s="163" t="str">
        <f t="shared" si="7"/>
        <v>"BARD-15" : {
"Capacities":[],
"MinorSpellsNb": 4,
"SpellsNb": 19,
"Locations": {
"1":4,
"2":3,
"3":3,
"4":3,
"5":2,
"6":1,
"7":1,
"8":1,
"9":0}
}</v>
      </c>
      <c r="U17" s="121">
        <v>5</v>
      </c>
      <c r="V17" s="111"/>
      <c r="W17" s="121">
        <v>5</v>
      </c>
      <c r="X17" s="111">
        <v>4</v>
      </c>
      <c r="Y17" s="111">
        <v>3</v>
      </c>
      <c r="Z17" s="111">
        <v>3</v>
      </c>
      <c r="AA17" s="111">
        <v>3</v>
      </c>
      <c r="AB17" s="111">
        <v>2</v>
      </c>
      <c r="AC17" s="111">
        <v>1</v>
      </c>
      <c r="AD17" s="111">
        <v>1</v>
      </c>
      <c r="AE17" s="111">
        <v>1</v>
      </c>
      <c r="AF17" s="111">
        <v>0</v>
      </c>
      <c r="AG17" s="111" t="str">
        <f t="shared" si="8"/>
        <v>"CLERK-15" : {
"Capacities":[],
"MinorSpellsNb": 5,
"Locations": {
"1":4,
"2":3,
"3":3,
"4":3,
"5":2,
"6":1,
"7":1,
"8":1,
"9":0}
}</v>
      </c>
      <c r="AH17" s="162">
        <v>5</v>
      </c>
      <c r="AI17" s="35"/>
      <c r="AJ17" s="5">
        <v>4</v>
      </c>
      <c r="AK17" s="35">
        <v>4</v>
      </c>
      <c r="AL17" s="35">
        <v>3</v>
      </c>
      <c r="AM17" s="35">
        <v>3</v>
      </c>
      <c r="AN17" s="35">
        <v>3</v>
      </c>
      <c r="AO17" s="35">
        <v>2</v>
      </c>
      <c r="AP17" s="35">
        <v>1</v>
      </c>
      <c r="AQ17" s="35">
        <v>1</v>
      </c>
      <c r="AR17" s="35">
        <v>1</v>
      </c>
      <c r="AS17" s="35">
        <v>0</v>
      </c>
      <c r="AT17" s="163" t="str">
        <f t="shared" si="9"/>
        <v>"DRUID-15" : {
"Capacities":[],
"MinorSpellsNb": 4,
"Locations": {
"1":4,
"2":3,
"3":3,
"4":3,
"5":2,
"6":1,
"7":1,
"8":1,
"9":0}
}</v>
      </c>
      <c r="AU17" s="5">
        <v>5</v>
      </c>
      <c r="AV17" s="5">
        <v>15</v>
      </c>
      <c r="AW17" s="35"/>
      <c r="AX17" s="5">
        <v>6</v>
      </c>
      <c r="AY17" s="5">
        <v>14</v>
      </c>
      <c r="AZ17" s="35">
        <v>4</v>
      </c>
      <c r="BA17" s="35">
        <v>3</v>
      </c>
      <c r="BB17" s="35">
        <v>3</v>
      </c>
      <c r="BC17" s="35">
        <v>3</v>
      </c>
      <c r="BD17" s="35">
        <v>2</v>
      </c>
      <c r="BE17" s="35">
        <v>1</v>
      </c>
      <c r="BF17" s="35">
        <v>1</v>
      </c>
      <c r="BG17" s="35">
        <v>1</v>
      </c>
      <c r="BH17" s="35">
        <v>0</v>
      </c>
      <c r="BI17" s="35" t="str">
        <f t="shared" si="10"/>
        <v>"SORCERER-15" : {
"Capacities":[],
"MinorSpellsNb": 6,
"SpellsNb": 14,
"Specials": 15,
"Locations": {
"1":4,
"2":3,
"3":3,
"4":3,
"5":2,
"6":1,
"7":1,
"8":1,
"9":0}
}</v>
      </c>
      <c r="BJ17" s="162">
        <v>5</v>
      </c>
      <c r="BK17" s="35" t="s">
        <v>3189</v>
      </c>
      <c r="BL17" s="121">
        <v>3</v>
      </c>
      <c r="BM17" s="121">
        <v>10</v>
      </c>
      <c r="BN17" s="121">
        <v>4</v>
      </c>
      <c r="BO17" s="121">
        <v>3</v>
      </c>
      <c r="BP17" s="121">
        <v>2</v>
      </c>
      <c r="BQ17" s="121">
        <v>0</v>
      </c>
      <c r="BR17" s="163" t="str">
        <f t="shared" si="11"/>
        <v>"WARRIOR-15" : {
"Capacities":["Capacité de l'archétype martial"],
"MinorSpellsNb": 3,
"SpellsNb": 10,
"Locations": {
"1":4,
"2":3,
"3":2,
"4":0}
}</v>
      </c>
      <c r="BS17" s="5">
        <v>5</v>
      </c>
      <c r="BT17" s="35"/>
      <c r="BU17" s="5">
        <v>5</v>
      </c>
      <c r="BV17" s="5">
        <v>4</v>
      </c>
      <c r="BW17" s="5">
        <v>3</v>
      </c>
      <c r="BX17" s="5">
        <v>3</v>
      </c>
      <c r="BY17" s="5">
        <v>3</v>
      </c>
      <c r="BZ17" s="5">
        <v>2</v>
      </c>
      <c r="CA17" s="5">
        <v>1</v>
      </c>
      <c r="CB17" s="5">
        <v>1</v>
      </c>
      <c r="CC17" s="5">
        <v>1</v>
      </c>
      <c r="CD17" s="5">
        <v>0</v>
      </c>
      <c r="CE17" s="5" t="str">
        <f t="shared" si="0"/>
        <v>"MAGICIAN-15" : {
"Capacities":[],
"MinorSpellsNb": 5,
"Locations": {
"1":4,
"2":3,
"3":3,
"4":3,
"5":2,
"6":1,
"7":1,
"8":1,
"9":0}
}</v>
      </c>
      <c r="CF17" s="170">
        <v>5</v>
      </c>
      <c r="CG17" s="146" t="s">
        <v>242</v>
      </c>
      <c r="CH17" s="146">
        <v>15</v>
      </c>
      <c r="CI17" s="202">
        <v>7.5</v>
      </c>
      <c r="CJ17" s="175" t="s">
        <v>3178</v>
      </c>
      <c r="CK17" s="159" t="str">
        <f t="shared" si="1"/>
        <v>"MONK-15" : {
"Capacities":["Jeunesse éternelle"],
"Specials": 15,
"BonusAttack": "1d8",
"ArmourlessSpeed": 7.5
}</v>
      </c>
      <c r="CL17" s="162">
        <v>5</v>
      </c>
      <c r="CM17" s="35" t="s">
        <v>3163</v>
      </c>
      <c r="CN17" s="35">
        <v>7</v>
      </c>
      <c r="CO17" s="35" t="s">
        <v>3417</v>
      </c>
      <c r="CP17" s="5">
        <v>4</v>
      </c>
      <c r="CQ17" s="5">
        <v>3</v>
      </c>
      <c r="CR17" s="5">
        <v>3</v>
      </c>
      <c r="CS17" s="5">
        <v>2</v>
      </c>
      <c r="CT17" s="5">
        <v>0</v>
      </c>
      <c r="CU17" s="166" t="str">
        <f t="shared" si="2"/>
        <v>"PALADIN-15" : {
"Capacities":["Capacité de serment sacré"],
"SpellsNb": 7,
"BonusSpellsNb": "CHA",
"Locations": {
"1":4,
"2":3,
"3":3,
"4":2,
"5":0}
}</v>
      </c>
      <c r="CV17" s="5">
        <v>5</v>
      </c>
      <c r="CW17" s="35" t="s">
        <v>3153</v>
      </c>
      <c r="CX17" s="5">
        <v>9</v>
      </c>
      <c r="CY17" s="5">
        <v>4</v>
      </c>
      <c r="CZ17" s="5">
        <v>3</v>
      </c>
      <c r="DA17" s="5">
        <v>3</v>
      </c>
      <c r="DB17" s="5">
        <v>2</v>
      </c>
      <c r="DC17" s="5">
        <v>0</v>
      </c>
      <c r="DD17" s="5" t="str">
        <f t="shared" si="3"/>
        <v>"PROWLER-15" : {
"Capacities":["Capacité de l'archétype de rôdeur"],
"SpellsNb":9,
"Locations": {
"1":4,
"2":3,
"3":3,
"4":2,
"5":0}
}</v>
      </c>
      <c r="DE17" s="162">
        <v>5</v>
      </c>
      <c r="DF17" s="5" t="s">
        <v>1137</v>
      </c>
      <c r="DG17" s="35" t="s">
        <v>3145</v>
      </c>
      <c r="DH17" s="121">
        <v>4</v>
      </c>
      <c r="DI17" s="121">
        <v>10</v>
      </c>
      <c r="DJ17" s="121">
        <v>4</v>
      </c>
      <c r="DK17" s="121">
        <v>3</v>
      </c>
      <c r="DL17" s="121">
        <v>2</v>
      </c>
      <c r="DM17" s="121">
        <v>0</v>
      </c>
      <c r="DN17" s="163" t="str">
        <f t="shared" si="4"/>
        <v>"WILY-15" : {
"Capacities":["Esprit impénétrable"],
"BonusAttack": "8d6",
"MinorSpellsNb": 4,
"SpellsNb": 10,
"Locations": {
"1":4,
"2":3,
"3":2,
"4":0
}
}</v>
      </c>
      <c r="DO17" s="5">
        <v>5</v>
      </c>
      <c r="DP17" s="35" t="s">
        <v>3133</v>
      </c>
      <c r="DQ17" s="5">
        <v>4</v>
      </c>
      <c r="DR17" s="5">
        <v>13</v>
      </c>
      <c r="DS17" s="5">
        <v>3</v>
      </c>
      <c r="DT17" s="5">
        <v>5</v>
      </c>
      <c r="DU17" s="5">
        <v>7</v>
      </c>
      <c r="DV17" s="147" t="str">
        <f t="shared" si="5"/>
        <v>"WIZARD-15" : {
"Capacities":["Arcanum mystique (niveau 8)"],
"MinorSpellsNb": 4,
"SpellsNb": 13,
"Locations": {"5":3},
"Invocations": 7
}</v>
      </c>
    </row>
    <row r="18" spans="1:126" ht="15" customHeight="1">
      <c r="A18" s="155">
        <v>16</v>
      </c>
      <c r="B18" s="4">
        <v>5</v>
      </c>
      <c r="C18" s="32" t="s">
        <v>3115</v>
      </c>
      <c r="D18" s="4">
        <v>5</v>
      </c>
      <c r="E18" s="4">
        <v>4</v>
      </c>
      <c r="F18" s="173" t="str">
        <f t="shared" si="6"/>
        <v>"BARBARIAN-16": {
"Capacities": ["Amélioration de caractéristiques"],
"Specials": 5,
"Damages": 4
}</v>
      </c>
      <c r="G18" s="164">
        <v>5</v>
      </c>
      <c r="H18" s="32" t="s">
        <v>3115</v>
      </c>
      <c r="I18" s="4">
        <v>4</v>
      </c>
      <c r="J18" s="4">
        <v>19</v>
      </c>
      <c r="K18" s="32">
        <v>4</v>
      </c>
      <c r="L18" s="32">
        <v>3</v>
      </c>
      <c r="M18" s="32">
        <v>3</v>
      </c>
      <c r="N18" s="32">
        <v>3</v>
      </c>
      <c r="O18" s="32">
        <v>2</v>
      </c>
      <c r="P18" s="32">
        <v>1</v>
      </c>
      <c r="Q18" s="32">
        <v>1</v>
      </c>
      <c r="R18" s="32">
        <v>1</v>
      </c>
      <c r="S18" s="32">
        <v>0</v>
      </c>
      <c r="T18" s="163" t="str">
        <f t="shared" si="7"/>
        <v>"BARD-16" : {
"Capacities":["Amélioration de caractéristiques"],
"MinorSpellsNb": 4,
"SpellsNb": 19,
"Locations": {
"1":4,
"2":3,
"3":3,
"4":3,
"5":2,
"6":1,
"7":1,
"8":1,
"9":0}
}</v>
      </c>
      <c r="U18" s="122">
        <v>5</v>
      </c>
      <c r="V18" s="109" t="s">
        <v>3115</v>
      </c>
      <c r="W18" s="122">
        <v>5</v>
      </c>
      <c r="X18" s="109">
        <v>4</v>
      </c>
      <c r="Y18" s="109">
        <v>3</v>
      </c>
      <c r="Z18" s="109">
        <v>3</v>
      </c>
      <c r="AA18" s="109">
        <v>3</v>
      </c>
      <c r="AB18" s="109">
        <v>2</v>
      </c>
      <c r="AC18" s="109">
        <v>1</v>
      </c>
      <c r="AD18" s="109">
        <v>1</v>
      </c>
      <c r="AE18" s="109">
        <v>1</v>
      </c>
      <c r="AF18" s="109">
        <v>0</v>
      </c>
      <c r="AG18" s="111" t="str">
        <f t="shared" si="8"/>
        <v>"CLERK-16" : {
"Capacities":["Amélioration de caractéristiques"],
"MinorSpellsNb": 5,
"Locations": {
"1":4,
"2":3,
"3":3,
"4":3,
"5":2,
"6":1,
"7":1,
"8":1,
"9":0}
}</v>
      </c>
      <c r="AH18" s="164">
        <v>5</v>
      </c>
      <c r="AI18" s="32" t="s">
        <v>3115</v>
      </c>
      <c r="AJ18" s="4">
        <v>4</v>
      </c>
      <c r="AK18" s="32">
        <v>4</v>
      </c>
      <c r="AL18" s="32">
        <v>3</v>
      </c>
      <c r="AM18" s="32">
        <v>3</v>
      </c>
      <c r="AN18" s="32">
        <v>3</v>
      </c>
      <c r="AO18" s="32">
        <v>2</v>
      </c>
      <c r="AP18" s="32">
        <v>1</v>
      </c>
      <c r="AQ18" s="32">
        <v>1</v>
      </c>
      <c r="AR18" s="32">
        <v>1</v>
      </c>
      <c r="AS18" s="32">
        <v>0</v>
      </c>
      <c r="AT18" s="163" t="str">
        <f t="shared" si="9"/>
        <v>"DRUID-16" : {
"Capacities":["Amélioration de caractéristiques"],
"MinorSpellsNb": 4,
"Locations": {
"1":4,
"2":3,
"3":3,
"4":3,
"5":2,
"6":1,
"7":1,
"8":1,
"9":0}
}</v>
      </c>
      <c r="AU18" s="4">
        <v>5</v>
      </c>
      <c r="AV18" s="4">
        <v>16</v>
      </c>
      <c r="AW18" s="32" t="s">
        <v>3115</v>
      </c>
      <c r="AX18" s="4">
        <v>6</v>
      </c>
      <c r="AY18" s="4">
        <v>14</v>
      </c>
      <c r="AZ18" s="32">
        <v>4</v>
      </c>
      <c r="BA18" s="32">
        <v>3</v>
      </c>
      <c r="BB18" s="32">
        <v>3</v>
      </c>
      <c r="BC18" s="32">
        <v>3</v>
      </c>
      <c r="BD18" s="32">
        <v>2</v>
      </c>
      <c r="BE18" s="32">
        <v>1</v>
      </c>
      <c r="BF18" s="32">
        <v>1</v>
      </c>
      <c r="BG18" s="32">
        <v>1</v>
      </c>
      <c r="BH18" s="32">
        <v>0</v>
      </c>
      <c r="BI18" s="35" t="str">
        <f t="shared" si="10"/>
        <v>"SORCERER-16" : {
"Capacities":["Amélioration de caractéristiques"],
"MinorSpellsNb": 6,
"SpellsNb": 14,
"Specials": 16,
"Locations": {
"1":4,
"2":3,
"3":3,
"4":3,
"5":2,
"6":1,
"7":1,
"8":1,
"9":0}
}</v>
      </c>
      <c r="BJ18" s="164">
        <v>5</v>
      </c>
      <c r="BK18" s="32" t="s">
        <v>3115</v>
      </c>
      <c r="BL18" s="122">
        <v>3</v>
      </c>
      <c r="BM18" s="122">
        <v>11</v>
      </c>
      <c r="BN18" s="122">
        <v>4</v>
      </c>
      <c r="BO18" s="122">
        <v>3</v>
      </c>
      <c r="BP18" s="122">
        <v>3</v>
      </c>
      <c r="BQ18" s="122">
        <v>0</v>
      </c>
      <c r="BR18" s="163" t="str">
        <f t="shared" si="11"/>
        <v>"WARRIOR-16" : {
"Capacities":["Amélioration de caractéristiques"],
"MinorSpellsNb": 3,
"SpellsNb": 11,
"Locations": {
"1":4,
"2":3,
"3":3,
"4":0}
}</v>
      </c>
      <c r="BS18" s="4">
        <v>5</v>
      </c>
      <c r="BT18" s="32" t="s">
        <v>3115</v>
      </c>
      <c r="BU18" s="4">
        <v>5</v>
      </c>
      <c r="BV18" s="4">
        <v>4</v>
      </c>
      <c r="BW18" s="4">
        <v>3</v>
      </c>
      <c r="BX18" s="4">
        <v>3</v>
      </c>
      <c r="BY18" s="4">
        <v>3</v>
      </c>
      <c r="BZ18" s="4">
        <v>2</v>
      </c>
      <c r="CA18" s="4">
        <v>1</v>
      </c>
      <c r="CB18" s="4">
        <v>1</v>
      </c>
      <c r="CC18" s="4">
        <v>1</v>
      </c>
      <c r="CD18" s="4">
        <v>0</v>
      </c>
      <c r="CE18" s="5" t="str">
        <f t="shared" si="0"/>
        <v>"MAGICIAN-16" : {
"Capacities":["Amélioration de caractéristiques"],
"MinorSpellsNb": 5,
"Locations": {
"1":4,
"2":3,
"3":3,
"4":3,
"5":2,
"6":1,
"7":1,
"8":1,
"9":0}
}</v>
      </c>
      <c r="CF18" s="171">
        <v>5</v>
      </c>
      <c r="CG18" s="148" t="s">
        <v>242</v>
      </c>
      <c r="CH18" s="148">
        <v>16</v>
      </c>
      <c r="CI18" s="203">
        <v>7.5</v>
      </c>
      <c r="CJ18" s="176" t="s">
        <v>3115</v>
      </c>
      <c r="CK18" s="159" t="str">
        <f t="shared" si="1"/>
        <v>"MONK-16" : {
"Capacities":["Amélioration de caractéristiques"],
"Specials": 16,
"BonusAttack": "1d8",
"ArmourlessSpeed": 7.5
}</v>
      </c>
      <c r="CL18" s="164">
        <v>5</v>
      </c>
      <c r="CM18" s="32" t="s">
        <v>3115</v>
      </c>
      <c r="CN18" s="32">
        <v>8</v>
      </c>
      <c r="CO18" s="32" t="s">
        <v>3417</v>
      </c>
      <c r="CP18" s="4">
        <v>4</v>
      </c>
      <c r="CQ18" s="4">
        <v>3</v>
      </c>
      <c r="CR18" s="4">
        <v>3</v>
      </c>
      <c r="CS18" s="4">
        <v>2</v>
      </c>
      <c r="CT18" s="4">
        <v>0</v>
      </c>
      <c r="CU18" s="166" t="str">
        <f t="shared" si="2"/>
        <v>"PALADIN-16" : {
"Capacities":["Amélioration de caractéristiques"],
"SpellsNb": 8,
"BonusSpellsNb": "CHA",
"Locations": {
"1":4,
"2":3,
"3":3,
"4":2,
"5":0}
}</v>
      </c>
      <c r="CV18" s="4">
        <v>5</v>
      </c>
      <c r="CW18" s="32" t="s">
        <v>3115</v>
      </c>
      <c r="CX18" s="4">
        <v>9</v>
      </c>
      <c r="CY18" s="4">
        <v>4</v>
      </c>
      <c r="CZ18" s="4">
        <v>3</v>
      </c>
      <c r="DA18" s="4">
        <v>3</v>
      </c>
      <c r="DB18" s="4">
        <v>2</v>
      </c>
      <c r="DC18" s="4">
        <v>0</v>
      </c>
      <c r="DD18" s="5" t="str">
        <f t="shared" si="3"/>
        <v>"PROWLER-16" : {
"Capacities":["Amélioration de caractéristiques"],
"SpellsNb":9,
"Locations": {
"1":4,
"2":3,
"3":3,
"4":2,
"5":0}
}</v>
      </c>
      <c r="DE18" s="164">
        <v>5</v>
      </c>
      <c r="DF18" s="4" t="s">
        <v>1137</v>
      </c>
      <c r="DG18" s="32" t="s">
        <v>3115</v>
      </c>
      <c r="DH18" s="122">
        <v>4</v>
      </c>
      <c r="DI18" s="122">
        <v>11</v>
      </c>
      <c r="DJ18" s="122">
        <v>4</v>
      </c>
      <c r="DK18" s="122">
        <v>3</v>
      </c>
      <c r="DL18" s="122">
        <v>3</v>
      </c>
      <c r="DM18" s="122">
        <v>0</v>
      </c>
      <c r="DN18" s="163" t="str">
        <f t="shared" si="4"/>
        <v>"WILY-16" : {
"Capacities":["Amélioration de caractéristiques"],
"BonusAttack": "8d6",
"MinorSpellsNb": 4,
"SpellsNb": 11,
"Locations": {
"1":4,
"2":3,
"3":3,
"4":0
}
}</v>
      </c>
      <c r="DO18" s="4">
        <v>5</v>
      </c>
      <c r="DP18" s="32" t="s">
        <v>3115</v>
      </c>
      <c r="DQ18" s="4">
        <v>4</v>
      </c>
      <c r="DR18" s="4">
        <v>13</v>
      </c>
      <c r="DS18" s="4">
        <v>3</v>
      </c>
      <c r="DT18" s="4">
        <v>5</v>
      </c>
      <c r="DU18" s="4">
        <v>7</v>
      </c>
      <c r="DV18" s="147" t="str">
        <f t="shared" si="5"/>
        <v>"WIZARD-16" : {
"Capacities":["Amélioration de caractéristiques"],
"MinorSpellsNb": 4,
"SpellsNb": 13,
"Locations": {"5":3},
"Invocations": 7
}</v>
      </c>
    </row>
    <row r="19" spans="1:126" ht="15" customHeight="1">
      <c r="A19" s="154">
        <v>17</v>
      </c>
      <c r="B19" s="5">
        <v>6</v>
      </c>
      <c r="C19" s="35" t="s">
        <v>3123</v>
      </c>
      <c r="D19" s="5">
        <v>6</v>
      </c>
      <c r="E19" s="5">
        <v>4</v>
      </c>
      <c r="F19" s="173" t="str">
        <f t="shared" si="6"/>
        <v>"BARBARIAN-17": {
"Capacities": ["Critique brutal (3 dés)"],
"Specials": 6,
"Damages": 4
}</v>
      </c>
      <c r="G19" s="162">
        <v>6</v>
      </c>
      <c r="H19" s="35"/>
      <c r="I19" s="5">
        <v>4</v>
      </c>
      <c r="J19" s="5">
        <v>20</v>
      </c>
      <c r="K19" s="35">
        <v>4</v>
      </c>
      <c r="L19" s="35">
        <v>3</v>
      </c>
      <c r="M19" s="35">
        <v>3</v>
      </c>
      <c r="N19" s="35">
        <v>3</v>
      </c>
      <c r="O19" s="35">
        <v>2</v>
      </c>
      <c r="P19" s="35">
        <v>1</v>
      </c>
      <c r="Q19" s="35">
        <v>1</v>
      </c>
      <c r="R19" s="35">
        <v>1</v>
      </c>
      <c r="S19" s="35">
        <v>1</v>
      </c>
      <c r="T19" s="163" t="str">
        <f t="shared" si="7"/>
        <v>"BARD-17" : {
"Capacities":[],
"MinorSpellsNb": 4,
"SpellsNb": 20,
"Locations": {
"1":4,
"2":3,
"3":3,
"4":3,
"5":2,
"6":1,
"7":1,
"8":1,
"9":1}
}</v>
      </c>
      <c r="U19" s="121">
        <v>6</v>
      </c>
      <c r="V19" s="111" t="s">
        <v>3210</v>
      </c>
      <c r="W19" s="121">
        <v>5</v>
      </c>
      <c r="X19" s="111">
        <v>4</v>
      </c>
      <c r="Y19" s="111">
        <v>3</v>
      </c>
      <c r="Z19" s="111">
        <v>3</v>
      </c>
      <c r="AA19" s="111">
        <v>3</v>
      </c>
      <c r="AB19" s="111">
        <v>2</v>
      </c>
      <c r="AC19" s="111">
        <v>1</v>
      </c>
      <c r="AD19" s="111">
        <v>1</v>
      </c>
      <c r="AE19" s="111">
        <v>1</v>
      </c>
      <c r="AF19" s="111">
        <v>1</v>
      </c>
      <c r="AG19" s="111" t="str">
        <f t="shared" si="8"/>
        <v>"CLERK-17" : {
"Capacities":["Destruction des morts-vivants (FP 4)", "Capacité de domaine divin"],
"MinorSpellsNb": 5,
"Locations": {
"1":4,
"2":3,
"3":3,
"4":3,
"5":2,
"6":1,
"7":1,
"8":1,
"9":1}
}</v>
      </c>
      <c r="AH19" s="162">
        <v>6</v>
      </c>
      <c r="AI19" s="35"/>
      <c r="AJ19" s="5">
        <v>4</v>
      </c>
      <c r="AK19" s="35">
        <v>4</v>
      </c>
      <c r="AL19" s="35">
        <v>3</v>
      </c>
      <c r="AM19" s="35">
        <v>3</v>
      </c>
      <c r="AN19" s="35">
        <v>3</v>
      </c>
      <c r="AO19" s="35">
        <v>2</v>
      </c>
      <c r="AP19" s="35">
        <v>1</v>
      </c>
      <c r="AQ19" s="35">
        <v>1</v>
      </c>
      <c r="AR19" s="35">
        <v>1</v>
      </c>
      <c r="AS19" s="35">
        <v>1</v>
      </c>
      <c r="AT19" s="163" t="str">
        <f t="shared" si="9"/>
        <v>"DRUID-17" : {
"Capacities":[],
"MinorSpellsNb": 4,
"Locations": {
"1":4,
"2":3,
"3":3,
"4":3,
"5":2,
"6":1,
"7":1,
"8":1,
"9":1}
}</v>
      </c>
      <c r="AU19" s="5">
        <v>6</v>
      </c>
      <c r="AV19" s="5">
        <v>17</v>
      </c>
      <c r="AW19" s="35" t="s">
        <v>3194</v>
      </c>
      <c r="AX19" s="5">
        <v>6</v>
      </c>
      <c r="AY19" s="5">
        <v>15</v>
      </c>
      <c r="AZ19" s="35">
        <v>4</v>
      </c>
      <c r="BA19" s="35">
        <v>3</v>
      </c>
      <c r="BB19" s="35">
        <v>3</v>
      </c>
      <c r="BC19" s="35">
        <v>3</v>
      </c>
      <c r="BD19" s="35">
        <v>2</v>
      </c>
      <c r="BE19" s="35">
        <v>1</v>
      </c>
      <c r="BF19" s="35">
        <v>1</v>
      </c>
      <c r="BG19" s="35">
        <v>1</v>
      </c>
      <c r="BH19" s="35">
        <v>1</v>
      </c>
      <c r="BI19" s="35" t="str">
        <f t="shared" si="10"/>
        <v>"SORCERER-17" : {
"Capacities":["Métamagie"],
"MinorSpellsNb": 6,
"SpellsNb": 15,
"Specials": 17,
"Locations": {
"1":4,
"2":3,
"3":3,
"4":3,
"5":2,
"6":1,
"7":1,
"8":1,
"9":1}
}</v>
      </c>
      <c r="BJ19" s="162">
        <v>6</v>
      </c>
      <c r="BK19" s="35"/>
      <c r="BL19" s="121">
        <v>3</v>
      </c>
      <c r="BM19" s="121">
        <v>11</v>
      </c>
      <c r="BN19" s="121">
        <v>4</v>
      </c>
      <c r="BO19" s="121">
        <v>3</v>
      </c>
      <c r="BP19" s="121">
        <v>3</v>
      </c>
      <c r="BQ19" s="121">
        <v>0</v>
      </c>
      <c r="BR19" s="163" t="str">
        <f t="shared" si="11"/>
        <v>"WARRIOR-17" : {
"Capacities":[],
"MinorSpellsNb": 3,
"SpellsNb": 11,
"Locations": {
"1":4,
"2":3,
"3":3,
"4":0}
}</v>
      </c>
      <c r="BS19" s="5">
        <v>6</v>
      </c>
      <c r="BT19" s="35"/>
      <c r="BU19" s="5">
        <v>5</v>
      </c>
      <c r="BV19" s="5">
        <v>4</v>
      </c>
      <c r="BW19" s="5">
        <v>3</v>
      </c>
      <c r="BX19" s="5">
        <v>3</v>
      </c>
      <c r="BY19" s="5">
        <v>3</v>
      </c>
      <c r="BZ19" s="5">
        <v>2</v>
      </c>
      <c r="CA19" s="5">
        <v>1</v>
      </c>
      <c r="CB19" s="5">
        <v>1</v>
      </c>
      <c r="CC19" s="5">
        <v>1</v>
      </c>
      <c r="CD19" s="5">
        <v>1</v>
      </c>
      <c r="CE19" s="5" t="str">
        <f t="shared" si="0"/>
        <v>"MAGICIAN-17" : {
"Capacities":[],
"MinorSpellsNb": 5,
"Locations": {
"1":4,
"2":3,
"3":3,
"4":3,
"5":2,
"6":1,
"7":1,
"8":1,
"9":1}
}</v>
      </c>
      <c r="CF19" s="170">
        <v>6</v>
      </c>
      <c r="CG19" s="146" t="s">
        <v>246</v>
      </c>
      <c r="CH19" s="146">
        <v>17</v>
      </c>
      <c r="CI19" s="202">
        <v>7.5</v>
      </c>
      <c r="CJ19" s="175" t="s">
        <v>3175</v>
      </c>
      <c r="CK19" s="159" t="str">
        <f t="shared" si="1"/>
        <v>"MONK-17" : {
"Capacities":["Capacité de la tradition monastique"],
"Specials": 17,
"BonusAttack": "1d10",
"ArmourlessSpeed": 7.5
}</v>
      </c>
      <c r="CL19" s="162">
        <v>6</v>
      </c>
      <c r="CM19" s="35"/>
      <c r="CN19" s="35">
        <v>8</v>
      </c>
      <c r="CO19" s="35" t="s">
        <v>3417</v>
      </c>
      <c r="CP19" s="5">
        <v>4</v>
      </c>
      <c r="CQ19" s="5">
        <v>3</v>
      </c>
      <c r="CR19" s="5">
        <v>3</v>
      </c>
      <c r="CS19" s="5">
        <v>3</v>
      </c>
      <c r="CT19" s="5">
        <v>1</v>
      </c>
      <c r="CU19" s="166" t="str">
        <f t="shared" si="2"/>
        <v>"PALADIN-17" : {
"Capacities":[],
"SpellsNb": 8,
"BonusSpellsNb": "CHA",
"Locations": {
"1":4,
"2":3,
"3":3,
"4":3,
"5":1}
}</v>
      </c>
      <c r="CV19" s="5">
        <v>6</v>
      </c>
      <c r="CW19" s="35"/>
      <c r="CX19" s="5">
        <v>10</v>
      </c>
      <c r="CY19" s="5">
        <v>4</v>
      </c>
      <c r="CZ19" s="5">
        <v>3</v>
      </c>
      <c r="DA19" s="5">
        <v>3</v>
      </c>
      <c r="DB19" s="5">
        <v>3</v>
      </c>
      <c r="DC19" s="5">
        <v>1</v>
      </c>
      <c r="DD19" s="5" t="str">
        <f t="shared" si="3"/>
        <v>"PROWLER-17" : {
"Capacities":[],
"SpellsNb":10,
"Locations": {
"1":4,
"2":3,
"3":3,
"4":3,
"5":1}
}</v>
      </c>
      <c r="DE19" s="162">
        <v>6</v>
      </c>
      <c r="DF19" s="5" t="s">
        <v>1139</v>
      </c>
      <c r="DG19" s="35" t="s">
        <v>3142</v>
      </c>
      <c r="DH19" s="121">
        <v>4</v>
      </c>
      <c r="DI19" s="121">
        <v>11</v>
      </c>
      <c r="DJ19" s="121">
        <v>4</v>
      </c>
      <c r="DK19" s="121">
        <v>3</v>
      </c>
      <c r="DL19" s="121">
        <v>3</v>
      </c>
      <c r="DM19" s="121">
        <v>0</v>
      </c>
      <c r="DN19" s="163" t="str">
        <f t="shared" si="4"/>
        <v>"WILY-17" : {
"Capacities":["Capacité de l'archétype de roublard"],
"BonusAttack": "9d6",
"MinorSpellsNb": 4,
"SpellsNb": 11,
"Locations": {
"1":4,
"2":3,
"3":3,
"4":0
}
}</v>
      </c>
      <c r="DO19" s="5">
        <v>6</v>
      </c>
      <c r="DP19" s="35" t="s">
        <v>3134</v>
      </c>
      <c r="DQ19" s="5">
        <v>4</v>
      </c>
      <c r="DR19" s="5">
        <v>14</v>
      </c>
      <c r="DS19" s="5">
        <v>4</v>
      </c>
      <c r="DT19" s="5">
        <v>5</v>
      </c>
      <c r="DU19" s="5">
        <v>7</v>
      </c>
      <c r="DV19" s="147" t="str">
        <f t="shared" si="5"/>
        <v>"WIZARD-17" : {
"Capacities":["Arcanum mystique (niveau 9)"],
"MinorSpellsNb": 4,
"SpellsNb": 14,
"Locations": {"5":4},
"Invocations": 7
}</v>
      </c>
    </row>
    <row r="20" spans="1:126" ht="15" customHeight="1">
      <c r="A20" s="155">
        <v>18</v>
      </c>
      <c r="B20" s="4">
        <v>6</v>
      </c>
      <c r="C20" s="32" t="s">
        <v>3124</v>
      </c>
      <c r="D20" s="4">
        <v>6</v>
      </c>
      <c r="E20" s="4">
        <v>4</v>
      </c>
      <c r="F20" s="173" t="str">
        <f t="shared" si="6"/>
        <v>"BARBARIAN-18": {
"Capacities": ["Puissance indomptable"],
"Specials": 6,
"Damages": 4
}</v>
      </c>
      <c r="G20" s="164">
        <v>6</v>
      </c>
      <c r="H20" s="32" t="s">
        <v>3219</v>
      </c>
      <c r="I20" s="4">
        <v>4</v>
      </c>
      <c r="J20" s="4">
        <v>22</v>
      </c>
      <c r="K20" s="32">
        <v>4</v>
      </c>
      <c r="L20" s="32">
        <v>3</v>
      </c>
      <c r="M20" s="32">
        <v>3</v>
      </c>
      <c r="N20" s="32">
        <v>3</v>
      </c>
      <c r="O20" s="32">
        <v>3</v>
      </c>
      <c r="P20" s="32">
        <v>1</v>
      </c>
      <c r="Q20" s="32">
        <v>1</v>
      </c>
      <c r="R20" s="32">
        <v>1</v>
      </c>
      <c r="S20" s="32">
        <v>1</v>
      </c>
      <c r="T20" s="163" t="str">
        <f t="shared" si="7"/>
        <v>"BARD-18" : {
"Capacities":["Secrets magiques"],
"MinorSpellsNb": 4,
"SpellsNb": 22,
"Locations": {
"1":4,
"2":3,
"3":3,
"4":3,
"5":3,
"6":1,
"7":1,
"8":1,
"9":1}
}</v>
      </c>
      <c r="U20" s="122">
        <v>6</v>
      </c>
      <c r="V20" s="109" t="s">
        <v>3211</v>
      </c>
      <c r="W20" s="122">
        <v>5</v>
      </c>
      <c r="X20" s="109">
        <v>4</v>
      </c>
      <c r="Y20" s="109">
        <v>3</v>
      </c>
      <c r="Z20" s="109">
        <v>3</v>
      </c>
      <c r="AA20" s="109">
        <v>3</v>
      </c>
      <c r="AB20" s="109">
        <v>3</v>
      </c>
      <c r="AC20" s="109">
        <v>1</v>
      </c>
      <c r="AD20" s="109">
        <v>1</v>
      </c>
      <c r="AE20" s="109">
        <v>1</v>
      </c>
      <c r="AF20" s="109">
        <v>1</v>
      </c>
      <c r="AG20" s="111" t="str">
        <f t="shared" si="8"/>
        <v>"CLERK-18" : {
"Capacities":["Canalisation d’énergie divine (3)"],
"MinorSpellsNb": 5,
"Locations": {
"1":4,
"2":3,
"3":3,
"4":3,
"5":3,
"6":1,
"7":1,
"8":1,
"9":1}
}</v>
      </c>
      <c r="AH20" s="164">
        <v>6</v>
      </c>
      <c r="AI20" s="32" t="s">
        <v>3201</v>
      </c>
      <c r="AJ20" s="4">
        <v>4</v>
      </c>
      <c r="AK20" s="32">
        <v>4</v>
      </c>
      <c r="AL20" s="32">
        <v>3</v>
      </c>
      <c r="AM20" s="32">
        <v>3</v>
      </c>
      <c r="AN20" s="32">
        <v>3</v>
      </c>
      <c r="AO20" s="32">
        <v>3</v>
      </c>
      <c r="AP20" s="32">
        <v>1</v>
      </c>
      <c r="AQ20" s="32">
        <v>1</v>
      </c>
      <c r="AR20" s="32">
        <v>1</v>
      </c>
      <c r="AS20" s="32">
        <v>1</v>
      </c>
      <c r="AT20" s="163" t="str">
        <f t="shared" si="9"/>
        <v>"DRUID-18" : {
"Capacities":["Jeunesse éternelle", "Incantation animale"],
"MinorSpellsNb": 4,
"Locations": {
"1":4,
"2":3,
"3":3,
"4":3,
"5":3,
"6":1,
"7":1,
"8":1,
"9":1}
}</v>
      </c>
      <c r="AU20" s="4">
        <v>6</v>
      </c>
      <c r="AV20" s="4">
        <v>18</v>
      </c>
      <c r="AW20" s="32" t="s">
        <v>3195</v>
      </c>
      <c r="AX20" s="4">
        <v>6</v>
      </c>
      <c r="AY20" s="4">
        <v>15</v>
      </c>
      <c r="AZ20" s="32">
        <v>4</v>
      </c>
      <c r="BA20" s="32">
        <v>3</v>
      </c>
      <c r="BB20" s="32">
        <v>3</v>
      </c>
      <c r="BC20" s="32">
        <v>3</v>
      </c>
      <c r="BD20" s="32">
        <v>3</v>
      </c>
      <c r="BE20" s="32">
        <v>1</v>
      </c>
      <c r="BF20" s="32">
        <v>1</v>
      </c>
      <c r="BG20" s="32">
        <v>1</v>
      </c>
      <c r="BH20" s="32">
        <v>1</v>
      </c>
      <c r="BI20" s="35" t="str">
        <f t="shared" si="10"/>
        <v>"SORCERER-18" : {
"Capacities":["Capacité de l'origine magique"],
"MinorSpellsNb": 6,
"SpellsNb": 15,
"Specials": 18,
"Locations": {
"1":4,
"2":3,
"3":3,
"4":3,
"5":3,
"6":1,
"7":1,
"8":1,
"9":1}
}</v>
      </c>
      <c r="BJ20" s="164">
        <v>6</v>
      </c>
      <c r="BK20" s="32" t="s">
        <v>3189</v>
      </c>
      <c r="BL20" s="122">
        <v>3</v>
      </c>
      <c r="BM20" s="122">
        <v>11</v>
      </c>
      <c r="BN20" s="122">
        <v>4</v>
      </c>
      <c r="BO20" s="122">
        <v>3</v>
      </c>
      <c r="BP20" s="122">
        <v>3</v>
      </c>
      <c r="BQ20" s="122">
        <v>0</v>
      </c>
      <c r="BR20" s="163" t="str">
        <f t="shared" si="11"/>
        <v>"WARRIOR-18" : {
"Capacities":["Capacité de l'archétype martial"],
"MinorSpellsNb": 3,
"SpellsNb": 11,
"Locations": {
"1":4,
"2":3,
"3":3,
"4":0}
}</v>
      </c>
      <c r="BS20" s="4">
        <v>6</v>
      </c>
      <c r="BT20" s="32" t="s">
        <v>3184</v>
      </c>
      <c r="BU20" s="4">
        <v>5</v>
      </c>
      <c r="BV20" s="4">
        <v>4</v>
      </c>
      <c r="BW20" s="4">
        <v>3</v>
      </c>
      <c r="BX20" s="4">
        <v>3</v>
      </c>
      <c r="BY20" s="4">
        <v>3</v>
      </c>
      <c r="BZ20" s="4">
        <v>3</v>
      </c>
      <c r="CA20" s="4">
        <v>1</v>
      </c>
      <c r="CB20" s="4">
        <v>1</v>
      </c>
      <c r="CC20" s="4">
        <v>1</v>
      </c>
      <c r="CD20" s="4">
        <v>1</v>
      </c>
      <c r="CE20" s="5" t="str">
        <f t="shared" si="0"/>
        <v>"MAGICIAN-18" : {
"Capacities":["Maîtrise des sorts"],
"MinorSpellsNb": 5,
"Locations": {
"1":4,
"2":3,
"3":3,
"4":3,
"5":3,
"6":1,
"7":1,
"8":1,
"9":1}
}</v>
      </c>
      <c r="CF20" s="171">
        <v>6</v>
      </c>
      <c r="CG20" s="148" t="s">
        <v>246</v>
      </c>
      <c r="CH20" s="148">
        <v>18</v>
      </c>
      <c r="CI20" s="203">
        <v>9</v>
      </c>
      <c r="CJ20" s="176" t="s">
        <v>3179</v>
      </c>
      <c r="CK20" s="159" t="str">
        <f t="shared" si="1"/>
        <v>"MONK-18" : {
"Capacities":["Corps vide"],
"Specials": 18,
"BonusAttack": "1d10",
"ArmourlessSpeed": 9
}</v>
      </c>
      <c r="CL20" s="164">
        <v>6</v>
      </c>
      <c r="CM20" s="32" t="s">
        <v>3167</v>
      </c>
      <c r="CN20" s="32">
        <v>9</v>
      </c>
      <c r="CO20" s="32" t="s">
        <v>3417</v>
      </c>
      <c r="CP20" s="4">
        <v>4</v>
      </c>
      <c r="CQ20" s="4">
        <v>3</v>
      </c>
      <c r="CR20" s="4">
        <v>3</v>
      </c>
      <c r="CS20" s="4">
        <v>3</v>
      </c>
      <c r="CT20" s="4">
        <v>1</v>
      </c>
      <c r="CU20" s="166" t="str">
        <f t="shared" si="2"/>
        <v>"PALADIN-18" : {
"Capacities":["Amélioration des auras"],
"SpellsNb": 9,
"BonusSpellsNb": "CHA",
"Locations": {
"1":4,
"2":3,
"3":3,
"4":3,
"5":1}
}</v>
      </c>
      <c r="CV20" s="4">
        <v>6</v>
      </c>
      <c r="CW20" s="32" t="s">
        <v>3157</v>
      </c>
      <c r="CX20" s="4">
        <v>10</v>
      </c>
      <c r="CY20" s="4">
        <v>4</v>
      </c>
      <c r="CZ20" s="4">
        <v>3</v>
      </c>
      <c r="DA20" s="4">
        <v>3</v>
      </c>
      <c r="DB20" s="4">
        <v>3</v>
      </c>
      <c r="DC20" s="4">
        <v>1</v>
      </c>
      <c r="DD20" s="5" t="str">
        <f t="shared" si="3"/>
        <v>"PROWLER-18" : {
"Capacities":["Sens sauvages"],
"SpellsNb":10,
"Locations": {
"1":4,
"2":3,
"3":3,
"4":3,
"5":1}
}</v>
      </c>
      <c r="DE20" s="164">
        <v>6</v>
      </c>
      <c r="DF20" s="4" t="s">
        <v>1139</v>
      </c>
      <c r="DG20" s="32" t="s">
        <v>3146</v>
      </c>
      <c r="DH20" s="122">
        <v>4</v>
      </c>
      <c r="DI20" s="122">
        <v>11</v>
      </c>
      <c r="DJ20" s="122">
        <v>4</v>
      </c>
      <c r="DK20" s="122">
        <v>3</v>
      </c>
      <c r="DL20" s="122">
        <v>3</v>
      </c>
      <c r="DM20" s="122">
        <v>0</v>
      </c>
      <c r="DN20" s="163" t="str">
        <f t="shared" si="4"/>
        <v>"WILY-18" : {
"Capacities":["Insaisissable"],
"BonusAttack": "9d6",
"MinorSpellsNb": 4,
"SpellsNb": 11,
"Locations": {
"1":4,
"2":3,
"3":3,
"4":0
}
}</v>
      </c>
      <c r="DO20" s="4">
        <v>6</v>
      </c>
      <c r="DP20" s="32" t="s">
        <v>3129</v>
      </c>
      <c r="DQ20" s="4">
        <v>4</v>
      </c>
      <c r="DR20" s="4">
        <v>14</v>
      </c>
      <c r="DS20" s="4">
        <v>4</v>
      </c>
      <c r="DT20" s="4">
        <v>5</v>
      </c>
      <c r="DU20" s="4">
        <v>8</v>
      </c>
      <c r="DV20" s="147" t="str">
        <f t="shared" si="5"/>
        <v>"WIZARD-18" : {
"Capacities":["-"],
"MinorSpellsNb": 4,
"SpellsNb": 14,
"Locations": {"5":4},
"Invocations": 8
}</v>
      </c>
    </row>
    <row r="21" spans="1:126" ht="15" customHeight="1">
      <c r="A21" s="154">
        <v>19</v>
      </c>
      <c r="B21" s="5">
        <v>6</v>
      </c>
      <c r="C21" s="35" t="s">
        <v>3115</v>
      </c>
      <c r="D21" s="5">
        <v>6</v>
      </c>
      <c r="E21" s="5">
        <v>4</v>
      </c>
      <c r="F21" s="173" t="str">
        <f t="shared" si="6"/>
        <v>"BARBARIAN-19": {
"Capacities": ["Amélioration de caractéristiques"],
"Specials": 6,
"Damages": 4
}</v>
      </c>
      <c r="G21" s="162">
        <v>6</v>
      </c>
      <c r="H21" s="35" t="s">
        <v>3115</v>
      </c>
      <c r="I21" s="5">
        <v>4</v>
      </c>
      <c r="J21" s="5">
        <v>22</v>
      </c>
      <c r="K21" s="35">
        <v>4</v>
      </c>
      <c r="L21" s="35">
        <v>3</v>
      </c>
      <c r="M21" s="35">
        <v>3</v>
      </c>
      <c r="N21" s="35">
        <v>3</v>
      </c>
      <c r="O21" s="35">
        <v>3</v>
      </c>
      <c r="P21" s="35">
        <v>2</v>
      </c>
      <c r="Q21" s="35">
        <v>1</v>
      </c>
      <c r="R21" s="35">
        <v>1</v>
      </c>
      <c r="S21" s="35">
        <v>1</v>
      </c>
      <c r="T21" s="163" t="str">
        <f t="shared" si="7"/>
        <v>"BARD-19" : {
"Capacities":["Amélioration de caractéristiques"],
"MinorSpellsNb": 4,
"SpellsNb": 22,
"Locations": {
"1":4,
"2":3,
"3":3,
"4":3,
"5":3,
"6":2,
"7":1,
"8":1,
"9":1}
}</v>
      </c>
      <c r="U21" s="121">
        <v>6</v>
      </c>
      <c r="V21" s="111" t="s">
        <v>3115</v>
      </c>
      <c r="W21" s="121">
        <v>5</v>
      </c>
      <c r="X21" s="111">
        <v>4</v>
      </c>
      <c r="Y21" s="111">
        <v>3</v>
      </c>
      <c r="Z21" s="111">
        <v>3</v>
      </c>
      <c r="AA21" s="111">
        <v>3</v>
      </c>
      <c r="AB21" s="111">
        <v>3</v>
      </c>
      <c r="AC21" s="111">
        <v>2</v>
      </c>
      <c r="AD21" s="111">
        <v>1</v>
      </c>
      <c r="AE21" s="111">
        <v>1</v>
      </c>
      <c r="AF21" s="111">
        <v>1</v>
      </c>
      <c r="AG21" s="111" t="str">
        <f t="shared" si="8"/>
        <v>"CLERK-19" : {
"Capacities":["Amélioration de caractéristiques"],
"MinorSpellsNb": 5,
"Locations": {
"1":4,
"2":3,
"3":3,
"4":3,
"5":3,
"6":2,
"7":1,
"8":1,
"9":1}
}</v>
      </c>
      <c r="AH21" s="162">
        <v>6</v>
      </c>
      <c r="AI21" s="35" t="s">
        <v>3115</v>
      </c>
      <c r="AJ21" s="5">
        <v>4</v>
      </c>
      <c r="AK21" s="35">
        <v>4</v>
      </c>
      <c r="AL21" s="35">
        <v>3</v>
      </c>
      <c r="AM21" s="35">
        <v>3</v>
      </c>
      <c r="AN21" s="35">
        <v>3</v>
      </c>
      <c r="AO21" s="35">
        <v>3</v>
      </c>
      <c r="AP21" s="35">
        <v>2</v>
      </c>
      <c r="AQ21" s="35">
        <v>1</v>
      </c>
      <c r="AR21" s="35">
        <v>1</v>
      </c>
      <c r="AS21" s="35">
        <v>1</v>
      </c>
      <c r="AT21" s="163" t="str">
        <f t="shared" si="9"/>
        <v>"DRUID-19" : {
"Capacities":["Amélioration de caractéristiques"],
"MinorSpellsNb": 4,
"Locations": {
"1":4,
"2":3,
"3":3,
"4":3,
"5":3,
"6":2,
"7":1,
"8":1,
"9":1}
}</v>
      </c>
      <c r="AU21" s="5">
        <v>6</v>
      </c>
      <c r="AV21" s="5">
        <v>19</v>
      </c>
      <c r="AW21" s="35" t="s">
        <v>3115</v>
      </c>
      <c r="AX21" s="5">
        <v>6</v>
      </c>
      <c r="AY21" s="5">
        <v>15</v>
      </c>
      <c r="AZ21" s="35">
        <v>4</v>
      </c>
      <c r="BA21" s="35">
        <v>3</v>
      </c>
      <c r="BB21" s="35">
        <v>3</v>
      </c>
      <c r="BC21" s="35">
        <v>3</v>
      </c>
      <c r="BD21" s="35">
        <v>3</v>
      </c>
      <c r="BE21" s="35">
        <v>2</v>
      </c>
      <c r="BF21" s="35">
        <v>1</v>
      </c>
      <c r="BG21" s="35">
        <v>1</v>
      </c>
      <c r="BH21" s="35">
        <v>1</v>
      </c>
      <c r="BI21" s="35" t="str">
        <f t="shared" si="10"/>
        <v>"SORCERER-19" : {
"Capacities":["Amélioration de caractéristiques"],
"MinorSpellsNb": 6,
"SpellsNb": 15,
"Specials": 19,
"Locations": {
"1":4,
"2":3,
"3":3,
"4":3,
"5":3,
"6":2,
"7":1,
"8":1,
"9":1}
}</v>
      </c>
      <c r="BJ21" s="162">
        <v>6</v>
      </c>
      <c r="BK21" s="35" t="s">
        <v>3115</v>
      </c>
      <c r="BL21" s="121">
        <v>3</v>
      </c>
      <c r="BM21" s="121">
        <v>12</v>
      </c>
      <c r="BN21" s="121">
        <v>4</v>
      </c>
      <c r="BO21" s="121">
        <v>3</v>
      </c>
      <c r="BP21" s="121">
        <v>3</v>
      </c>
      <c r="BQ21" s="121">
        <v>1</v>
      </c>
      <c r="BR21" s="163" t="str">
        <f t="shared" si="11"/>
        <v>"WARRIOR-19" : {
"Capacities":["Amélioration de caractéristiques"],
"MinorSpellsNb": 3,
"SpellsNb": 12,
"Locations": {
"1":4,
"2":3,
"3":3,
"4":1}
}</v>
      </c>
      <c r="BS21" s="5">
        <v>6</v>
      </c>
      <c r="BT21" s="35" t="s">
        <v>3115</v>
      </c>
      <c r="BU21" s="5">
        <v>5</v>
      </c>
      <c r="BV21" s="5">
        <v>4</v>
      </c>
      <c r="BW21" s="5">
        <v>3</v>
      </c>
      <c r="BX21" s="5">
        <v>3</v>
      </c>
      <c r="BY21" s="5">
        <v>3</v>
      </c>
      <c r="BZ21" s="5">
        <v>3</v>
      </c>
      <c r="CA21" s="5">
        <v>2</v>
      </c>
      <c r="CB21" s="5">
        <v>1</v>
      </c>
      <c r="CC21" s="5">
        <v>1</v>
      </c>
      <c r="CD21" s="5">
        <v>1</v>
      </c>
      <c r="CE21" s="5" t="str">
        <f t="shared" si="0"/>
        <v>"MAGICIAN-19" : {
"Capacities":["Amélioration de caractéristiques"],
"MinorSpellsNb": 5,
"Locations": {
"1":4,
"2":3,
"3":3,
"4":3,
"5":3,
"6":2,
"7":1,
"8":1,
"9":1}
}</v>
      </c>
      <c r="CF21" s="170">
        <v>6</v>
      </c>
      <c r="CG21" s="146" t="s">
        <v>246</v>
      </c>
      <c r="CH21" s="146">
        <v>19</v>
      </c>
      <c r="CI21" s="202">
        <v>9</v>
      </c>
      <c r="CJ21" s="175" t="s">
        <v>3115</v>
      </c>
      <c r="CK21" s="159" t="str">
        <f t="shared" si="1"/>
        <v>"MONK-19" : {
"Capacities":["Amélioration de caractéristiques"],
"Specials": 19,
"BonusAttack": "1d10",
"ArmourlessSpeed": 9
}</v>
      </c>
      <c r="CL21" s="162">
        <v>6</v>
      </c>
      <c r="CM21" s="35" t="s">
        <v>3115</v>
      </c>
      <c r="CN21" s="35">
        <v>9</v>
      </c>
      <c r="CO21" s="35" t="s">
        <v>3417</v>
      </c>
      <c r="CP21" s="5">
        <v>4</v>
      </c>
      <c r="CQ21" s="5">
        <v>3</v>
      </c>
      <c r="CR21" s="5">
        <v>3</v>
      </c>
      <c r="CS21" s="5">
        <v>3</v>
      </c>
      <c r="CT21" s="5">
        <v>2</v>
      </c>
      <c r="CU21" s="166" t="str">
        <f t="shared" si="2"/>
        <v>"PALADIN-19" : {
"Capacities":["Amélioration de caractéristiques"],
"SpellsNb": 9,
"BonusSpellsNb": "CHA",
"Locations": {
"1":4,
"2":3,
"3":3,
"4":3,
"5":2}
}</v>
      </c>
      <c r="CV21" s="5">
        <v>6</v>
      </c>
      <c r="CW21" s="35" t="s">
        <v>3115</v>
      </c>
      <c r="CX21" s="5">
        <v>11</v>
      </c>
      <c r="CY21" s="5">
        <v>4</v>
      </c>
      <c r="CZ21" s="5">
        <v>3</v>
      </c>
      <c r="DA21" s="5">
        <v>3</v>
      </c>
      <c r="DB21" s="5">
        <v>3</v>
      </c>
      <c r="DC21" s="5">
        <v>2</v>
      </c>
      <c r="DD21" s="5" t="str">
        <f t="shared" si="3"/>
        <v>"PROWLER-19" : {
"Capacities":["Amélioration de caractéristiques"],
"SpellsNb":11,
"Locations": {
"1":4,
"2":3,
"3":3,
"4":3,
"5":2}
}</v>
      </c>
      <c r="DE21" s="162">
        <v>6</v>
      </c>
      <c r="DF21" s="5" t="s">
        <v>1140</v>
      </c>
      <c r="DG21" s="35" t="s">
        <v>3115</v>
      </c>
      <c r="DH21" s="121">
        <v>4</v>
      </c>
      <c r="DI21" s="121">
        <v>12</v>
      </c>
      <c r="DJ21" s="121">
        <v>4</v>
      </c>
      <c r="DK21" s="121">
        <v>3</v>
      </c>
      <c r="DL21" s="121">
        <v>3</v>
      </c>
      <c r="DM21" s="121">
        <v>1</v>
      </c>
      <c r="DN21" s="163" t="str">
        <f t="shared" si="4"/>
        <v>"WILY-19" : {
"Capacities":["Amélioration de caractéristiques"],
"BonusAttack": "10d6",
"MinorSpellsNb": 4,
"SpellsNb": 12,
"Locations": {
"1":4,
"2":3,
"3":3,
"4":1
}
}</v>
      </c>
      <c r="DO21" s="5">
        <v>6</v>
      </c>
      <c r="DP21" s="35" t="s">
        <v>3115</v>
      </c>
      <c r="DQ21" s="5">
        <v>4</v>
      </c>
      <c r="DR21" s="5">
        <v>15</v>
      </c>
      <c r="DS21" s="5">
        <v>4</v>
      </c>
      <c r="DT21" s="5">
        <v>5</v>
      </c>
      <c r="DU21" s="5">
        <v>8</v>
      </c>
      <c r="DV21" s="147" t="str">
        <f t="shared" si="5"/>
        <v>"WIZARD-19" : {
"Capacities":["Amélioration de caractéristiques"],
"MinorSpellsNb": 4,
"SpellsNb": 15,
"Locations": {"5":4},
"Invocations": 8
}</v>
      </c>
    </row>
    <row r="22" spans="1:126" ht="15" customHeight="1">
      <c r="A22" s="156">
        <v>20</v>
      </c>
      <c r="B22" s="6">
        <v>6</v>
      </c>
      <c r="C22" s="150" t="s">
        <v>3125</v>
      </c>
      <c r="D22" s="6">
        <v>-1</v>
      </c>
      <c r="E22" s="6">
        <v>4</v>
      </c>
      <c r="F22" s="173" t="str">
        <f t="shared" si="6"/>
        <v>"BARBARIAN-20": {
"Capacities": ["Champion primitif"],
"Specials": -1,
"Damages": 4
}</v>
      </c>
      <c r="G22" s="165">
        <v>6</v>
      </c>
      <c r="H22" s="150" t="s">
        <v>3220</v>
      </c>
      <c r="I22" s="6">
        <v>4</v>
      </c>
      <c r="J22" s="6">
        <v>22</v>
      </c>
      <c r="K22" s="150">
        <v>4</v>
      </c>
      <c r="L22" s="150">
        <v>3</v>
      </c>
      <c r="M22" s="150">
        <v>3</v>
      </c>
      <c r="N22" s="150">
        <v>3</v>
      </c>
      <c r="O22" s="150">
        <v>3</v>
      </c>
      <c r="P22" s="150">
        <v>2</v>
      </c>
      <c r="Q22" s="150">
        <v>2</v>
      </c>
      <c r="R22" s="150">
        <v>1</v>
      </c>
      <c r="S22" s="150">
        <v>1</v>
      </c>
      <c r="T22" s="163" t="str">
        <f t="shared" si="7"/>
        <v>"BARD-20" : {
"Capacities":["Inspiration supérieure"],
"MinorSpellsNb": 4,
"SpellsNb": 22,
"Locations": {
"1":4,
"2":3,
"3":3,
"4":3,
"5":3,
"6":2,
"7":2,
"8":1,
"9":1}
}</v>
      </c>
      <c r="U22" s="6">
        <v>6</v>
      </c>
      <c r="V22" s="150" t="s">
        <v>3212</v>
      </c>
      <c r="W22" s="6">
        <v>5</v>
      </c>
      <c r="X22" s="150">
        <v>4</v>
      </c>
      <c r="Y22" s="150">
        <v>3</v>
      </c>
      <c r="Z22" s="150">
        <v>3</v>
      </c>
      <c r="AA22" s="150">
        <v>3</v>
      </c>
      <c r="AB22" s="150">
        <v>3</v>
      </c>
      <c r="AC22" s="150">
        <v>2</v>
      </c>
      <c r="AD22" s="150">
        <v>2</v>
      </c>
      <c r="AE22" s="150">
        <v>1</v>
      </c>
      <c r="AF22" s="150">
        <v>1</v>
      </c>
      <c r="AG22" s="111" t="str">
        <f t="shared" si="8"/>
        <v>"CLERK-20" : {
"Capacities":["Intervention divine améliorée"],
"MinorSpellsNb": 5,
"Locations": {
"1":4,
"2":3,
"3":3,
"4":3,
"5":3,
"6":2,
"7":2,
"8":1,
"9":1}
}</v>
      </c>
      <c r="AH22" s="165">
        <v>6</v>
      </c>
      <c r="AI22" s="150" t="s">
        <v>3202</v>
      </c>
      <c r="AJ22" s="6">
        <v>4</v>
      </c>
      <c r="AK22" s="150">
        <v>4</v>
      </c>
      <c r="AL22" s="150">
        <v>3</v>
      </c>
      <c r="AM22" s="150">
        <v>3</v>
      </c>
      <c r="AN22" s="150">
        <v>3</v>
      </c>
      <c r="AO22" s="150">
        <v>3</v>
      </c>
      <c r="AP22" s="150">
        <v>2</v>
      </c>
      <c r="AQ22" s="150">
        <v>2</v>
      </c>
      <c r="AR22" s="150">
        <v>1</v>
      </c>
      <c r="AS22" s="150">
        <v>1</v>
      </c>
      <c r="AT22" s="163" t="str">
        <f t="shared" si="9"/>
        <v>"DRUID-20" : {
"Capacities":["Archidruide"],
"MinorSpellsNb": 4,
"Locations": {
"1":4,
"2":3,
"3":3,
"4":3,
"5":3,
"6":2,
"7":2,
"8":1,
"9":1}
}</v>
      </c>
      <c r="AU22" s="6">
        <v>6</v>
      </c>
      <c r="AV22" s="6">
        <v>20</v>
      </c>
      <c r="AW22" s="150" t="s">
        <v>3196</v>
      </c>
      <c r="AX22" s="6">
        <v>6</v>
      </c>
      <c r="AY22" s="6">
        <v>15</v>
      </c>
      <c r="AZ22" s="150">
        <v>4</v>
      </c>
      <c r="BA22" s="150">
        <v>3</v>
      </c>
      <c r="BB22" s="150">
        <v>3</v>
      </c>
      <c r="BC22" s="150">
        <v>3</v>
      </c>
      <c r="BD22" s="150">
        <v>3</v>
      </c>
      <c r="BE22" s="150">
        <v>2</v>
      </c>
      <c r="BF22" s="150">
        <v>2</v>
      </c>
      <c r="BG22" s="150">
        <v>1</v>
      </c>
      <c r="BH22" s="150">
        <v>1</v>
      </c>
      <c r="BI22" s="35" t="str">
        <f t="shared" si="10"/>
        <v>"SORCERER-20" : {
"Capacities":["Restauration magique"],
"MinorSpellsNb": 6,
"SpellsNb": 15,
"Specials": 20,
"Locations": {
"1":4,
"2":3,
"3":3,
"4":3,
"5":3,
"6":2,
"7":2,
"8":1,
"9":1}
}</v>
      </c>
      <c r="BJ22" s="165">
        <v>6</v>
      </c>
      <c r="BK22" s="150" t="s">
        <v>3191</v>
      </c>
      <c r="BL22" s="122">
        <v>3</v>
      </c>
      <c r="BM22" s="122">
        <v>13</v>
      </c>
      <c r="BN22" s="122">
        <v>4</v>
      </c>
      <c r="BO22" s="122">
        <v>3</v>
      </c>
      <c r="BP22" s="122">
        <v>3</v>
      </c>
      <c r="BQ22" s="122">
        <v>1</v>
      </c>
      <c r="BR22" s="163" t="str">
        <f t="shared" si="11"/>
        <v>"WARRIOR-20" : {
"Capacities":["Attaque supplémentaire (3)"],
"MinorSpellsNb": 3,
"SpellsNb": 13,
"Locations": {
"1":4,
"2":3,
"3":3,
"4":1}
}</v>
      </c>
      <c r="BS22" s="6">
        <v>6</v>
      </c>
      <c r="BT22" s="150" t="s">
        <v>3185</v>
      </c>
      <c r="BU22" s="6">
        <v>5</v>
      </c>
      <c r="BV22" s="6">
        <v>4</v>
      </c>
      <c r="BW22" s="6">
        <v>3</v>
      </c>
      <c r="BX22" s="6">
        <v>3</v>
      </c>
      <c r="BY22" s="6">
        <v>3</v>
      </c>
      <c r="BZ22" s="6">
        <v>3</v>
      </c>
      <c r="CA22" s="6">
        <v>2</v>
      </c>
      <c r="CB22" s="6">
        <v>2</v>
      </c>
      <c r="CC22" s="6">
        <v>1</v>
      </c>
      <c r="CD22" s="6">
        <v>1</v>
      </c>
      <c r="CE22" s="5" t="str">
        <f t="shared" si="0"/>
        <v>"MAGICIAN-20" : {
"Capacities":["Sorts de prédilection"],
"MinorSpellsNb": 5,
"Locations": {
"1":4,
"2":3,
"3":3,
"4":3,
"5":3,
"6":2,
"7":2,
"8":1,
"9":1}
}</v>
      </c>
      <c r="CF22" s="172">
        <v>6</v>
      </c>
      <c r="CG22" s="149" t="s">
        <v>246</v>
      </c>
      <c r="CH22" s="149">
        <v>20</v>
      </c>
      <c r="CI22" s="204">
        <v>9</v>
      </c>
      <c r="CJ22" s="177" t="s">
        <v>3180</v>
      </c>
      <c r="CK22" s="159" t="str">
        <f t="shared" si="1"/>
        <v>"MONK-20" : {
"Capacities":["Perfection de l'être"],
"Specials": 20,
"BonusAttack": "1d10",
"ArmourlessSpeed": 9
}</v>
      </c>
      <c r="CL22" s="165">
        <v>6</v>
      </c>
      <c r="CM22" s="150" t="s">
        <v>3163</v>
      </c>
      <c r="CN22" s="150">
        <v>10</v>
      </c>
      <c r="CO22" s="32" t="s">
        <v>3417</v>
      </c>
      <c r="CP22" s="6">
        <v>4</v>
      </c>
      <c r="CQ22" s="6">
        <v>3</v>
      </c>
      <c r="CR22" s="6">
        <v>3</v>
      </c>
      <c r="CS22" s="6">
        <v>3</v>
      </c>
      <c r="CT22" s="6">
        <v>2</v>
      </c>
      <c r="CU22" s="166" t="str">
        <f t="shared" si="2"/>
        <v>"PALADIN-20" : {
"Capacities":["Capacité de serment sacré"],
"SpellsNb": 10,
"BonusSpellsNb": "CHA",
"Locations": {
"1":4,
"2":3,
"3":3,
"4":3,
"5":2}
}</v>
      </c>
      <c r="CV22" s="6">
        <v>6</v>
      </c>
      <c r="CW22" s="150" t="s">
        <v>3158</v>
      </c>
      <c r="CX22" s="6">
        <v>11</v>
      </c>
      <c r="CY22" s="6">
        <v>4</v>
      </c>
      <c r="CZ22" s="6">
        <v>3</v>
      </c>
      <c r="DA22" s="6">
        <v>3</v>
      </c>
      <c r="DB22" s="6">
        <v>3</v>
      </c>
      <c r="DC22" s="6">
        <v>2</v>
      </c>
      <c r="DD22" s="5" t="str">
        <f t="shared" si="3"/>
        <v>"PROWLER-20" : {
"Capacities":["Tueur d'ennemis"],
"SpellsNb":11,
"Locations": {
"1":4,
"2":3,
"3":3,
"4":3,
"5":2}
}</v>
      </c>
      <c r="DE22" s="165">
        <v>6</v>
      </c>
      <c r="DF22" s="6" t="s">
        <v>1140</v>
      </c>
      <c r="DG22" s="150" t="s">
        <v>3147</v>
      </c>
      <c r="DH22" s="122">
        <v>4</v>
      </c>
      <c r="DI22" s="122">
        <v>13</v>
      </c>
      <c r="DJ22" s="122">
        <v>4</v>
      </c>
      <c r="DK22" s="122">
        <v>3</v>
      </c>
      <c r="DL22" s="122">
        <v>3</v>
      </c>
      <c r="DM22" s="122">
        <v>1</v>
      </c>
      <c r="DN22" s="163" t="str">
        <f t="shared" si="4"/>
        <v>"WILY-20" : {
"Capacities":["Coup de chance"],
"BonusAttack": "10d6",
"MinorSpellsNb": 4,
"SpellsNb": 13,
"Locations": {
"1":4,
"2":3,
"3":3,
"4":1
}
}</v>
      </c>
      <c r="DO22" s="6">
        <v>6</v>
      </c>
      <c r="DP22" s="150" t="s">
        <v>3135</v>
      </c>
      <c r="DQ22" s="6">
        <v>4</v>
      </c>
      <c r="DR22" s="6">
        <v>15</v>
      </c>
      <c r="DS22" s="6">
        <v>4</v>
      </c>
      <c r="DT22" s="6">
        <v>5</v>
      </c>
      <c r="DU22" s="6">
        <v>8</v>
      </c>
      <c r="DV22" s="147" t="str">
        <f t="shared" si="5"/>
        <v>"WIZARD-20" : {
"Capacities":["Maître de l'occulte"],
"MinorSpellsNb": 4,
"SpellsNb": 15,
"Locations": {"5":4},
"Invocations": 8
}</v>
      </c>
    </row>
    <row r="23" spans="1:126" ht="15" customHeight="1">
      <c r="CU23" s="291"/>
    </row>
    <row r="24" spans="1:126"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26" ht="15" customHeight="1">
      <c r="B25" t="str">
        <f>CONCATENATE(T3,",
",T4,",
",T5,",
",T6,",
",T7,",
",T8,",
",T9,",
",T10,",
",T11,",
",T12,",
",T13,",
",T14,",
",T15,",
",T16,",
",T17,",
",T18,",
",T19,",
",T20,",
",T21,",
",T22)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6" ht="15" customHeight="1">
      <c r="B26" t="str">
        <f>CONCATENATE(AG3,",
",AG4,",
",AG5,",
",AG6,",
",AG7,",
",AG8,",
",AG9,",
",AG10,",
",AG11,",
",AG12,",
",AG13,",
",AG14,",
",AG15,",
",AG16,",
",AG17,",
",AG18,",
",AG19,",
",AG20,",
",AG21,",
",AG22)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6" ht="15" customHeight="1">
      <c r="B27" t="str">
        <f>CONCATENATE(AT3,",
",AT4,",
",AT5,",
",AT6,",
",AT7,",
",AT8,",
",AT9,",
",AT10,",
",AT11,",
",AT12,",
",AT13,",
",AT14,",
",AT15,",
",AT16,",
",AT17,",
",AT18,",
",AT19,",
",AT20,",
",AT21,",
",AT22)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6">
      <c r="B28" t="str">
        <f>CONCATENATE(BI3,",
",BI4,",
",BI5,",
",BI6,",
",BI7,",
",BI8,",
",BI9,",
",BI10,",
",BI11,",
",BI12,",
",BI13,",
",BI14,",
",BI15,",
",BI16,",
",BI17,",
",BI18,",
",BI19,",
",BI20,",
",BI21,",
",BI22)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6">
      <c r="B29" t="str">
        <f>CONCATENATE(BR3,",
",BR4,",
",BR5,",
",BR6,",
",BR7,",
",BR8,",
",BR9,",
",BR10,",
",BR11,",
",BR12,",
",BR13,",
",BR14,",
",BR15,",
",BR16,",
",BR17,",
",BR18,",
",BR19,",
",BR20,",
",BR21,",
",BR22)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6">
      <c r="B30" t="str">
        <f>CONCATENATE(CE3,",
",CE4,",
",CE5,",
",CE6,",
",CE7,",
",CE8,",
",CE9,",
",CE10,",
",CE11,",
",CE12,",
",CE13,",
",CE14,",
",CE15,",
",CE16,",
",CE17,",
",CE18,",
",CE19,",
",CE20,",
",CE21,",
",CE22)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6">
      <c r="B31" t="str">
        <f>CONCATENATE(CK3,",
",CK4,",
",CK5,",
",CK6,",
",CK7,",
",CK8,",
",CK9,",
",CK10,",
",CK11,",
",CK12,",
",CK13,",
",CK14,",
",CK15,",
",CK16,",
",CK17,",
",CK18,",
",CK19,",
",CK20,",
",CK21,",
",CK22)</f>
        <v>"MONK-1"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26">
      <c r="B32" t="str">
        <f>CONCATENATE(CU3,",
",CU4,",
",CU5,",
",CU6,",
",CU7,",
",CU8,",
",CU9,",
",CU10,",
",CU11,",
",CU12,",
",CU13,",
",CU14,",
",CU15,",
",CU16,",
",CU17,",
",CU18,",
",CU19,",
",CU20,",
",CU21,",
",CU22)</f>
        <v>"PALADIN-1"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v>
      </c>
    </row>
    <row r="33" spans="2:2">
      <c r="B33" t="str">
        <f>CONCATENATE(DD3,",
",DD4,",
",DD5,",
",DD6,",
",DD7,",
",DD8,",
",DD9,",
",DD10,",
",DD11,",
",DD12,",
",DD13,",
",DD14,",
",DD15,",
",DD16,",
",DD17,",
",DD18,",
",DD19,",
",DD20,",
",DD21,",
",DD22)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CONCATENATE(DN3,",
",DN4,",
",DN5,",
",DN6,",
",DN7,",
",DN8,",
",DN9,",
",DN10,",
",DN11,",
",DN12,",
",DN13,",
",DN14,",
",DN15,",
",DN16,",
",DN17,",
",DN18,",
",DN19,",
",DN20,",
",DN21,",
",DN22)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CONCATENATE(DV3,",
",DV4,",
",DV5,",
",DV6,",
",DV7,",
",DV8,",
",DV9,",
",DV10,",
",DV11,",
",DV12,",
",DV13,",
",DV14,",
",DV15,",
",DV16,",
",DV17,",
",DV18,",
",DV19,",
",DV20,",
",DV21,",
",DV22)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row>
  </sheetData>
  <mergeCells count="12">
    <mergeCell ref="DE1:DG1"/>
    <mergeCell ref="DO1:DU1"/>
    <mergeCell ref="CL1:CT1"/>
    <mergeCell ref="CV1:DC1"/>
    <mergeCell ref="BJ1:BK1"/>
    <mergeCell ref="BS1:CD1"/>
    <mergeCell ref="CF1:CJ1"/>
    <mergeCell ref="AH1:AS1"/>
    <mergeCell ref="G1:S1"/>
    <mergeCell ref="AU1:BH1"/>
    <mergeCell ref="B1:F1"/>
    <mergeCell ref="U1:A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tabSelected="1" workbookViewId="0">
      <pane xSplit="1" ySplit="2" topLeftCell="J3" activePane="bottomRight" state="frozenSplit"/>
      <selection pane="topRight" activeCell="G1" sqref="G1"/>
      <selection pane="bottomLeft" activeCell="A11" sqref="A11"/>
      <selection pane="bottomRight" activeCell="O9" sqref="O9"/>
    </sheetView>
  </sheetViews>
  <sheetFormatPr baseColWidth="10" defaultRowHeight="15"/>
  <cols>
    <col min="1" max="1" width="31.42578125" customWidth="1"/>
    <col min="2" max="2" width="20.28515625" customWidth="1"/>
    <col min="6" max="6" width="14" customWidth="1"/>
  </cols>
  <sheetData>
    <row r="1" spans="1:112">
      <c r="B1" s="371" t="s">
        <v>0</v>
      </c>
      <c r="C1" s="371"/>
      <c r="D1" s="371"/>
      <c r="E1" s="371"/>
      <c r="F1" s="371"/>
      <c r="G1" s="371"/>
      <c r="H1" s="371"/>
      <c r="I1" s="371"/>
      <c r="J1" s="371"/>
      <c r="K1" s="371"/>
      <c r="L1" s="371"/>
      <c r="M1" s="371"/>
      <c r="N1" s="371"/>
      <c r="O1" s="371"/>
      <c r="P1" s="371"/>
      <c r="Q1" s="371"/>
      <c r="R1" s="371"/>
      <c r="S1" s="371"/>
      <c r="T1" s="371"/>
      <c r="U1" s="371"/>
    </row>
    <row r="2" spans="1:112">
      <c r="A2" s="76" t="s">
        <v>442</v>
      </c>
      <c r="B2" s="265">
        <v>1</v>
      </c>
      <c r="C2" s="265">
        <v>2</v>
      </c>
      <c r="D2" s="265">
        <v>3</v>
      </c>
      <c r="E2" s="265">
        <v>4</v>
      </c>
      <c r="F2" s="265">
        <v>5</v>
      </c>
      <c r="G2" s="265">
        <v>6</v>
      </c>
      <c r="H2" s="265">
        <v>7</v>
      </c>
      <c r="I2" s="265">
        <v>8</v>
      </c>
      <c r="J2" s="265">
        <v>9</v>
      </c>
      <c r="K2" s="265">
        <v>10</v>
      </c>
      <c r="L2" s="265">
        <v>11</v>
      </c>
      <c r="M2" s="265">
        <v>12</v>
      </c>
      <c r="N2" s="265">
        <v>13</v>
      </c>
      <c r="O2" s="265">
        <v>14</v>
      </c>
      <c r="P2" s="265">
        <v>15</v>
      </c>
      <c r="Q2" s="265">
        <v>16</v>
      </c>
      <c r="R2" s="265">
        <v>17</v>
      </c>
      <c r="S2" s="265">
        <v>18</v>
      </c>
      <c r="T2" s="265">
        <v>19</v>
      </c>
      <c r="U2" s="265">
        <v>20</v>
      </c>
      <c r="V2" s="266"/>
      <c r="W2" s="266"/>
      <c r="X2" s="266"/>
      <c r="Y2" s="266"/>
      <c r="Z2" s="266"/>
      <c r="AA2" s="266"/>
      <c r="AB2" s="266"/>
      <c r="AC2" s="266"/>
      <c r="AD2" s="266"/>
      <c r="AE2" s="266"/>
      <c r="AF2" s="266"/>
      <c r="AG2" s="266"/>
      <c r="AH2" s="369"/>
      <c r="AI2" s="369"/>
      <c r="AJ2" s="369"/>
      <c r="AK2" s="369"/>
      <c r="AL2" s="369"/>
      <c r="AM2" s="369"/>
      <c r="AN2" s="369"/>
      <c r="AO2" s="369"/>
      <c r="AP2" s="369"/>
      <c r="AQ2" s="369"/>
      <c r="AR2" s="369"/>
      <c r="AS2" s="369"/>
      <c r="AT2" s="266"/>
      <c r="AU2" s="370"/>
      <c r="AV2" s="370"/>
      <c r="AW2" s="370"/>
      <c r="AX2" s="370"/>
      <c r="AY2" s="370"/>
      <c r="AZ2" s="370"/>
      <c r="BA2" s="370"/>
      <c r="BB2" s="370"/>
      <c r="BC2" s="370"/>
      <c r="BD2" s="370"/>
      <c r="BE2" s="370"/>
      <c r="BF2" s="370"/>
      <c r="BG2" s="370"/>
      <c r="BH2" s="370"/>
      <c r="BI2" s="267"/>
      <c r="BJ2" s="369"/>
      <c r="BK2" s="369"/>
      <c r="BL2" s="266"/>
      <c r="BM2" s="369"/>
      <c r="BN2" s="369"/>
      <c r="BO2" s="369"/>
      <c r="BP2" s="369"/>
      <c r="BQ2" s="369"/>
      <c r="BR2" s="369"/>
      <c r="BS2" s="369"/>
      <c r="BT2" s="369"/>
      <c r="BU2" s="369"/>
      <c r="BV2" s="369"/>
      <c r="BW2" s="369"/>
      <c r="BX2" s="369"/>
      <c r="BY2" s="266"/>
      <c r="BZ2" s="369"/>
      <c r="CA2" s="369"/>
      <c r="CB2" s="369"/>
      <c r="CC2" s="369"/>
      <c r="CD2" s="369"/>
      <c r="CE2" s="266"/>
      <c r="CF2" s="369"/>
      <c r="CG2" s="369"/>
      <c r="CH2" s="369"/>
      <c r="CI2" s="369"/>
      <c r="CJ2" s="369"/>
      <c r="CK2" s="369"/>
      <c r="CL2" s="369"/>
      <c r="CM2" s="266"/>
      <c r="CN2" s="369"/>
      <c r="CO2" s="369"/>
      <c r="CP2" s="369"/>
      <c r="CQ2" s="369"/>
      <c r="CR2" s="369"/>
      <c r="CS2" s="369"/>
      <c r="CT2" s="369"/>
      <c r="CU2" s="369"/>
      <c r="CV2" s="266"/>
      <c r="CW2" s="370"/>
      <c r="CX2" s="370"/>
      <c r="CY2" s="370"/>
      <c r="CZ2" s="267"/>
      <c r="DA2" s="369"/>
      <c r="DB2" s="369"/>
      <c r="DC2" s="369"/>
      <c r="DD2" s="369"/>
      <c r="DE2" s="369"/>
      <c r="DF2" s="369"/>
      <c r="DG2" s="369"/>
      <c r="DH2" s="266"/>
    </row>
    <row r="3" spans="1:112" s="281" customFormat="1" ht="15" customHeight="1">
      <c r="A3" s="279" t="s">
        <v>2994</v>
      </c>
      <c r="B3" s="278"/>
      <c r="C3" s="277"/>
      <c r="D3" s="277" t="s">
        <v>3233</v>
      </c>
      <c r="E3" s="277"/>
      <c r="F3" s="277"/>
      <c r="G3" s="278" t="s">
        <v>3234</v>
      </c>
      <c r="H3" s="277"/>
      <c r="I3" s="277"/>
      <c r="J3" s="277"/>
      <c r="K3" s="277" t="s">
        <v>3235</v>
      </c>
      <c r="L3" s="277"/>
      <c r="M3" s="277"/>
      <c r="N3" s="277"/>
      <c r="O3" s="277" t="s">
        <v>3236</v>
      </c>
      <c r="P3" s="277"/>
      <c r="Q3" s="277"/>
      <c r="R3" s="277"/>
      <c r="S3" s="277"/>
      <c r="T3" s="277"/>
      <c r="U3" s="280"/>
      <c r="V3" s="268"/>
      <c r="W3" s="268"/>
      <c r="X3" s="268"/>
      <c r="Y3" s="268"/>
      <c r="Z3" s="268"/>
      <c r="AA3" s="268"/>
      <c r="AB3" s="268"/>
      <c r="AC3" s="268"/>
      <c r="AD3" s="268"/>
      <c r="AE3" s="268"/>
      <c r="AF3" s="268"/>
      <c r="AG3" s="268"/>
      <c r="AH3" s="241"/>
      <c r="AI3" s="268"/>
      <c r="AJ3" s="268"/>
      <c r="AK3" s="268"/>
      <c r="AL3" s="268"/>
      <c r="AM3" s="268"/>
      <c r="AN3" s="268"/>
      <c r="AO3" s="268"/>
      <c r="AP3" s="268"/>
      <c r="AQ3" s="268"/>
      <c r="AR3" s="268"/>
      <c r="AS3" s="268"/>
      <c r="AT3" s="268"/>
      <c r="AU3" s="241"/>
      <c r="AV3" s="268"/>
      <c r="AW3" s="268"/>
      <c r="AX3" s="268"/>
      <c r="AY3" s="268"/>
      <c r="AZ3" s="268"/>
      <c r="BA3" s="268"/>
      <c r="BB3" s="268"/>
      <c r="BC3" s="268"/>
      <c r="BD3" s="268"/>
      <c r="BE3" s="268"/>
      <c r="BF3" s="268"/>
      <c r="BG3" s="268"/>
      <c r="BH3" s="268"/>
      <c r="BI3" s="268"/>
      <c r="BJ3" s="241"/>
      <c r="BK3" s="268"/>
      <c r="BL3" s="268"/>
      <c r="BM3" s="241"/>
      <c r="BN3" s="268"/>
      <c r="BO3" s="268"/>
      <c r="BP3" s="268"/>
      <c r="BQ3" s="268"/>
      <c r="BR3" s="268"/>
      <c r="BS3" s="268"/>
      <c r="BT3" s="268"/>
      <c r="BU3" s="268"/>
      <c r="BV3" s="268"/>
      <c r="BW3" s="268"/>
      <c r="BX3" s="268"/>
      <c r="BY3" s="268"/>
      <c r="BZ3" s="241"/>
      <c r="CA3" s="241"/>
      <c r="CB3" s="241"/>
      <c r="CC3" s="241"/>
      <c r="CD3" s="241"/>
      <c r="CE3" s="241"/>
      <c r="CF3" s="241"/>
      <c r="CG3" s="268"/>
      <c r="CH3" s="268"/>
      <c r="CI3" s="268"/>
      <c r="CJ3" s="268"/>
      <c r="CK3" s="268"/>
      <c r="CL3" s="268"/>
      <c r="CM3" s="268"/>
      <c r="CN3" s="241"/>
      <c r="CO3" s="268"/>
      <c r="CP3" s="268"/>
      <c r="CQ3" s="268"/>
      <c r="CR3" s="268"/>
      <c r="CS3" s="268"/>
      <c r="CT3" s="268"/>
      <c r="CU3" s="268"/>
      <c r="CV3" s="268"/>
      <c r="CW3" s="241"/>
      <c r="CX3" s="268"/>
      <c r="CY3" s="268"/>
      <c r="CZ3" s="268"/>
      <c r="DA3" s="241"/>
      <c r="DB3" s="268"/>
      <c r="DC3" s="268"/>
      <c r="DD3" s="268"/>
      <c r="DE3" s="268"/>
      <c r="DF3" s="268"/>
      <c r="DG3" s="268"/>
      <c r="DH3" s="268"/>
    </row>
    <row r="4" spans="1:112" ht="15" customHeight="1">
      <c r="A4" s="84" t="s">
        <v>2995</v>
      </c>
      <c r="B4" s="272"/>
      <c r="C4" s="273"/>
      <c r="D4" s="272" t="s">
        <v>3237</v>
      </c>
      <c r="E4" s="272"/>
      <c r="F4" s="274"/>
      <c r="G4" s="272" t="s">
        <v>3238</v>
      </c>
      <c r="H4" s="273"/>
      <c r="I4" s="272"/>
      <c r="J4" s="272"/>
      <c r="K4" s="273" t="s">
        <v>3239</v>
      </c>
      <c r="L4" s="273"/>
      <c r="M4" s="273"/>
      <c r="N4" s="273"/>
      <c r="O4" s="273" t="s">
        <v>3240</v>
      </c>
      <c r="P4" s="273"/>
      <c r="Q4" s="273"/>
      <c r="R4" s="273"/>
      <c r="S4" s="273"/>
      <c r="T4" s="273"/>
      <c r="U4" s="275"/>
      <c r="V4" s="104"/>
      <c r="W4" s="268"/>
      <c r="X4" s="104"/>
      <c r="Y4" s="104"/>
      <c r="Z4" s="104"/>
      <c r="AA4" s="104"/>
      <c r="AB4" s="104"/>
      <c r="AC4" s="104"/>
      <c r="AD4" s="104"/>
      <c r="AE4" s="104"/>
      <c r="AF4" s="104"/>
      <c r="AG4" s="104"/>
      <c r="AH4" s="268"/>
      <c r="AI4" s="104"/>
      <c r="AJ4" s="268"/>
      <c r="AK4" s="104"/>
      <c r="AL4" s="104"/>
      <c r="AM4" s="104"/>
      <c r="AN4" s="104"/>
      <c r="AO4" s="104"/>
      <c r="AP4" s="104"/>
      <c r="AQ4" s="104"/>
      <c r="AR4" s="104"/>
      <c r="AS4" s="104"/>
      <c r="AT4" s="104"/>
      <c r="AU4" s="268"/>
      <c r="AV4" s="268"/>
      <c r="AW4" s="104"/>
      <c r="AX4" s="268"/>
      <c r="AY4" s="268"/>
      <c r="AZ4" s="104"/>
      <c r="BA4" s="104"/>
      <c r="BB4" s="104"/>
      <c r="BC4" s="104"/>
      <c r="BD4" s="104"/>
      <c r="BE4" s="104"/>
      <c r="BF4" s="104"/>
      <c r="BG4" s="104"/>
      <c r="BH4" s="104"/>
      <c r="BI4" s="104"/>
      <c r="BJ4" s="268"/>
      <c r="BK4" s="104"/>
      <c r="BL4" s="104"/>
      <c r="BM4" s="268"/>
      <c r="BN4" s="104"/>
      <c r="BO4" s="268"/>
      <c r="BP4" s="268"/>
      <c r="BQ4" s="268"/>
      <c r="BR4" s="268"/>
      <c r="BS4" s="268"/>
      <c r="BT4" s="268"/>
      <c r="BU4" s="268"/>
      <c r="BV4" s="268"/>
      <c r="BW4" s="268"/>
      <c r="BX4" s="268"/>
      <c r="BY4" s="268"/>
      <c r="BZ4" s="241"/>
      <c r="CA4" s="241"/>
      <c r="CB4" s="241"/>
      <c r="CC4" s="270"/>
      <c r="CD4" s="243"/>
      <c r="CE4" s="243"/>
      <c r="CF4" s="268"/>
      <c r="CG4" s="104"/>
      <c r="CH4" s="268"/>
      <c r="CI4" s="268"/>
      <c r="CJ4" s="268"/>
      <c r="CK4" s="268"/>
      <c r="CL4" s="268"/>
      <c r="CM4" s="268"/>
      <c r="CN4" s="268"/>
      <c r="CO4" s="104"/>
      <c r="CP4" s="268"/>
      <c r="CQ4" s="268"/>
      <c r="CR4" s="268"/>
      <c r="CS4" s="268"/>
      <c r="CT4" s="268"/>
      <c r="CU4" s="268"/>
      <c r="CV4" s="268"/>
      <c r="CW4" s="268"/>
      <c r="CX4" s="268"/>
      <c r="CY4" s="104"/>
      <c r="CZ4" s="104"/>
      <c r="DA4" s="268"/>
      <c r="DB4" s="104"/>
      <c r="DC4" s="268"/>
      <c r="DD4" s="268"/>
      <c r="DE4" s="268"/>
      <c r="DF4" s="268"/>
      <c r="DG4" s="268"/>
      <c r="DH4" s="268"/>
    </row>
    <row r="5" spans="1:112" ht="15" customHeight="1">
      <c r="A5" s="79" t="s">
        <v>3002</v>
      </c>
      <c r="B5" s="268"/>
      <c r="C5" s="104"/>
      <c r="D5" s="268" t="s">
        <v>3241</v>
      </c>
      <c r="E5" s="268"/>
      <c r="F5" s="269"/>
      <c r="G5" s="268" t="s">
        <v>3242</v>
      </c>
      <c r="H5" s="104"/>
      <c r="I5" s="268"/>
      <c r="J5" s="268"/>
      <c r="K5" s="104"/>
      <c r="L5" s="104"/>
      <c r="M5" s="104"/>
      <c r="N5" s="104"/>
      <c r="O5" s="104" t="s">
        <v>3243</v>
      </c>
      <c r="P5" s="104"/>
      <c r="Q5" s="104"/>
      <c r="R5" s="104"/>
      <c r="S5" s="104"/>
      <c r="T5" s="104"/>
      <c r="U5" s="271"/>
      <c r="V5" s="104"/>
      <c r="W5" s="268"/>
      <c r="X5" s="104"/>
      <c r="Y5" s="104"/>
      <c r="Z5" s="104"/>
      <c r="AA5" s="104"/>
      <c r="AB5" s="104"/>
      <c r="AC5" s="104"/>
      <c r="AD5" s="104"/>
      <c r="AE5" s="104"/>
      <c r="AF5" s="104"/>
      <c r="AG5" s="104"/>
      <c r="AH5" s="268"/>
      <c r="AI5" s="104"/>
      <c r="AJ5" s="268"/>
      <c r="AK5" s="104"/>
      <c r="AL5" s="104"/>
      <c r="AM5" s="104"/>
      <c r="AN5" s="104"/>
      <c r="AO5" s="104"/>
      <c r="AP5" s="104"/>
      <c r="AQ5" s="104"/>
      <c r="AR5" s="104"/>
      <c r="AS5" s="104"/>
      <c r="AT5" s="104"/>
      <c r="AU5" s="268"/>
      <c r="AV5" s="268"/>
      <c r="AW5" s="104"/>
      <c r="AX5" s="268"/>
      <c r="AY5" s="268"/>
      <c r="AZ5" s="104"/>
      <c r="BA5" s="104"/>
      <c r="BB5" s="104"/>
      <c r="BC5" s="104"/>
      <c r="BD5" s="104"/>
      <c r="BE5" s="104"/>
      <c r="BF5" s="104"/>
      <c r="BG5" s="104"/>
      <c r="BH5" s="104"/>
      <c r="BI5" s="104"/>
      <c r="BJ5" s="268"/>
      <c r="BK5" s="104"/>
      <c r="BL5" s="104"/>
      <c r="BM5" s="268"/>
      <c r="BN5" s="104"/>
      <c r="BO5" s="268"/>
      <c r="BP5" s="268"/>
      <c r="BQ5" s="268"/>
      <c r="BR5" s="268"/>
      <c r="BS5" s="268"/>
      <c r="BT5" s="268"/>
      <c r="BU5" s="268"/>
      <c r="BV5" s="268"/>
      <c r="BW5" s="268"/>
      <c r="BX5" s="268"/>
      <c r="BY5" s="268"/>
      <c r="BZ5" s="241"/>
      <c r="CA5" s="241"/>
      <c r="CB5" s="241"/>
      <c r="CC5" s="270"/>
      <c r="CD5" s="243"/>
      <c r="CE5" s="243"/>
      <c r="CF5" s="268"/>
      <c r="CG5" s="104"/>
      <c r="CH5" s="268"/>
      <c r="CI5" s="268"/>
      <c r="CJ5" s="268"/>
      <c r="CK5" s="268"/>
      <c r="CL5" s="268"/>
      <c r="CM5" s="268"/>
      <c r="CN5" s="268"/>
      <c r="CO5" s="104"/>
      <c r="CP5" s="268"/>
      <c r="CQ5" s="268"/>
      <c r="CR5" s="268"/>
      <c r="CS5" s="268"/>
      <c r="CT5" s="268"/>
      <c r="CU5" s="268"/>
      <c r="CV5" s="268"/>
      <c r="CW5" s="268"/>
      <c r="CX5" s="268"/>
      <c r="CY5" s="104"/>
      <c r="CZ5" s="104"/>
      <c r="DA5" s="268"/>
      <c r="DB5" s="104"/>
      <c r="DC5" s="268"/>
      <c r="DD5" s="268"/>
      <c r="DE5" s="268"/>
      <c r="DF5" s="268"/>
      <c r="DG5" s="268"/>
      <c r="DH5" s="268"/>
    </row>
    <row r="6" spans="1:112" ht="15" customHeight="1">
      <c r="A6" s="79" t="s">
        <v>2996</v>
      </c>
      <c r="B6" s="268"/>
      <c r="C6" s="104"/>
      <c r="D6" s="268" t="s">
        <v>3244</v>
      </c>
      <c r="E6" s="268"/>
      <c r="F6" s="269"/>
      <c r="G6" s="268" t="s">
        <v>3151</v>
      </c>
      <c r="H6" s="104"/>
      <c r="I6" s="268"/>
      <c r="J6" s="268"/>
      <c r="K6" s="104"/>
      <c r="L6" s="104"/>
      <c r="M6" s="104"/>
      <c r="N6" s="104"/>
      <c r="O6" s="104" t="s">
        <v>3245</v>
      </c>
      <c r="P6" s="104"/>
      <c r="Q6" s="104"/>
      <c r="R6" s="104"/>
      <c r="S6" s="104"/>
      <c r="T6" s="104"/>
      <c r="U6" s="271"/>
      <c r="V6" s="104"/>
      <c r="W6" s="268"/>
      <c r="X6" s="104"/>
      <c r="Y6" s="104"/>
      <c r="Z6" s="104"/>
      <c r="AA6" s="104"/>
      <c r="AB6" s="104"/>
      <c r="AC6" s="104"/>
      <c r="AD6" s="104"/>
      <c r="AE6" s="104"/>
      <c r="AF6" s="104"/>
      <c r="AG6" s="104"/>
      <c r="AH6" s="268"/>
      <c r="AI6" s="104"/>
      <c r="AJ6" s="268"/>
      <c r="AK6" s="104"/>
      <c r="AL6" s="104"/>
      <c r="AM6" s="104"/>
      <c r="AN6" s="104"/>
      <c r="AO6" s="104"/>
      <c r="AP6" s="104"/>
      <c r="AQ6" s="104"/>
      <c r="AR6" s="104"/>
      <c r="AS6" s="104"/>
      <c r="AT6" s="104"/>
      <c r="AU6" s="268"/>
      <c r="AV6" s="268"/>
      <c r="AW6" s="104"/>
      <c r="AX6" s="268"/>
      <c r="AY6" s="268"/>
      <c r="AZ6" s="104"/>
      <c r="BA6" s="104"/>
      <c r="BB6" s="104"/>
      <c r="BC6" s="104"/>
      <c r="BD6" s="104"/>
      <c r="BE6" s="104"/>
      <c r="BF6" s="104"/>
      <c r="BG6" s="104"/>
      <c r="BH6" s="104"/>
      <c r="BI6" s="104"/>
      <c r="BJ6" s="268"/>
      <c r="BK6" s="104"/>
      <c r="BL6" s="104"/>
      <c r="BM6" s="268"/>
      <c r="BN6" s="104"/>
      <c r="BO6" s="268"/>
      <c r="BP6" s="268"/>
      <c r="BQ6" s="268"/>
      <c r="BR6" s="268"/>
      <c r="BS6" s="268"/>
      <c r="BT6" s="268"/>
      <c r="BU6" s="268"/>
      <c r="BV6" s="268"/>
      <c r="BW6" s="268"/>
      <c r="BX6" s="268"/>
      <c r="BY6" s="268"/>
      <c r="BZ6" s="241"/>
      <c r="CA6" s="241"/>
      <c r="CB6" s="241"/>
      <c r="CC6" s="270"/>
      <c r="CD6" s="243"/>
      <c r="CE6" s="243"/>
      <c r="CF6" s="268"/>
      <c r="CG6" s="104"/>
      <c r="CH6" s="268"/>
      <c r="CI6" s="268"/>
      <c r="CJ6" s="268"/>
      <c r="CK6" s="268"/>
      <c r="CL6" s="268"/>
      <c r="CM6" s="268"/>
      <c r="CN6" s="268"/>
      <c r="CO6" s="104"/>
      <c r="CP6" s="268"/>
      <c r="CQ6" s="268"/>
      <c r="CR6" s="268"/>
      <c r="CS6" s="268"/>
      <c r="CT6" s="268"/>
      <c r="CU6" s="268"/>
      <c r="CV6" s="268"/>
      <c r="CW6" s="268"/>
      <c r="CX6" s="268"/>
      <c r="CY6" s="104"/>
      <c r="CZ6" s="104"/>
      <c r="DA6" s="268"/>
      <c r="DB6" s="104"/>
      <c r="DC6" s="268"/>
      <c r="DD6" s="268"/>
      <c r="DE6" s="268"/>
      <c r="DF6" s="268"/>
      <c r="DG6" s="268"/>
      <c r="DH6" s="268"/>
    </row>
    <row r="7" spans="1:112" ht="15" customHeight="1">
      <c r="A7" s="84" t="s">
        <v>2997</v>
      </c>
      <c r="B7" s="272" t="s">
        <v>3246</v>
      </c>
      <c r="C7" s="273" t="s">
        <v>3247</v>
      </c>
      <c r="D7" s="272"/>
      <c r="E7" s="272"/>
      <c r="F7" s="274"/>
      <c r="G7" s="272" t="s">
        <v>3248</v>
      </c>
      <c r="H7" s="273"/>
      <c r="I7" s="272" t="s">
        <v>3249</v>
      </c>
      <c r="J7" s="272"/>
      <c r="K7" s="273"/>
      <c r="L7" s="273"/>
      <c r="M7" s="273"/>
      <c r="N7" s="273"/>
      <c r="O7" s="273"/>
      <c r="P7" s="273"/>
      <c r="Q7" s="273"/>
      <c r="R7" s="273" t="s">
        <v>3250</v>
      </c>
      <c r="S7" s="273"/>
      <c r="T7" s="273"/>
      <c r="U7" s="275"/>
      <c r="V7" s="104"/>
      <c r="W7" s="268"/>
      <c r="X7" s="104"/>
      <c r="Y7" s="104"/>
      <c r="Z7" s="104"/>
      <c r="AA7" s="104"/>
      <c r="AB7" s="104"/>
      <c r="AC7" s="104"/>
      <c r="AD7" s="104"/>
      <c r="AE7" s="104"/>
      <c r="AF7" s="104"/>
      <c r="AG7" s="104"/>
      <c r="AH7" s="268"/>
      <c r="AI7" s="104"/>
      <c r="AJ7" s="268"/>
      <c r="AK7" s="104"/>
      <c r="AL7" s="104"/>
      <c r="AM7" s="104"/>
      <c r="AN7" s="104"/>
      <c r="AO7" s="104"/>
      <c r="AP7" s="104"/>
      <c r="AQ7" s="104"/>
      <c r="AR7" s="104"/>
      <c r="AS7" s="104"/>
      <c r="AT7" s="104"/>
      <c r="AU7" s="268"/>
      <c r="AV7" s="268"/>
      <c r="AW7" s="104"/>
      <c r="AX7" s="268"/>
      <c r="AY7" s="268"/>
      <c r="AZ7" s="104"/>
      <c r="BA7" s="104"/>
      <c r="BB7" s="104"/>
      <c r="BC7" s="104"/>
      <c r="BD7" s="104"/>
      <c r="BE7" s="104"/>
      <c r="BF7" s="104"/>
      <c r="BG7" s="104"/>
      <c r="BH7" s="104"/>
      <c r="BI7" s="104"/>
      <c r="BJ7" s="268"/>
      <c r="BK7" s="104"/>
      <c r="BL7" s="104"/>
      <c r="BM7" s="268"/>
      <c r="BN7" s="104"/>
      <c r="BO7" s="268"/>
      <c r="BP7" s="268"/>
      <c r="BQ7" s="268"/>
      <c r="BR7" s="268"/>
      <c r="BS7" s="268"/>
      <c r="BT7" s="268"/>
      <c r="BU7" s="268"/>
      <c r="BV7" s="268"/>
      <c r="BW7" s="268"/>
      <c r="BX7" s="268"/>
      <c r="BY7" s="268"/>
      <c r="BZ7" s="241"/>
      <c r="CA7" s="241"/>
      <c r="CB7" s="241"/>
      <c r="CC7" s="270"/>
      <c r="CD7" s="243"/>
      <c r="CE7" s="243"/>
      <c r="CF7" s="268"/>
      <c r="CG7" s="104"/>
      <c r="CH7" s="268"/>
      <c r="CI7" s="268"/>
      <c r="CJ7" s="268"/>
      <c r="CK7" s="268"/>
      <c r="CL7" s="268"/>
      <c r="CM7" s="268"/>
      <c r="CN7" s="268"/>
      <c r="CO7" s="104"/>
      <c r="CP7" s="268"/>
      <c r="CQ7" s="268"/>
      <c r="CR7" s="268"/>
      <c r="CS7" s="268"/>
      <c r="CT7" s="268"/>
      <c r="CU7" s="268"/>
      <c r="CV7" s="268"/>
      <c r="CW7" s="268"/>
      <c r="CX7" s="268"/>
      <c r="CY7" s="104"/>
      <c r="CZ7" s="104"/>
      <c r="DA7" s="268"/>
      <c r="DB7" s="104"/>
      <c r="DC7" s="268"/>
      <c r="DD7" s="268"/>
      <c r="DE7" s="268"/>
      <c r="DF7" s="268"/>
      <c r="DG7" s="268"/>
      <c r="DH7" s="268"/>
    </row>
    <row r="8" spans="1:112" ht="15" customHeight="1">
      <c r="A8" s="84" t="s">
        <v>2998</v>
      </c>
      <c r="B8" s="272" t="s">
        <v>3251</v>
      </c>
      <c r="C8" s="273" t="s">
        <v>3252</v>
      </c>
      <c r="D8" s="272"/>
      <c r="E8" s="272"/>
      <c r="F8" s="274"/>
      <c r="G8" s="272" t="s">
        <v>3253</v>
      </c>
      <c r="H8" s="273"/>
      <c r="I8" s="272" t="s">
        <v>3249</v>
      </c>
      <c r="J8" s="272"/>
      <c r="K8" s="273"/>
      <c r="L8" s="273"/>
      <c r="M8" s="273"/>
      <c r="N8" s="273"/>
      <c r="O8" s="273"/>
      <c r="P8" s="273"/>
      <c r="Q8" s="273"/>
      <c r="R8" s="273" t="s">
        <v>3254</v>
      </c>
      <c r="S8" s="273"/>
      <c r="T8" s="273"/>
      <c r="U8" s="275"/>
      <c r="V8" s="104"/>
      <c r="W8" s="268"/>
      <c r="X8" s="104"/>
      <c r="Y8" s="104"/>
      <c r="Z8" s="104"/>
      <c r="AA8" s="104"/>
      <c r="AB8" s="104"/>
      <c r="AC8" s="104"/>
      <c r="AD8" s="104"/>
      <c r="AE8" s="104"/>
      <c r="AF8" s="104"/>
      <c r="AG8" s="104"/>
      <c r="AH8" s="268"/>
      <c r="AI8" s="104"/>
      <c r="AJ8" s="268"/>
      <c r="AK8" s="104"/>
      <c r="AL8" s="104"/>
      <c r="AM8" s="104"/>
      <c r="AN8" s="104"/>
      <c r="AO8" s="104"/>
      <c r="AP8" s="104"/>
      <c r="AQ8" s="104"/>
      <c r="AR8" s="104"/>
      <c r="AS8" s="104"/>
      <c r="AT8" s="104"/>
      <c r="AU8" s="268"/>
      <c r="AV8" s="268"/>
      <c r="AW8" s="104"/>
      <c r="AX8" s="268"/>
      <c r="AY8" s="268"/>
      <c r="AZ8" s="104"/>
      <c r="BA8" s="104"/>
      <c r="BB8" s="104"/>
      <c r="BC8" s="104"/>
      <c r="BD8" s="104"/>
      <c r="BE8" s="104"/>
      <c r="BF8" s="104"/>
      <c r="BG8" s="104"/>
      <c r="BH8" s="104"/>
      <c r="BI8" s="104"/>
      <c r="BJ8" s="268"/>
      <c r="BK8" s="104"/>
      <c r="BL8" s="104"/>
      <c r="BM8" s="268"/>
      <c r="BN8" s="104"/>
      <c r="BO8" s="268"/>
      <c r="BP8" s="268"/>
      <c r="BQ8" s="268"/>
      <c r="BR8" s="268"/>
      <c r="BS8" s="268"/>
      <c r="BT8" s="268"/>
      <c r="BU8" s="268"/>
      <c r="BV8" s="268"/>
      <c r="BW8" s="268"/>
      <c r="BX8" s="268"/>
      <c r="BY8" s="268"/>
      <c r="BZ8" s="241"/>
      <c r="CA8" s="241"/>
      <c r="CB8" s="241"/>
      <c r="CC8" s="270"/>
      <c r="CD8" s="243"/>
      <c r="CE8" s="243"/>
      <c r="CF8" s="268"/>
      <c r="CG8" s="104"/>
      <c r="CH8" s="268"/>
      <c r="CI8" s="268"/>
      <c r="CJ8" s="268"/>
      <c r="CK8" s="268"/>
      <c r="CL8" s="268"/>
      <c r="CM8" s="268"/>
      <c r="CN8" s="268"/>
      <c r="CO8" s="104"/>
      <c r="CP8" s="268"/>
      <c r="CQ8" s="268"/>
      <c r="CR8" s="268"/>
      <c r="CS8" s="268"/>
      <c r="CT8" s="268"/>
      <c r="CU8" s="268"/>
      <c r="CV8" s="268"/>
      <c r="CW8" s="268"/>
      <c r="CX8" s="268"/>
      <c r="CY8" s="104"/>
      <c r="CZ8" s="104"/>
      <c r="DA8" s="268"/>
      <c r="DB8" s="104"/>
      <c r="DC8" s="268"/>
      <c r="DD8" s="268"/>
      <c r="DE8" s="268"/>
      <c r="DF8" s="268"/>
      <c r="DG8" s="268"/>
      <c r="DH8" s="268"/>
    </row>
    <row r="9" spans="1:112" ht="15" customHeight="1">
      <c r="A9" s="84" t="s">
        <v>2999</v>
      </c>
      <c r="B9" s="272" t="s">
        <v>3255</v>
      </c>
      <c r="C9" s="273" t="s">
        <v>3256</v>
      </c>
      <c r="D9" s="272"/>
      <c r="E9" s="272"/>
      <c r="F9" s="274"/>
      <c r="G9" s="272" t="s">
        <v>3257</v>
      </c>
      <c r="H9" s="273"/>
      <c r="I9" s="272" t="s">
        <v>3258</v>
      </c>
      <c r="J9" s="272"/>
      <c r="K9" s="273"/>
      <c r="L9" s="273"/>
      <c r="M9" s="273"/>
      <c r="N9" s="273"/>
      <c r="O9" s="273"/>
      <c r="P9" s="273"/>
      <c r="Q9" s="273"/>
      <c r="R9" s="273" t="s">
        <v>3259</v>
      </c>
      <c r="S9" s="273"/>
      <c r="T9" s="273"/>
      <c r="U9" s="275"/>
      <c r="V9" s="104"/>
      <c r="W9" s="268"/>
      <c r="X9" s="104"/>
      <c r="Y9" s="104"/>
      <c r="Z9" s="104"/>
      <c r="AA9" s="104"/>
      <c r="AB9" s="104"/>
      <c r="AC9" s="104"/>
      <c r="AD9" s="104"/>
      <c r="AE9" s="104"/>
      <c r="AF9" s="104"/>
      <c r="AG9" s="104"/>
      <c r="AH9" s="268"/>
      <c r="AI9" s="104"/>
      <c r="AJ9" s="268"/>
      <c r="AK9" s="104"/>
      <c r="AL9" s="104"/>
      <c r="AM9" s="104"/>
      <c r="AN9" s="104"/>
      <c r="AO9" s="104"/>
      <c r="AP9" s="104"/>
      <c r="AQ9" s="104"/>
      <c r="AR9" s="104"/>
      <c r="AS9" s="104"/>
      <c r="AT9" s="104"/>
      <c r="AU9" s="268"/>
      <c r="AV9" s="268"/>
      <c r="AW9" s="104"/>
      <c r="AX9" s="268"/>
      <c r="AY9" s="268"/>
      <c r="AZ9" s="104"/>
      <c r="BA9" s="104"/>
      <c r="BB9" s="104"/>
      <c r="BC9" s="104"/>
      <c r="BD9" s="104"/>
      <c r="BE9" s="104"/>
      <c r="BF9" s="104"/>
      <c r="BG9" s="104"/>
      <c r="BH9" s="104"/>
      <c r="BI9" s="104"/>
      <c r="BJ9" s="268"/>
      <c r="BK9" s="104"/>
      <c r="BL9" s="104"/>
      <c r="BM9" s="268"/>
      <c r="BN9" s="104"/>
      <c r="BO9" s="268"/>
      <c r="BP9" s="268"/>
      <c r="BQ9" s="268"/>
      <c r="BR9" s="268"/>
      <c r="BS9" s="268"/>
      <c r="BT9" s="268"/>
      <c r="BU9" s="268"/>
      <c r="BV9" s="268"/>
      <c r="BW9" s="268"/>
      <c r="BX9" s="268"/>
      <c r="BY9" s="268"/>
      <c r="BZ9" s="241"/>
      <c r="CA9" s="241"/>
      <c r="CB9" s="241"/>
      <c r="CC9" s="270"/>
      <c r="CD9" s="243"/>
      <c r="CE9" s="243"/>
      <c r="CF9" s="268"/>
      <c r="CG9" s="104"/>
      <c r="CH9" s="268"/>
      <c r="CI9" s="268"/>
      <c r="CJ9" s="268"/>
      <c r="CK9" s="268"/>
      <c r="CL9" s="268"/>
      <c r="CM9" s="268"/>
      <c r="CN9" s="268"/>
      <c r="CO9" s="104"/>
      <c r="CP9" s="268"/>
      <c r="CQ9" s="268"/>
      <c r="CR9" s="268"/>
      <c r="CS9" s="268"/>
      <c r="CT9" s="268"/>
      <c r="CU9" s="268"/>
      <c r="CV9" s="268"/>
      <c r="CW9" s="268"/>
      <c r="CX9" s="268"/>
      <c r="CY9" s="104"/>
      <c r="CZ9" s="104"/>
      <c r="DA9" s="268"/>
      <c r="DB9" s="104"/>
      <c r="DC9" s="268"/>
      <c r="DD9" s="268"/>
      <c r="DE9" s="268"/>
      <c r="DF9" s="268"/>
      <c r="DG9" s="268"/>
      <c r="DH9" s="268"/>
    </row>
    <row r="10" spans="1:112" ht="15" customHeight="1">
      <c r="A10" s="84" t="s">
        <v>3000</v>
      </c>
      <c r="B10" s="272" t="s">
        <v>3260</v>
      </c>
      <c r="C10" s="273" t="s">
        <v>3261</v>
      </c>
      <c r="D10" s="272"/>
      <c r="E10" s="272"/>
      <c r="F10" s="274"/>
      <c r="G10" s="273" t="s">
        <v>3262</v>
      </c>
      <c r="H10" s="273"/>
      <c r="I10" s="272" t="s">
        <v>3249</v>
      </c>
      <c r="J10" s="272"/>
      <c r="K10" s="273"/>
      <c r="L10" s="273"/>
      <c r="M10" s="273"/>
      <c r="N10" s="273"/>
      <c r="O10" s="273"/>
      <c r="P10" s="273"/>
      <c r="Q10" s="273"/>
      <c r="R10" s="273" t="s">
        <v>3263</v>
      </c>
      <c r="S10" s="273"/>
      <c r="T10" s="273"/>
      <c r="U10" s="275"/>
      <c r="V10" s="104"/>
      <c r="W10" s="268"/>
      <c r="X10" s="104"/>
      <c r="Y10" s="104"/>
      <c r="Z10" s="104"/>
      <c r="AA10" s="104"/>
      <c r="AB10" s="104"/>
      <c r="AC10" s="104"/>
      <c r="AD10" s="104"/>
      <c r="AE10" s="104"/>
      <c r="AF10" s="104"/>
      <c r="AG10" s="104"/>
      <c r="AH10" s="268"/>
      <c r="AI10" s="104"/>
      <c r="AJ10" s="268"/>
      <c r="AK10" s="104"/>
      <c r="AL10" s="104"/>
      <c r="AM10" s="104"/>
      <c r="AN10" s="104"/>
      <c r="AO10" s="104"/>
      <c r="AP10" s="104"/>
      <c r="AQ10" s="104"/>
      <c r="AR10" s="104"/>
      <c r="AS10" s="104"/>
      <c r="AT10" s="104"/>
      <c r="AU10" s="268"/>
      <c r="AV10" s="268"/>
      <c r="AW10" s="104"/>
      <c r="AX10" s="268"/>
      <c r="AY10" s="268"/>
      <c r="AZ10" s="104"/>
      <c r="BA10" s="104"/>
      <c r="BB10" s="104"/>
      <c r="BC10" s="104"/>
      <c r="BD10" s="104"/>
      <c r="BE10" s="104"/>
      <c r="BF10" s="104"/>
      <c r="BG10" s="104"/>
      <c r="BH10" s="104"/>
      <c r="BI10" s="104"/>
      <c r="BJ10" s="268"/>
      <c r="BK10" s="104"/>
      <c r="BL10" s="104"/>
      <c r="BM10" s="268"/>
      <c r="BN10" s="104"/>
      <c r="BO10" s="268"/>
      <c r="BP10" s="268"/>
      <c r="BQ10" s="268"/>
      <c r="BR10" s="268"/>
      <c r="BS10" s="268"/>
      <c r="BT10" s="268"/>
      <c r="BU10" s="268"/>
      <c r="BV10" s="268"/>
      <c r="BW10" s="268"/>
      <c r="BX10" s="268"/>
      <c r="BY10" s="268"/>
      <c r="BZ10" s="241"/>
      <c r="CA10" s="241"/>
      <c r="CB10" s="241"/>
      <c r="CC10" s="270"/>
      <c r="CD10" s="243"/>
      <c r="CE10" s="243"/>
      <c r="CF10" s="268"/>
      <c r="CG10" s="104"/>
      <c r="CH10" s="268"/>
      <c r="CI10" s="268"/>
      <c r="CJ10" s="268"/>
      <c r="CK10" s="268"/>
      <c r="CL10" s="268"/>
      <c r="CM10" s="268"/>
      <c r="CN10" s="268"/>
      <c r="CO10" s="104"/>
      <c r="CP10" s="268"/>
      <c r="CQ10" s="268"/>
      <c r="CR10" s="268"/>
      <c r="CS10" s="268"/>
      <c r="CT10" s="268"/>
      <c r="CU10" s="268"/>
      <c r="CV10" s="268"/>
      <c r="CW10" s="268"/>
      <c r="CX10" s="268"/>
      <c r="CY10" s="104"/>
      <c r="CZ10" s="104"/>
      <c r="DA10" s="268"/>
      <c r="DB10" s="104"/>
      <c r="DC10" s="268"/>
      <c r="DD10" s="268"/>
      <c r="DE10" s="268"/>
      <c r="DF10" s="268"/>
      <c r="DG10" s="268"/>
      <c r="DH10" s="268"/>
    </row>
    <row r="11" spans="1:112" ht="15" customHeight="1">
      <c r="A11" s="84" t="s">
        <v>3001</v>
      </c>
      <c r="B11" s="272" t="s">
        <v>3264</v>
      </c>
      <c r="C11" s="273" t="s">
        <v>3265</v>
      </c>
      <c r="D11" s="272"/>
      <c r="E11" s="272"/>
      <c r="F11" s="274"/>
      <c r="G11" s="272" t="s">
        <v>3266</v>
      </c>
      <c r="H11" s="273"/>
      <c r="I11" s="272" t="s">
        <v>3258</v>
      </c>
      <c r="J11" s="272"/>
      <c r="K11" s="273"/>
      <c r="L11" s="273"/>
      <c r="M11" s="273"/>
      <c r="N11" s="273"/>
      <c r="O11" s="273"/>
      <c r="P11" s="273"/>
      <c r="Q11" s="273"/>
      <c r="R11" s="273" t="s">
        <v>3267</v>
      </c>
      <c r="S11" s="273"/>
      <c r="T11" s="273"/>
      <c r="U11" s="275"/>
      <c r="V11" s="104"/>
      <c r="W11" s="268"/>
      <c r="X11" s="104"/>
      <c r="Y11" s="104"/>
      <c r="Z11" s="104"/>
      <c r="AA11" s="104"/>
      <c r="AB11" s="104"/>
      <c r="AC11" s="104"/>
      <c r="AD11" s="104"/>
      <c r="AE11" s="104"/>
      <c r="AF11" s="104"/>
      <c r="AG11" s="104"/>
      <c r="AH11" s="268"/>
      <c r="AI11" s="104"/>
      <c r="AJ11" s="268"/>
      <c r="AK11" s="104"/>
      <c r="AL11" s="104"/>
      <c r="AM11" s="104"/>
      <c r="AN11" s="104"/>
      <c r="AO11" s="104"/>
      <c r="AP11" s="104"/>
      <c r="AQ11" s="104"/>
      <c r="AR11" s="104"/>
      <c r="AS11" s="104"/>
      <c r="AT11" s="104"/>
      <c r="AU11" s="268"/>
      <c r="AV11" s="268"/>
      <c r="AW11" s="104"/>
      <c r="AX11" s="268"/>
      <c r="AY11" s="268"/>
      <c r="AZ11" s="104"/>
      <c r="BA11" s="104"/>
      <c r="BB11" s="104"/>
      <c r="BC11" s="104"/>
      <c r="BD11" s="104"/>
      <c r="BE11" s="104"/>
      <c r="BF11" s="104"/>
      <c r="BG11" s="104"/>
      <c r="BH11" s="104"/>
      <c r="BI11" s="104"/>
      <c r="BJ11" s="268"/>
      <c r="BK11" s="104"/>
      <c r="BL11" s="104"/>
      <c r="BM11" s="268"/>
      <c r="BN11" s="104"/>
      <c r="BO11" s="268"/>
      <c r="BP11" s="268"/>
      <c r="BQ11" s="268"/>
      <c r="BR11" s="268"/>
      <c r="BS11" s="268"/>
      <c r="BT11" s="268"/>
      <c r="BU11" s="268"/>
      <c r="BV11" s="268"/>
      <c r="BW11" s="268"/>
      <c r="BX11" s="268"/>
      <c r="BY11" s="268"/>
      <c r="BZ11" s="241"/>
      <c r="CA11" s="241"/>
      <c r="CB11" s="241"/>
      <c r="CC11" s="270"/>
      <c r="CD11" s="243"/>
      <c r="CE11" s="243"/>
      <c r="CF11" s="268"/>
      <c r="CG11" s="104"/>
      <c r="CH11" s="268"/>
      <c r="CI11" s="268"/>
      <c r="CJ11" s="268"/>
      <c r="CK11" s="268"/>
      <c r="CL11" s="268"/>
      <c r="CM11" s="268"/>
      <c r="CN11" s="268"/>
      <c r="CO11" s="104"/>
      <c r="CP11" s="268"/>
      <c r="CQ11" s="268"/>
      <c r="CR11" s="268"/>
      <c r="CS11" s="268"/>
      <c r="CT11" s="268"/>
      <c r="CU11" s="268"/>
      <c r="CV11" s="268"/>
      <c r="CW11" s="268"/>
      <c r="CX11" s="268"/>
      <c r="CY11" s="104"/>
      <c r="CZ11" s="104"/>
      <c r="DA11" s="268"/>
      <c r="DB11" s="104"/>
      <c r="DC11" s="268"/>
      <c r="DD11" s="268"/>
      <c r="DE11" s="268"/>
      <c r="DF11" s="268"/>
      <c r="DG11" s="268"/>
      <c r="DH11" s="268"/>
    </row>
    <row r="12" spans="1:112" ht="15" customHeight="1">
      <c r="A12" s="84" t="s">
        <v>3003</v>
      </c>
      <c r="B12" s="272" t="s">
        <v>3268</v>
      </c>
      <c r="C12" s="273" t="s">
        <v>3269</v>
      </c>
      <c r="D12" s="272"/>
      <c r="E12" s="272"/>
      <c r="F12" s="274"/>
      <c r="G12" s="272" t="s">
        <v>3270</v>
      </c>
      <c r="H12" s="273"/>
      <c r="I12" s="272" t="s">
        <v>3249</v>
      </c>
      <c r="J12" s="272"/>
      <c r="K12" s="273"/>
      <c r="L12" s="273"/>
      <c r="M12" s="273"/>
      <c r="N12" s="273"/>
      <c r="O12" s="273"/>
      <c r="P12" s="273"/>
      <c r="Q12" s="273"/>
      <c r="R12" s="273" t="s">
        <v>3271</v>
      </c>
      <c r="S12" s="273"/>
      <c r="T12" s="273"/>
      <c r="U12" s="275"/>
      <c r="V12" s="104"/>
      <c r="W12" s="268"/>
      <c r="X12" s="104"/>
      <c r="Y12" s="104"/>
      <c r="Z12" s="104"/>
      <c r="AA12" s="104"/>
      <c r="AB12" s="104"/>
      <c r="AC12" s="104"/>
      <c r="AD12" s="104"/>
      <c r="AE12" s="104"/>
      <c r="AF12" s="104"/>
      <c r="AG12" s="104"/>
      <c r="AH12" s="268"/>
      <c r="AI12" s="104"/>
      <c r="AJ12" s="268"/>
      <c r="AK12" s="104"/>
      <c r="AL12" s="104"/>
      <c r="AM12" s="104"/>
      <c r="AN12" s="104"/>
      <c r="AO12" s="104"/>
      <c r="AP12" s="104"/>
      <c r="AQ12" s="104"/>
      <c r="AR12" s="104"/>
      <c r="AS12" s="104"/>
      <c r="AT12" s="104"/>
      <c r="AU12" s="268"/>
      <c r="AV12" s="268"/>
      <c r="AW12" s="104"/>
      <c r="AX12" s="268"/>
      <c r="AY12" s="268"/>
      <c r="AZ12" s="104"/>
      <c r="BA12" s="104"/>
      <c r="BB12" s="104"/>
      <c r="BC12" s="104"/>
      <c r="BD12" s="104"/>
      <c r="BE12" s="104"/>
      <c r="BF12" s="104"/>
      <c r="BG12" s="104"/>
      <c r="BH12" s="104"/>
      <c r="BI12" s="104"/>
      <c r="BJ12" s="268"/>
      <c r="BK12" s="104"/>
      <c r="BL12" s="104"/>
      <c r="BM12" s="268"/>
      <c r="BN12" s="104"/>
      <c r="BO12" s="268"/>
      <c r="BP12" s="268"/>
      <c r="BQ12" s="268"/>
      <c r="BR12" s="268"/>
      <c r="BS12" s="268"/>
      <c r="BT12" s="268"/>
      <c r="BU12" s="268"/>
      <c r="BV12" s="268"/>
      <c r="BW12" s="268"/>
      <c r="BX12" s="268"/>
      <c r="BY12" s="268"/>
      <c r="BZ12" s="241"/>
      <c r="CA12" s="241"/>
      <c r="CB12" s="241"/>
      <c r="CC12" s="270"/>
      <c r="CD12" s="243"/>
      <c r="CE12" s="243"/>
      <c r="CF12" s="268"/>
      <c r="CG12" s="104"/>
      <c r="CH12" s="268"/>
      <c r="CI12" s="268"/>
      <c r="CJ12" s="268"/>
      <c r="CK12" s="268"/>
      <c r="CL12" s="268"/>
      <c r="CM12" s="268"/>
      <c r="CN12" s="268"/>
      <c r="CO12" s="104"/>
      <c r="CP12" s="268"/>
      <c r="CQ12" s="268"/>
      <c r="CR12" s="268"/>
      <c r="CS12" s="268"/>
      <c r="CT12" s="268"/>
      <c r="CU12" s="268"/>
      <c r="CV12" s="268"/>
      <c r="CW12" s="268"/>
      <c r="CX12" s="268"/>
      <c r="CY12" s="104"/>
      <c r="CZ12" s="104"/>
      <c r="DA12" s="268"/>
      <c r="DB12" s="104"/>
      <c r="DC12" s="268"/>
      <c r="DD12" s="268"/>
      <c r="DE12" s="268"/>
      <c r="DF12" s="268"/>
      <c r="DG12" s="268"/>
      <c r="DH12" s="268"/>
    </row>
    <row r="13" spans="1:112" ht="15" customHeight="1">
      <c r="A13" s="84" t="s">
        <v>3004</v>
      </c>
      <c r="B13" s="272" t="s">
        <v>3272</v>
      </c>
      <c r="C13" s="273" t="s">
        <v>3273</v>
      </c>
      <c r="D13" s="272"/>
      <c r="E13" s="272"/>
      <c r="F13" s="274"/>
      <c r="G13" s="272" t="s">
        <v>3274</v>
      </c>
      <c r="H13" s="273"/>
      <c r="I13" s="272" t="s">
        <v>3249</v>
      </c>
      <c r="J13" s="272"/>
      <c r="K13" s="273"/>
      <c r="L13" s="273"/>
      <c r="M13" s="273"/>
      <c r="N13" s="273"/>
      <c r="O13" s="273"/>
      <c r="P13" s="273"/>
      <c r="Q13" s="273"/>
      <c r="R13" s="273" t="s">
        <v>3275</v>
      </c>
      <c r="S13" s="273"/>
      <c r="T13" s="273"/>
      <c r="U13" s="275"/>
      <c r="V13" s="104"/>
      <c r="W13" s="268"/>
      <c r="X13" s="104"/>
      <c r="Y13" s="104"/>
      <c r="Z13" s="104"/>
      <c r="AA13" s="104"/>
      <c r="AB13" s="104"/>
      <c r="AC13" s="104"/>
      <c r="AD13" s="104"/>
      <c r="AE13" s="104"/>
      <c r="AF13" s="104"/>
      <c r="AG13" s="104"/>
      <c r="AH13" s="268"/>
      <c r="AI13" s="104"/>
      <c r="AJ13" s="268"/>
      <c r="AK13" s="104"/>
      <c r="AL13" s="104"/>
      <c r="AM13" s="104"/>
      <c r="AN13" s="104"/>
      <c r="AO13" s="104"/>
      <c r="AP13" s="104"/>
      <c r="AQ13" s="104"/>
      <c r="AR13" s="104"/>
      <c r="AS13" s="104"/>
      <c r="AT13" s="104"/>
      <c r="AU13" s="268"/>
      <c r="AV13" s="268"/>
      <c r="AW13" s="104"/>
      <c r="AX13" s="268"/>
      <c r="AY13" s="268"/>
      <c r="AZ13" s="104"/>
      <c r="BA13" s="104"/>
      <c r="BB13" s="104"/>
      <c r="BC13" s="104"/>
      <c r="BD13" s="104"/>
      <c r="BE13" s="104"/>
      <c r="BF13" s="104"/>
      <c r="BG13" s="104"/>
      <c r="BH13" s="104"/>
      <c r="BI13" s="104"/>
      <c r="BJ13" s="268"/>
      <c r="BK13" s="104"/>
      <c r="BL13" s="104"/>
      <c r="BM13" s="268"/>
      <c r="BN13" s="104"/>
      <c r="BO13" s="268"/>
      <c r="BP13" s="268"/>
      <c r="BQ13" s="268"/>
      <c r="BR13" s="268"/>
      <c r="BS13" s="268"/>
      <c r="BT13" s="268"/>
      <c r="BU13" s="268"/>
      <c r="BV13" s="268"/>
      <c r="BW13" s="268"/>
      <c r="BX13" s="268"/>
      <c r="BY13" s="268"/>
      <c r="BZ13" s="241"/>
      <c r="CA13" s="241"/>
      <c r="CB13" s="241"/>
      <c r="CC13" s="270"/>
      <c r="CD13" s="243"/>
      <c r="CE13" s="243"/>
      <c r="CF13" s="268"/>
      <c r="CG13" s="104"/>
      <c r="CH13" s="268"/>
      <c r="CI13" s="268"/>
      <c r="CJ13" s="268"/>
      <c r="CK13" s="268"/>
      <c r="CL13" s="268"/>
      <c r="CM13" s="268"/>
      <c r="CN13" s="268"/>
      <c r="CO13" s="104"/>
      <c r="CP13" s="268"/>
      <c r="CQ13" s="268"/>
      <c r="CR13" s="268"/>
      <c r="CS13" s="268"/>
      <c r="CT13" s="268"/>
      <c r="CU13" s="268"/>
      <c r="CV13" s="268"/>
      <c r="CW13" s="268"/>
      <c r="CX13" s="268"/>
      <c r="CY13" s="104"/>
      <c r="CZ13" s="104"/>
      <c r="DA13" s="268"/>
      <c r="DB13" s="104"/>
      <c r="DC13" s="268"/>
      <c r="DD13" s="268"/>
      <c r="DE13" s="268"/>
      <c r="DF13" s="268"/>
      <c r="DG13" s="268"/>
      <c r="DH13" s="268"/>
    </row>
    <row r="14" spans="1:112" ht="15" customHeight="1">
      <c r="A14" s="84" t="s">
        <v>3005</v>
      </c>
      <c r="B14" s="272" t="s">
        <v>3276</v>
      </c>
      <c r="C14" s="273" t="s">
        <v>3277</v>
      </c>
      <c r="D14" s="272"/>
      <c r="E14" s="272"/>
      <c r="F14" s="274"/>
      <c r="G14" s="272" t="s">
        <v>3278</v>
      </c>
      <c r="H14" s="273"/>
      <c r="I14" s="272" t="s">
        <v>3249</v>
      </c>
      <c r="J14" s="272"/>
      <c r="K14" s="273"/>
      <c r="L14" s="273"/>
      <c r="M14" s="273"/>
      <c r="N14" s="273"/>
      <c r="O14" s="273"/>
      <c r="P14" s="273"/>
      <c r="Q14" s="273"/>
      <c r="R14" s="273" t="s">
        <v>3279</v>
      </c>
      <c r="S14" s="273"/>
      <c r="T14" s="273"/>
      <c r="U14" s="275"/>
      <c r="V14" s="104"/>
      <c r="W14" s="268"/>
      <c r="X14" s="104"/>
      <c r="Y14" s="104"/>
      <c r="Z14" s="104"/>
      <c r="AA14" s="104"/>
      <c r="AB14" s="104"/>
      <c r="AC14" s="104"/>
      <c r="AD14" s="104"/>
      <c r="AE14" s="104"/>
      <c r="AF14" s="104"/>
      <c r="AG14" s="104"/>
      <c r="AH14" s="268"/>
      <c r="AI14" s="104"/>
      <c r="AJ14" s="268"/>
      <c r="AK14" s="104"/>
      <c r="AL14" s="104"/>
      <c r="AM14" s="104"/>
      <c r="AN14" s="104"/>
      <c r="AO14" s="104"/>
      <c r="AP14" s="104"/>
      <c r="AQ14" s="104"/>
      <c r="AR14" s="104"/>
      <c r="AS14" s="104"/>
      <c r="AT14" s="104"/>
      <c r="AU14" s="268"/>
      <c r="AV14" s="268"/>
      <c r="AW14" s="104"/>
      <c r="AX14" s="268"/>
      <c r="AY14" s="268"/>
      <c r="AZ14" s="104"/>
      <c r="BA14" s="104"/>
      <c r="BB14" s="104"/>
      <c r="BC14" s="104"/>
      <c r="BD14" s="104"/>
      <c r="BE14" s="104"/>
      <c r="BF14" s="104"/>
      <c r="BG14" s="104"/>
      <c r="BH14" s="104"/>
      <c r="BI14" s="104"/>
      <c r="BJ14" s="268"/>
      <c r="BK14" s="104"/>
      <c r="BL14" s="104"/>
      <c r="BM14" s="268"/>
      <c r="BN14" s="104"/>
      <c r="BO14" s="268"/>
      <c r="BP14" s="268"/>
      <c r="BQ14" s="268"/>
      <c r="BR14" s="268"/>
      <c r="BS14" s="268"/>
      <c r="BT14" s="268"/>
      <c r="BU14" s="268"/>
      <c r="BV14" s="268"/>
      <c r="BW14" s="268"/>
      <c r="BX14" s="268"/>
      <c r="BY14" s="268"/>
      <c r="BZ14" s="241"/>
      <c r="CA14" s="241"/>
      <c r="CB14" s="241"/>
      <c r="CC14" s="270"/>
      <c r="CD14" s="243"/>
      <c r="CE14" s="243"/>
      <c r="CF14" s="268"/>
      <c r="CG14" s="104"/>
      <c r="CH14" s="268"/>
      <c r="CI14" s="268"/>
      <c r="CJ14" s="268"/>
      <c r="CK14" s="268"/>
      <c r="CL14" s="268"/>
      <c r="CM14" s="268"/>
      <c r="CN14" s="268"/>
      <c r="CO14" s="104"/>
      <c r="CP14" s="268"/>
      <c r="CQ14" s="268"/>
      <c r="CR14" s="268"/>
      <c r="CS14" s="268"/>
      <c r="CT14" s="268"/>
      <c r="CU14" s="268"/>
      <c r="CV14" s="268"/>
      <c r="CW14" s="268"/>
      <c r="CX14" s="268"/>
      <c r="CY14" s="104"/>
      <c r="CZ14" s="104"/>
      <c r="DA14" s="268"/>
      <c r="DB14" s="104"/>
      <c r="DC14" s="268"/>
      <c r="DD14" s="268"/>
      <c r="DE14" s="268"/>
      <c r="DF14" s="268"/>
      <c r="DG14" s="268"/>
      <c r="DH14" s="268"/>
    </row>
    <row r="15" spans="1:112" ht="15" customHeight="1">
      <c r="A15" s="79" t="s">
        <v>3008</v>
      </c>
      <c r="B15" s="268"/>
      <c r="C15" s="104" t="s">
        <v>3285</v>
      </c>
      <c r="D15" s="268" t="s">
        <v>3286</v>
      </c>
      <c r="E15" s="268"/>
      <c r="F15" s="269"/>
      <c r="G15" s="268" t="s">
        <v>3287</v>
      </c>
      <c r="H15" s="104"/>
      <c r="I15" s="268"/>
      <c r="J15" s="268"/>
      <c r="K15" s="104" t="s">
        <v>3288</v>
      </c>
      <c r="L15" s="104"/>
      <c r="M15" s="104"/>
      <c r="N15" s="104"/>
      <c r="O15" s="104" t="s">
        <v>3289</v>
      </c>
      <c r="P15" s="104"/>
      <c r="Q15" s="104"/>
      <c r="R15" s="104"/>
      <c r="S15" s="104"/>
      <c r="T15" s="104"/>
      <c r="U15" s="271"/>
      <c r="V15" s="104"/>
      <c r="W15" s="268"/>
      <c r="X15" s="104"/>
      <c r="Y15" s="104"/>
      <c r="Z15" s="104"/>
      <c r="AA15" s="104"/>
      <c r="AB15" s="104"/>
      <c r="AC15" s="104"/>
      <c r="AD15" s="104"/>
      <c r="AE15" s="104"/>
      <c r="AF15" s="104"/>
      <c r="AG15" s="104"/>
      <c r="AH15" s="268"/>
      <c r="AI15" s="104"/>
      <c r="AJ15" s="268"/>
      <c r="AK15" s="104"/>
      <c r="AL15" s="104"/>
      <c r="AM15" s="104"/>
      <c r="AN15" s="104"/>
      <c r="AO15" s="104"/>
      <c r="AP15" s="104"/>
      <c r="AQ15" s="104"/>
      <c r="AR15" s="104"/>
      <c r="AS15" s="104"/>
      <c r="AT15" s="104"/>
      <c r="AU15" s="268"/>
      <c r="AV15" s="268"/>
      <c r="AW15" s="104"/>
      <c r="AX15" s="268"/>
      <c r="AY15" s="268"/>
      <c r="AZ15" s="104"/>
      <c r="BA15" s="104"/>
      <c r="BB15" s="104"/>
      <c r="BC15" s="104"/>
      <c r="BD15" s="104"/>
      <c r="BE15" s="104"/>
      <c r="BF15" s="104"/>
      <c r="BG15" s="104"/>
      <c r="BH15" s="104"/>
      <c r="BI15" s="104"/>
      <c r="BJ15" s="268"/>
      <c r="BK15" s="104"/>
      <c r="BL15" s="104"/>
      <c r="BM15" s="268"/>
      <c r="BN15" s="104"/>
      <c r="BO15" s="268"/>
      <c r="BP15" s="268"/>
      <c r="BQ15" s="268"/>
      <c r="BR15" s="268"/>
      <c r="BS15" s="268"/>
      <c r="BT15" s="268"/>
      <c r="BU15" s="268"/>
      <c r="BV15" s="268"/>
      <c r="BW15" s="268"/>
      <c r="BX15" s="268"/>
      <c r="BY15" s="268"/>
      <c r="BZ15" s="241"/>
      <c r="CA15" s="241"/>
      <c r="CB15" s="241"/>
      <c r="CC15" s="270"/>
      <c r="CD15" s="243"/>
      <c r="CE15" s="243"/>
      <c r="CF15" s="268"/>
      <c r="CG15" s="104"/>
      <c r="CH15" s="268"/>
      <c r="CI15" s="268"/>
      <c r="CJ15" s="268"/>
      <c r="CK15" s="268"/>
      <c r="CL15" s="268"/>
      <c r="CM15" s="268"/>
      <c r="CN15" s="268"/>
      <c r="CO15" s="104"/>
      <c r="CP15" s="268"/>
      <c r="CQ15" s="268"/>
      <c r="CR15" s="268"/>
      <c r="CS15" s="268"/>
      <c r="CT15" s="268"/>
      <c r="CU15" s="268"/>
      <c r="CV15" s="268"/>
      <c r="CW15" s="268"/>
      <c r="CX15" s="268"/>
      <c r="CY15" s="104"/>
      <c r="CZ15" s="104"/>
      <c r="DA15" s="268"/>
      <c r="DB15" s="104"/>
      <c r="DC15" s="268"/>
      <c r="DD15" s="268"/>
      <c r="DE15" s="268"/>
      <c r="DF15" s="268"/>
      <c r="DG15" s="268"/>
      <c r="DH15" s="268"/>
    </row>
    <row r="16" spans="1:112" ht="15" customHeight="1">
      <c r="A16" s="79" t="s">
        <v>3009</v>
      </c>
      <c r="B16" s="268"/>
      <c r="C16" s="104" t="s">
        <v>3281</v>
      </c>
      <c r="D16" s="268"/>
      <c r="E16" s="268"/>
      <c r="F16" s="269"/>
      <c r="G16" s="268" t="s">
        <v>3282</v>
      </c>
      <c r="H16" s="104"/>
      <c r="I16" s="268"/>
      <c r="J16" s="268"/>
      <c r="K16" s="104" t="s">
        <v>3283</v>
      </c>
      <c r="L16" s="104"/>
      <c r="M16" s="104"/>
      <c r="N16" s="104"/>
      <c r="O16" s="104" t="s">
        <v>3284</v>
      </c>
      <c r="P16" s="104"/>
      <c r="Q16" s="104"/>
      <c r="R16" s="104"/>
      <c r="S16" s="104"/>
      <c r="T16" s="104"/>
      <c r="U16" s="271"/>
      <c r="V16" s="104"/>
      <c r="W16" s="268"/>
      <c r="X16" s="104"/>
      <c r="Y16" s="104"/>
      <c r="Z16" s="104"/>
      <c r="AA16" s="104"/>
      <c r="AB16" s="104"/>
      <c r="AC16" s="104"/>
      <c r="AD16" s="104"/>
      <c r="AE16" s="104"/>
      <c r="AF16" s="104"/>
      <c r="AG16" s="104"/>
      <c r="AH16" s="268"/>
      <c r="AI16" s="104"/>
      <c r="AJ16" s="268"/>
      <c r="AK16" s="104"/>
      <c r="AL16" s="104"/>
      <c r="AM16" s="104"/>
      <c r="AN16" s="104"/>
      <c r="AO16" s="104"/>
      <c r="AP16" s="104"/>
      <c r="AQ16" s="104"/>
      <c r="AR16" s="104"/>
      <c r="AS16" s="104"/>
      <c r="AT16" s="104"/>
      <c r="AU16" s="268"/>
      <c r="AV16" s="268"/>
      <c r="AW16" s="104"/>
      <c r="AX16" s="268"/>
      <c r="AY16" s="268"/>
      <c r="AZ16" s="104"/>
      <c r="BA16" s="104"/>
      <c r="BB16" s="104"/>
      <c r="BC16" s="104"/>
      <c r="BD16" s="104"/>
      <c r="BE16" s="104"/>
      <c r="BF16" s="104"/>
      <c r="BG16" s="104"/>
      <c r="BH16" s="104"/>
      <c r="BI16" s="104"/>
      <c r="BJ16" s="268"/>
      <c r="BK16" s="104"/>
      <c r="BL16" s="104"/>
      <c r="BM16" s="268"/>
      <c r="BN16" s="104"/>
      <c r="BO16" s="268"/>
      <c r="BP16" s="268"/>
      <c r="BQ16" s="268"/>
      <c r="BR16" s="268"/>
      <c r="BS16" s="268"/>
      <c r="BT16" s="268"/>
      <c r="BU16" s="268"/>
      <c r="BV16" s="268"/>
      <c r="BW16" s="268"/>
      <c r="BX16" s="268"/>
      <c r="BY16" s="268"/>
      <c r="BZ16" s="241"/>
      <c r="CA16" s="241"/>
      <c r="CB16" s="241"/>
      <c r="CC16" s="270"/>
      <c r="CD16" s="243"/>
      <c r="CE16" s="243"/>
      <c r="CF16" s="268"/>
      <c r="CG16" s="104"/>
      <c r="CH16" s="268"/>
      <c r="CI16" s="268"/>
      <c r="CJ16" s="268"/>
      <c r="CK16" s="268"/>
      <c r="CL16" s="268"/>
      <c r="CM16" s="268"/>
      <c r="CN16" s="268"/>
      <c r="CO16" s="104"/>
      <c r="CP16" s="268"/>
      <c r="CQ16" s="268"/>
      <c r="CR16" s="268"/>
      <c r="CS16" s="268"/>
      <c r="CT16" s="268"/>
      <c r="CU16" s="268"/>
      <c r="CV16" s="268"/>
      <c r="CW16" s="268"/>
      <c r="CX16" s="268"/>
      <c r="CY16" s="104"/>
      <c r="CZ16" s="104"/>
      <c r="DA16" s="268"/>
      <c r="DB16" s="104"/>
      <c r="DC16" s="268"/>
      <c r="DD16" s="268"/>
      <c r="DE16" s="268"/>
      <c r="DF16" s="268"/>
      <c r="DG16" s="268"/>
      <c r="DH16" s="268"/>
    </row>
    <row r="17" spans="1:112" ht="15" customHeight="1">
      <c r="A17" s="84" t="s">
        <v>365</v>
      </c>
      <c r="B17" s="272" t="s">
        <v>3290</v>
      </c>
      <c r="C17" s="273"/>
      <c r="D17" s="272"/>
      <c r="E17" s="272"/>
      <c r="F17" s="274"/>
      <c r="G17" s="272" t="s">
        <v>3291</v>
      </c>
      <c r="H17" s="273"/>
      <c r="I17" s="272"/>
      <c r="J17" s="272"/>
      <c r="K17" s="273"/>
      <c r="L17" s="273"/>
      <c r="M17" s="273"/>
      <c r="N17" s="273"/>
      <c r="O17" s="273" t="s">
        <v>3292</v>
      </c>
      <c r="P17" s="273"/>
      <c r="Q17" s="273"/>
      <c r="R17" s="273"/>
      <c r="S17" s="273" t="s">
        <v>3293</v>
      </c>
      <c r="T17" s="273"/>
      <c r="U17" s="275"/>
      <c r="V17" s="104"/>
      <c r="W17" s="268"/>
      <c r="X17" s="104"/>
      <c r="Y17" s="104"/>
      <c r="Z17" s="104"/>
      <c r="AA17" s="104"/>
      <c r="AB17" s="104"/>
      <c r="AC17" s="104"/>
      <c r="AD17" s="104"/>
      <c r="AE17" s="104"/>
      <c r="AF17" s="104"/>
      <c r="AG17" s="104"/>
      <c r="AH17" s="268"/>
      <c r="AI17" s="104"/>
      <c r="AJ17" s="268"/>
      <c r="AK17" s="104"/>
      <c r="AL17" s="104"/>
      <c r="AM17" s="104"/>
      <c r="AN17" s="104"/>
      <c r="AO17" s="104"/>
      <c r="AP17" s="104"/>
      <c r="AQ17" s="104"/>
      <c r="AR17" s="104"/>
      <c r="AS17" s="104"/>
      <c r="AT17" s="104"/>
      <c r="AU17" s="268"/>
      <c r="AV17" s="268"/>
      <c r="AW17" s="104"/>
      <c r="AX17" s="268"/>
      <c r="AY17" s="268"/>
      <c r="AZ17" s="104"/>
      <c r="BA17" s="104"/>
      <c r="BB17" s="104"/>
      <c r="BC17" s="104"/>
      <c r="BD17" s="104"/>
      <c r="BE17" s="104"/>
      <c r="BF17" s="104"/>
      <c r="BG17" s="104"/>
      <c r="BH17" s="104"/>
      <c r="BI17" s="104"/>
      <c r="BJ17" s="268"/>
      <c r="BK17" s="104"/>
      <c r="BL17" s="104"/>
      <c r="BM17" s="268"/>
      <c r="BN17" s="104"/>
      <c r="BO17" s="268"/>
      <c r="BP17" s="268"/>
      <c r="BQ17" s="268"/>
      <c r="BR17" s="268"/>
      <c r="BS17" s="268"/>
      <c r="BT17" s="268"/>
      <c r="BU17" s="268"/>
      <c r="BV17" s="268"/>
      <c r="BW17" s="268"/>
      <c r="BX17" s="268"/>
      <c r="BY17" s="268"/>
      <c r="BZ17" s="241"/>
      <c r="CA17" s="241"/>
      <c r="CB17" s="241"/>
      <c r="CC17" s="270"/>
      <c r="CD17" s="243"/>
      <c r="CE17" s="243"/>
      <c r="CF17" s="268"/>
      <c r="CG17" s="104"/>
      <c r="CH17" s="268"/>
      <c r="CI17" s="268"/>
      <c r="CJ17" s="268"/>
      <c r="CK17" s="268"/>
      <c r="CL17" s="268"/>
      <c r="CM17" s="268"/>
      <c r="CN17" s="268"/>
      <c r="CO17" s="104"/>
      <c r="CP17" s="268"/>
      <c r="CQ17" s="268"/>
      <c r="CR17" s="268"/>
      <c r="CS17" s="268"/>
      <c r="CT17" s="268"/>
      <c r="CU17" s="268"/>
      <c r="CV17" s="268"/>
      <c r="CW17" s="268"/>
      <c r="CX17" s="268"/>
      <c r="CY17" s="104"/>
      <c r="CZ17" s="104"/>
      <c r="DA17" s="268"/>
      <c r="DB17" s="104"/>
      <c r="DC17" s="268"/>
      <c r="DD17" s="268"/>
      <c r="DE17" s="268"/>
      <c r="DF17" s="268"/>
      <c r="DG17" s="268"/>
      <c r="DH17" s="268"/>
    </row>
    <row r="18" spans="1:112" ht="15" customHeight="1">
      <c r="A18" s="84" t="s">
        <v>3012</v>
      </c>
      <c r="B18" s="272" t="s">
        <v>3294</v>
      </c>
      <c r="C18" s="273"/>
      <c r="D18" s="272"/>
      <c r="E18" s="272"/>
      <c r="F18" s="274"/>
      <c r="G18" s="272" t="s">
        <v>3295</v>
      </c>
      <c r="H18" s="273"/>
      <c r="I18" s="272"/>
      <c r="J18" s="272"/>
      <c r="K18" s="273"/>
      <c r="L18" s="273"/>
      <c r="M18" s="273"/>
      <c r="N18" s="273"/>
      <c r="O18" s="273" t="s">
        <v>3296</v>
      </c>
      <c r="P18" s="273"/>
      <c r="Q18" s="273"/>
      <c r="R18" s="273"/>
      <c r="S18" s="273" t="s">
        <v>3297</v>
      </c>
      <c r="T18" s="273"/>
      <c r="U18" s="275"/>
      <c r="V18" s="104"/>
      <c r="W18" s="268"/>
      <c r="X18" s="104"/>
      <c r="Y18" s="104"/>
      <c r="Z18" s="104"/>
      <c r="AA18" s="104"/>
      <c r="AB18" s="104"/>
      <c r="AC18" s="104"/>
      <c r="AD18" s="104"/>
      <c r="AE18" s="104"/>
      <c r="AF18" s="104"/>
      <c r="AG18" s="104"/>
      <c r="AH18" s="268"/>
      <c r="AI18" s="104"/>
      <c r="AJ18" s="268"/>
      <c r="AK18" s="104"/>
      <c r="AL18" s="104"/>
      <c r="AM18" s="104"/>
      <c r="AN18" s="104"/>
      <c r="AO18" s="104"/>
      <c r="AP18" s="104"/>
      <c r="AQ18" s="104"/>
      <c r="AR18" s="104"/>
      <c r="AS18" s="104"/>
      <c r="AT18" s="104"/>
      <c r="AU18" s="268"/>
      <c r="AV18" s="268"/>
      <c r="AW18" s="104"/>
      <c r="AX18" s="268"/>
      <c r="AY18" s="268"/>
      <c r="AZ18" s="104"/>
      <c r="BA18" s="104"/>
      <c r="BB18" s="104"/>
      <c r="BC18" s="104"/>
      <c r="BD18" s="104"/>
      <c r="BE18" s="104"/>
      <c r="BF18" s="104"/>
      <c r="BG18" s="104"/>
      <c r="BH18" s="104"/>
      <c r="BI18" s="104"/>
      <c r="BJ18" s="268"/>
      <c r="BK18" s="104"/>
      <c r="BL18" s="104"/>
      <c r="BM18" s="268"/>
      <c r="BN18" s="104"/>
      <c r="BO18" s="268"/>
      <c r="BP18" s="268"/>
      <c r="BQ18" s="268"/>
      <c r="BR18" s="268"/>
      <c r="BS18" s="268"/>
      <c r="BT18" s="268"/>
      <c r="BU18" s="268"/>
      <c r="BV18" s="268"/>
      <c r="BW18" s="268"/>
      <c r="BX18" s="268"/>
      <c r="BY18" s="268"/>
      <c r="BZ18" s="241"/>
      <c r="CA18" s="241"/>
      <c r="CB18" s="241"/>
      <c r="CC18" s="270"/>
      <c r="CD18" s="243"/>
      <c r="CE18" s="243"/>
      <c r="CF18" s="268"/>
      <c r="CG18" s="104"/>
      <c r="CH18" s="268"/>
      <c r="CI18" s="268"/>
      <c r="CJ18" s="268"/>
      <c r="CK18" s="268"/>
      <c r="CL18" s="268"/>
      <c r="CM18" s="268"/>
      <c r="CN18" s="268"/>
      <c r="CO18" s="104"/>
      <c r="CP18" s="268"/>
      <c r="CQ18" s="268"/>
      <c r="CR18" s="268"/>
      <c r="CS18" s="268"/>
      <c r="CT18" s="268"/>
      <c r="CU18" s="268"/>
      <c r="CV18" s="268"/>
      <c r="CW18" s="268"/>
      <c r="CX18" s="268"/>
      <c r="CY18" s="104"/>
      <c r="CZ18" s="104"/>
      <c r="DA18" s="268"/>
      <c r="DB18" s="104"/>
      <c r="DC18" s="268"/>
      <c r="DD18" s="268"/>
      <c r="DE18" s="268"/>
      <c r="DF18" s="268"/>
      <c r="DG18" s="268"/>
      <c r="DH18" s="268"/>
    </row>
    <row r="19" spans="1:112" ht="15" customHeight="1">
      <c r="A19" s="79" t="s">
        <v>3391</v>
      </c>
      <c r="B19" s="268"/>
      <c r="C19" s="104"/>
      <c r="D19" s="268" t="s">
        <v>3397</v>
      </c>
      <c r="E19" s="268"/>
      <c r="F19" s="269"/>
      <c r="G19" s="268"/>
      <c r="H19" s="104" t="s">
        <v>3398</v>
      </c>
      <c r="I19" s="268"/>
      <c r="J19" s="268"/>
      <c r="K19" s="104" t="s">
        <v>3399</v>
      </c>
      <c r="L19" s="104"/>
      <c r="M19" s="104"/>
      <c r="N19" s="104"/>
      <c r="O19" s="104"/>
      <c r="P19" s="104" t="s">
        <v>3400</v>
      </c>
      <c r="Q19" s="104"/>
      <c r="R19" s="104"/>
      <c r="S19" s="104" t="s">
        <v>3401</v>
      </c>
      <c r="T19" s="104"/>
      <c r="U19" s="271"/>
      <c r="V19" s="104"/>
      <c r="W19" s="268"/>
      <c r="X19" s="104"/>
      <c r="Y19" s="104"/>
      <c r="Z19" s="104"/>
      <c r="AA19" s="104"/>
      <c r="AB19" s="104"/>
      <c r="AC19" s="104"/>
      <c r="AD19" s="104"/>
      <c r="AE19" s="104"/>
      <c r="AF19" s="104"/>
      <c r="AG19" s="104"/>
      <c r="AH19" s="268"/>
      <c r="AI19" s="104"/>
      <c r="AJ19" s="268"/>
      <c r="AK19" s="104"/>
      <c r="AL19" s="104"/>
      <c r="AM19" s="104"/>
      <c r="AN19" s="104"/>
      <c r="AO19" s="104"/>
      <c r="AP19" s="104"/>
      <c r="AQ19" s="104"/>
      <c r="AR19" s="104"/>
      <c r="AS19" s="104"/>
      <c r="AT19" s="104"/>
      <c r="AU19" s="268"/>
      <c r="AV19" s="268"/>
      <c r="AW19" s="104"/>
      <c r="AX19" s="268"/>
      <c r="AY19" s="268"/>
      <c r="AZ19" s="104"/>
      <c r="BA19" s="104"/>
      <c r="BB19" s="104"/>
      <c r="BC19" s="104"/>
      <c r="BD19" s="104"/>
      <c r="BE19" s="104"/>
      <c r="BF19" s="104"/>
      <c r="BG19" s="104"/>
      <c r="BH19" s="104"/>
      <c r="BI19" s="104"/>
      <c r="BJ19" s="268"/>
      <c r="BK19" s="104"/>
      <c r="BL19" s="104"/>
      <c r="BM19" s="268"/>
      <c r="BN19" s="104"/>
      <c r="BO19" s="268"/>
      <c r="BP19" s="268"/>
      <c r="BQ19" s="268"/>
      <c r="BR19" s="268"/>
      <c r="BS19" s="268"/>
      <c r="BT19" s="268"/>
      <c r="BU19" s="268"/>
      <c r="BV19" s="268"/>
      <c r="BW19" s="268"/>
      <c r="BX19" s="268"/>
      <c r="BY19" s="268"/>
      <c r="BZ19" s="241"/>
      <c r="CA19" s="241"/>
      <c r="CB19" s="241"/>
      <c r="CC19" s="270"/>
      <c r="CD19" s="243"/>
      <c r="CE19" s="243"/>
      <c r="CF19" s="268"/>
      <c r="CG19" s="104"/>
      <c r="CH19" s="268"/>
      <c r="CI19" s="268"/>
      <c r="CJ19" s="268"/>
      <c r="CK19" s="268"/>
      <c r="CL19" s="268"/>
      <c r="CM19" s="268"/>
      <c r="CN19" s="268"/>
      <c r="CO19" s="104"/>
      <c r="CP19" s="268"/>
      <c r="CQ19" s="268"/>
      <c r="CR19" s="268"/>
      <c r="CS19" s="268"/>
      <c r="CT19" s="268"/>
      <c r="CU19" s="268"/>
      <c r="CV19" s="268"/>
      <c r="CW19" s="268"/>
      <c r="CX19" s="268"/>
      <c r="CY19" s="104"/>
      <c r="CZ19" s="104"/>
      <c r="DA19" s="268"/>
      <c r="DB19" s="104"/>
      <c r="DC19" s="268"/>
      <c r="DD19" s="268"/>
      <c r="DE19" s="268"/>
      <c r="DF19" s="268"/>
      <c r="DG19" s="268"/>
      <c r="DH19" s="268"/>
    </row>
    <row r="20" spans="1:112" ht="15" customHeight="1">
      <c r="A20" s="79" t="s">
        <v>3393</v>
      </c>
      <c r="B20" s="268" t="s">
        <v>3406</v>
      </c>
      <c r="C20" s="104"/>
      <c r="D20" s="268" t="s">
        <v>3402</v>
      </c>
      <c r="E20" s="268"/>
      <c r="F20" s="269"/>
      <c r="G20" s="268"/>
      <c r="H20" s="104" t="s">
        <v>3403</v>
      </c>
      <c r="I20" s="268"/>
      <c r="J20" s="268"/>
      <c r="K20" s="104" t="s">
        <v>3404</v>
      </c>
      <c r="L20" s="104"/>
      <c r="M20" s="104"/>
      <c r="N20" s="104"/>
      <c r="O20" s="104"/>
      <c r="P20" s="104" t="s">
        <v>3405</v>
      </c>
      <c r="Q20" s="104"/>
      <c r="R20" s="104"/>
      <c r="S20" s="104"/>
      <c r="T20" s="104"/>
      <c r="U20" s="271"/>
      <c r="V20" s="104"/>
      <c r="W20" s="268"/>
      <c r="X20" s="104"/>
      <c r="Y20" s="104"/>
      <c r="Z20" s="104"/>
      <c r="AA20" s="104"/>
      <c r="AB20" s="104"/>
      <c r="AC20" s="104"/>
      <c r="AD20" s="104"/>
      <c r="AE20" s="104"/>
      <c r="AF20" s="104"/>
      <c r="AG20" s="104"/>
      <c r="AH20" s="268"/>
      <c r="AI20" s="104"/>
      <c r="AJ20" s="268"/>
      <c r="AK20" s="104"/>
      <c r="AL20" s="104"/>
      <c r="AM20" s="104"/>
      <c r="AN20" s="104"/>
      <c r="AO20" s="104"/>
      <c r="AP20" s="104"/>
      <c r="AQ20" s="104"/>
      <c r="AR20" s="104"/>
      <c r="AS20" s="104"/>
      <c r="AT20" s="104"/>
      <c r="AU20" s="268"/>
      <c r="AV20" s="268"/>
      <c r="AW20" s="104"/>
      <c r="AX20" s="268"/>
      <c r="AY20" s="268"/>
      <c r="AZ20" s="104"/>
      <c r="BA20" s="104"/>
      <c r="BB20" s="104"/>
      <c r="BC20" s="104"/>
      <c r="BD20" s="104"/>
      <c r="BE20" s="104"/>
      <c r="BF20" s="104"/>
      <c r="BG20" s="104"/>
      <c r="BH20" s="104"/>
      <c r="BI20" s="104"/>
      <c r="BJ20" s="268"/>
      <c r="BK20" s="104"/>
      <c r="BL20" s="104"/>
      <c r="BM20" s="268"/>
      <c r="BN20" s="104"/>
      <c r="BO20" s="268"/>
      <c r="BP20" s="268"/>
      <c r="BQ20" s="268"/>
      <c r="BR20" s="268"/>
      <c r="BS20" s="268"/>
      <c r="BT20" s="268"/>
      <c r="BU20" s="268"/>
      <c r="BV20" s="268"/>
      <c r="BW20" s="268"/>
      <c r="BX20" s="268"/>
      <c r="BY20" s="268"/>
      <c r="BZ20" s="241"/>
      <c r="CA20" s="241"/>
      <c r="CB20" s="241"/>
      <c r="CC20" s="270"/>
      <c r="CD20" s="243"/>
      <c r="CE20" s="243"/>
      <c r="CF20" s="268"/>
      <c r="CG20" s="104"/>
      <c r="CH20" s="268"/>
      <c r="CI20" s="268"/>
      <c r="CJ20" s="268"/>
      <c r="CK20" s="268"/>
      <c r="CL20" s="268"/>
      <c r="CM20" s="268"/>
      <c r="CN20" s="268"/>
      <c r="CO20" s="104"/>
      <c r="CP20" s="268"/>
      <c r="CQ20" s="268"/>
      <c r="CR20" s="268"/>
      <c r="CS20" s="268"/>
      <c r="CT20" s="268"/>
      <c r="CU20" s="268"/>
      <c r="CV20" s="268"/>
      <c r="CW20" s="268"/>
      <c r="CX20" s="268"/>
      <c r="CY20" s="104"/>
      <c r="CZ20" s="104"/>
      <c r="DA20" s="268"/>
      <c r="DB20" s="104"/>
      <c r="DC20" s="268"/>
      <c r="DD20" s="268"/>
      <c r="DE20" s="268"/>
      <c r="DF20" s="268"/>
      <c r="DG20" s="268"/>
      <c r="DH20" s="268"/>
    </row>
    <row r="21" spans="1:112" ht="15" customHeight="1">
      <c r="A21" s="79" t="s">
        <v>3394</v>
      </c>
      <c r="B21" s="268"/>
      <c r="C21" s="104"/>
      <c r="D21" s="268" t="s">
        <v>3407</v>
      </c>
      <c r="E21" s="268"/>
      <c r="F21" s="269"/>
      <c r="G21" s="268"/>
      <c r="H21" s="104" t="s">
        <v>3408</v>
      </c>
      <c r="I21" s="268"/>
      <c r="J21" s="268"/>
      <c r="K21" s="104" t="s">
        <v>3409</v>
      </c>
      <c r="L21" s="104"/>
      <c r="M21" s="104"/>
      <c r="N21" s="104"/>
      <c r="O21" s="104"/>
      <c r="P21" s="104" t="s">
        <v>3410</v>
      </c>
      <c r="Q21" s="104"/>
      <c r="R21" s="104"/>
      <c r="S21" s="104" t="s">
        <v>3411</v>
      </c>
      <c r="T21" s="104"/>
      <c r="U21" s="271"/>
      <c r="V21" s="104"/>
      <c r="W21" s="268"/>
      <c r="X21" s="104"/>
      <c r="Y21" s="104"/>
      <c r="Z21" s="104"/>
      <c r="AA21" s="104"/>
      <c r="AB21" s="104"/>
      <c r="AC21" s="104"/>
      <c r="AD21" s="104"/>
      <c r="AE21" s="104"/>
      <c r="AF21" s="104"/>
      <c r="AG21" s="104"/>
      <c r="AH21" s="268"/>
      <c r="AI21" s="104"/>
      <c r="AJ21" s="268"/>
      <c r="AK21" s="104"/>
      <c r="AL21" s="104"/>
      <c r="AM21" s="104"/>
      <c r="AN21" s="104"/>
      <c r="AO21" s="104"/>
      <c r="AP21" s="104"/>
      <c r="AQ21" s="104"/>
      <c r="AR21" s="104"/>
      <c r="AS21" s="104"/>
      <c r="AT21" s="104"/>
      <c r="AU21" s="268"/>
      <c r="AV21" s="268"/>
      <c r="AW21" s="104"/>
      <c r="AX21" s="268"/>
      <c r="AY21" s="268"/>
      <c r="AZ21" s="104"/>
      <c r="BA21" s="104"/>
      <c r="BB21" s="104"/>
      <c r="BC21" s="104"/>
      <c r="BD21" s="104"/>
      <c r="BE21" s="104"/>
      <c r="BF21" s="104"/>
      <c r="BG21" s="104"/>
      <c r="BH21" s="104"/>
      <c r="BI21" s="104"/>
      <c r="BJ21" s="268"/>
      <c r="BK21" s="104"/>
      <c r="BL21" s="104"/>
      <c r="BM21" s="268"/>
      <c r="BN21" s="104"/>
      <c r="BO21" s="268"/>
      <c r="BP21" s="268"/>
      <c r="BQ21" s="268"/>
      <c r="BR21" s="268"/>
      <c r="BS21" s="268"/>
      <c r="BT21" s="268"/>
      <c r="BU21" s="268"/>
      <c r="BV21" s="268"/>
      <c r="BW21" s="268"/>
      <c r="BX21" s="268"/>
      <c r="BY21" s="268"/>
      <c r="BZ21" s="241"/>
      <c r="CA21" s="241"/>
      <c r="CB21" s="241"/>
      <c r="CC21" s="270"/>
      <c r="CD21" s="243"/>
      <c r="CE21" s="243"/>
      <c r="CF21" s="268"/>
      <c r="CG21" s="104"/>
      <c r="CH21" s="268"/>
      <c r="CI21" s="268"/>
      <c r="CJ21" s="268"/>
      <c r="CK21" s="268"/>
      <c r="CL21" s="268"/>
      <c r="CM21" s="268"/>
      <c r="CN21" s="268"/>
      <c r="CO21" s="104"/>
      <c r="CP21" s="268"/>
      <c r="CQ21" s="268"/>
      <c r="CR21" s="268"/>
      <c r="CS21" s="268"/>
      <c r="CT21" s="268"/>
      <c r="CU21" s="268"/>
      <c r="CV21" s="268"/>
      <c r="CW21" s="268"/>
      <c r="CX21" s="268"/>
      <c r="CY21" s="104"/>
      <c r="CZ21" s="104"/>
      <c r="DA21" s="268"/>
      <c r="DB21" s="104"/>
      <c r="DC21" s="268"/>
      <c r="DD21" s="268"/>
      <c r="DE21" s="268"/>
      <c r="DF21" s="268"/>
      <c r="DG21" s="268"/>
      <c r="DH21" s="268"/>
    </row>
    <row r="22" spans="1:112" ht="15" customHeight="1">
      <c r="A22" s="84" t="s">
        <v>3105</v>
      </c>
      <c r="B22" s="85"/>
      <c r="C22" s="85" t="s">
        <v>3298</v>
      </c>
      <c r="D22" s="85"/>
      <c r="E22" s="85"/>
      <c r="F22" s="85"/>
      <c r="G22" s="85" t="s">
        <v>3299</v>
      </c>
      <c r="H22" s="85"/>
      <c r="I22" s="85"/>
      <c r="J22" s="85"/>
      <c r="K22" s="85" t="s">
        <v>3300</v>
      </c>
      <c r="L22" s="85"/>
      <c r="M22" s="85"/>
      <c r="N22" s="85"/>
      <c r="O22" s="85" t="s">
        <v>3301</v>
      </c>
      <c r="P22" s="85"/>
      <c r="Q22" s="85"/>
      <c r="R22" s="85"/>
      <c r="S22" s="85"/>
      <c r="T22" s="85"/>
      <c r="U22" s="138"/>
    </row>
    <row r="23" spans="1:112" ht="15" customHeight="1">
      <c r="A23" s="84" t="s">
        <v>3043</v>
      </c>
      <c r="B23" s="85"/>
      <c r="C23" s="85" t="s">
        <v>3302</v>
      </c>
      <c r="D23" s="85"/>
      <c r="E23" s="85"/>
      <c r="F23" s="85"/>
      <c r="G23" s="85" t="s">
        <v>3303</v>
      </c>
      <c r="H23" s="85"/>
      <c r="I23" s="85"/>
      <c r="J23" s="85"/>
      <c r="K23" s="85" t="s">
        <v>3304</v>
      </c>
      <c r="L23" s="85"/>
      <c r="M23" s="85"/>
      <c r="N23" s="85"/>
      <c r="O23" s="85" t="s">
        <v>3305</v>
      </c>
      <c r="P23" s="85"/>
      <c r="Q23" s="85"/>
      <c r="R23" s="85"/>
      <c r="S23" s="85"/>
      <c r="T23" s="85"/>
      <c r="U23" s="138"/>
    </row>
    <row r="24" spans="1:112" ht="15" customHeight="1">
      <c r="A24" s="84" t="s">
        <v>3044</v>
      </c>
      <c r="B24" s="85"/>
      <c r="C24" s="85" t="s">
        <v>3306</v>
      </c>
      <c r="D24" s="85"/>
      <c r="E24" s="85"/>
      <c r="F24" s="85"/>
      <c r="G24" s="85" t="s">
        <v>3307</v>
      </c>
      <c r="H24" s="85"/>
      <c r="I24" s="85"/>
      <c r="J24" s="85"/>
      <c r="K24" s="85" t="s">
        <v>3308</v>
      </c>
      <c r="L24" s="85"/>
      <c r="M24" s="85"/>
      <c r="N24" s="85"/>
      <c r="O24" s="85" t="s">
        <v>3309</v>
      </c>
      <c r="P24" s="85"/>
      <c r="Q24" s="85"/>
      <c r="R24" s="85"/>
      <c r="S24" s="85"/>
      <c r="T24" s="85"/>
      <c r="U24" s="138"/>
    </row>
    <row r="25" spans="1:112" ht="15" customHeight="1">
      <c r="A25" s="84" t="s">
        <v>3045</v>
      </c>
      <c r="B25" s="85"/>
      <c r="C25" s="85" t="s">
        <v>3310</v>
      </c>
      <c r="D25" s="85"/>
      <c r="E25" s="85"/>
      <c r="F25" s="85"/>
      <c r="G25" s="85" t="s">
        <v>3311</v>
      </c>
      <c r="H25" s="85"/>
      <c r="I25" s="85"/>
      <c r="J25" s="85"/>
      <c r="K25" s="85" t="s">
        <v>3312</v>
      </c>
      <c r="L25" s="85"/>
      <c r="M25" s="85"/>
      <c r="N25" s="85"/>
      <c r="O25" s="85" t="s">
        <v>3313</v>
      </c>
      <c r="P25" s="85"/>
      <c r="Q25" s="85"/>
      <c r="R25" s="85"/>
      <c r="S25" s="85"/>
      <c r="T25" s="85"/>
      <c r="U25" s="138"/>
    </row>
    <row r="26" spans="1:112">
      <c r="A26" s="84" t="s">
        <v>3104</v>
      </c>
      <c r="B26" s="85"/>
      <c r="C26" s="85" t="s">
        <v>3314</v>
      </c>
      <c r="D26" s="85"/>
      <c r="E26" s="85"/>
      <c r="F26" s="85"/>
      <c r="G26" s="85" t="s">
        <v>3315</v>
      </c>
      <c r="H26" s="85"/>
      <c r="I26" s="85"/>
      <c r="J26" s="85"/>
      <c r="K26" s="85" t="s">
        <v>3316</v>
      </c>
      <c r="L26" s="85"/>
      <c r="M26" s="85"/>
      <c r="N26" s="85"/>
      <c r="O26" s="85" t="s">
        <v>3317</v>
      </c>
      <c r="P26" s="85"/>
      <c r="Q26" s="85"/>
      <c r="R26" s="85"/>
      <c r="S26" s="85"/>
      <c r="T26" s="85"/>
      <c r="U26" s="138"/>
    </row>
    <row r="27" spans="1:112">
      <c r="A27" s="84" t="s">
        <v>3046</v>
      </c>
      <c r="B27" s="85"/>
      <c r="C27" s="85" t="s">
        <v>3318</v>
      </c>
      <c r="D27" s="85"/>
      <c r="E27" s="85"/>
      <c r="F27" s="85"/>
      <c r="G27" s="85" t="s">
        <v>3319</v>
      </c>
      <c r="H27" s="85"/>
      <c r="I27" s="85"/>
      <c r="J27" s="85"/>
      <c r="K27" s="85" t="s">
        <v>3320</v>
      </c>
      <c r="L27" s="85"/>
      <c r="M27" s="85"/>
      <c r="N27" s="85"/>
      <c r="O27" s="85" t="s">
        <v>3321</v>
      </c>
      <c r="P27" s="85"/>
      <c r="Q27" s="85"/>
      <c r="R27" s="85"/>
      <c r="S27" s="85"/>
      <c r="T27" s="85"/>
      <c r="U27" s="138"/>
    </row>
    <row r="28" spans="1:112">
      <c r="A28" s="84" t="s">
        <v>3047</v>
      </c>
      <c r="B28" s="85"/>
      <c r="C28" s="85" t="s">
        <v>3322</v>
      </c>
      <c r="D28" s="85"/>
      <c r="E28" s="85"/>
      <c r="F28" s="85"/>
      <c r="G28" s="85" t="s">
        <v>3323</v>
      </c>
      <c r="H28" s="85"/>
      <c r="I28" s="85"/>
      <c r="J28" s="85"/>
      <c r="K28" s="85" t="s">
        <v>3324</v>
      </c>
      <c r="L28" s="85"/>
      <c r="M28" s="85"/>
      <c r="N28" s="85"/>
      <c r="O28" s="85" t="s">
        <v>3325</v>
      </c>
      <c r="P28" s="85"/>
      <c r="Q28" s="85"/>
      <c r="R28" s="85"/>
      <c r="S28" s="85"/>
      <c r="T28" s="85"/>
      <c r="U28" s="138"/>
    </row>
    <row r="29" spans="1:112">
      <c r="A29" s="84" t="s">
        <v>3048</v>
      </c>
      <c r="B29" s="85"/>
      <c r="C29" s="85" t="s">
        <v>3326</v>
      </c>
      <c r="D29" s="85"/>
      <c r="E29" s="85"/>
      <c r="F29" s="85"/>
      <c r="G29" s="85" t="s">
        <v>3327</v>
      </c>
      <c r="H29" s="85"/>
      <c r="I29" s="85"/>
      <c r="J29" s="85"/>
      <c r="K29" s="85" t="s">
        <v>3328</v>
      </c>
      <c r="L29" s="85"/>
      <c r="M29" s="85"/>
      <c r="N29" s="85"/>
      <c r="O29" s="85" t="s">
        <v>3329</v>
      </c>
      <c r="P29" s="85"/>
      <c r="Q29" s="85"/>
      <c r="R29" s="85"/>
      <c r="S29" s="85"/>
      <c r="T29" s="85"/>
      <c r="U29" s="138"/>
    </row>
    <row r="30" spans="1:112">
      <c r="A30" s="79" t="s">
        <v>3032</v>
      </c>
      <c r="B30" s="18"/>
      <c r="C30" s="18"/>
      <c r="D30" s="18" t="s">
        <v>3280</v>
      </c>
      <c r="E30" s="18"/>
      <c r="F30" s="18"/>
      <c r="G30" s="18" t="s">
        <v>3222</v>
      </c>
      <c r="H30" s="18"/>
      <c r="I30" s="18"/>
      <c r="J30" s="18"/>
      <c r="K30" s="18"/>
      <c r="L30" s="18" t="s">
        <v>3223</v>
      </c>
      <c r="M30" s="18"/>
      <c r="N30" s="18"/>
      <c r="O30" s="18"/>
      <c r="P30" s="18"/>
      <c r="Q30" s="18"/>
      <c r="R30" s="18" t="s">
        <v>3224</v>
      </c>
      <c r="S30" s="18"/>
      <c r="T30" s="18"/>
      <c r="U30" s="131"/>
    </row>
    <row r="31" spans="1:112">
      <c r="A31" s="79" t="s">
        <v>3033</v>
      </c>
      <c r="B31" s="18"/>
      <c r="C31" s="18"/>
      <c r="D31" s="18" t="s">
        <v>3225</v>
      </c>
      <c r="E31" s="18"/>
      <c r="F31" s="18"/>
      <c r="G31" s="18" t="s">
        <v>3226</v>
      </c>
      <c r="H31" s="18"/>
      <c r="I31" s="18"/>
      <c r="J31" s="18"/>
      <c r="K31" s="18"/>
      <c r="L31" s="18" t="s">
        <v>3227</v>
      </c>
      <c r="M31" s="18"/>
      <c r="N31" s="18"/>
      <c r="O31" s="18"/>
      <c r="P31" s="18"/>
      <c r="Q31" s="18"/>
      <c r="R31" s="18" t="s">
        <v>3228</v>
      </c>
      <c r="S31" s="18"/>
      <c r="T31" s="18"/>
      <c r="U31" s="131"/>
    </row>
    <row r="32" spans="1:112">
      <c r="A32" s="79" t="s">
        <v>3034</v>
      </c>
      <c r="B32" s="18"/>
      <c r="C32" s="18"/>
      <c r="D32" s="18" t="s">
        <v>3231</v>
      </c>
      <c r="E32" s="18"/>
      <c r="F32" s="18"/>
      <c r="G32" s="18" t="s">
        <v>3230</v>
      </c>
      <c r="H32" s="18"/>
      <c r="I32" s="18"/>
      <c r="J32" s="18"/>
      <c r="K32" s="18"/>
      <c r="L32" s="18" t="s">
        <v>3229</v>
      </c>
      <c r="M32" s="18"/>
      <c r="N32" s="18"/>
      <c r="O32" s="18"/>
      <c r="P32" s="18"/>
      <c r="Q32" s="18"/>
      <c r="R32" s="18" t="s">
        <v>3232</v>
      </c>
      <c r="S32" s="18"/>
      <c r="T32" s="18"/>
      <c r="U32" s="131"/>
    </row>
    <row r="33" spans="1:21">
      <c r="A33" s="84" t="s">
        <v>3374</v>
      </c>
      <c r="B33" s="85" t="s">
        <v>3375</v>
      </c>
      <c r="C33" s="85"/>
      <c r="D33" s="85" t="s">
        <v>3376</v>
      </c>
      <c r="E33" s="85"/>
      <c r="F33" s="85"/>
      <c r="G33" s="85"/>
      <c r="H33" s="85" t="s">
        <v>3377</v>
      </c>
      <c r="I33" s="85"/>
      <c r="J33" s="85"/>
      <c r="K33" s="85"/>
      <c r="L33" s="85"/>
      <c r="M33" s="85"/>
      <c r="N33" s="85"/>
      <c r="O33" s="85"/>
      <c r="P33" s="85" t="s">
        <v>3378</v>
      </c>
      <c r="Q33" s="85"/>
      <c r="R33" s="85"/>
      <c r="S33" s="85"/>
      <c r="T33" s="85"/>
      <c r="U33" s="138" t="s">
        <v>3379</v>
      </c>
    </row>
    <row r="34" spans="1:21">
      <c r="A34" s="84" t="s">
        <v>3380</v>
      </c>
      <c r="B34" s="85" t="s">
        <v>3382</v>
      </c>
      <c r="C34" s="85"/>
      <c r="D34" s="85" t="s">
        <v>3376</v>
      </c>
      <c r="E34" s="85"/>
      <c r="F34" s="85"/>
      <c r="G34" s="85"/>
      <c r="H34" s="85" t="s">
        <v>3414</v>
      </c>
      <c r="I34" s="85"/>
      <c r="J34" s="85"/>
      <c r="K34" s="85"/>
      <c r="L34" s="85"/>
      <c r="M34" s="85"/>
      <c r="N34" s="85"/>
      <c r="O34" s="85"/>
      <c r="P34" s="85" t="s">
        <v>3383</v>
      </c>
      <c r="Q34" s="85"/>
      <c r="R34" s="85"/>
      <c r="S34" s="85"/>
      <c r="T34" s="85"/>
      <c r="U34" s="138" t="s">
        <v>3384</v>
      </c>
    </row>
    <row r="35" spans="1:21">
      <c r="A35" s="84" t="s">
        <v>3385</v>
      </c>
      <c r="B35" s="85" t="s">
        <v>3387</v>
      </c>
      <c r="C35" s="85"/>
      <c r="D35" s="85" t="s">
        <v>3376</v>
      </c>
      <c r="E35" s="85"/>
      <c r="F35" s="85"/>
      <c r="G35" s="85"/>
      <c r="H35" s="85" t="s">
        <v>3388</v>
      </c>
      <c r="I35" s="85"/>
      <c r="J35" s="85"/>
      <c r="K35" s="85"/>
      <c r="L35" s="85"/>
      <c r="M35" s="85"/>
      <c r="N35" s="85"/>
      <c r="O35" s="85"/>
      <c r="P35" s="85" t="s">
        <v>3389</v>
      </c>
      <c r="Q35" s="85"/>
      <c r="R35" s="85"/>
      <c r="S35" s="85"/>
      <c r="T35" s="85"/>
      <c r="U35" s="138" t="s">
        <v>3390</v>
      </c>
    </row>
    <row r="36" spans="1:21">
      <c r="A36" s="79" t="s">
        <v>3358</v>
      </c>
      <c r="B36" s="18"/>
      <c r="C36" s="18"/>
      <c r="D36" s="18" t="s">
        <v>3360</v>
      </c>
      <c r="E36" s="18"/>
      <c r="F36" s="18"/>
      <c r="G36" s="18"/>
      <c r="H36" s="18" t="s">
        <v>3361</v>
      </c>
      <c r="I36" s="18"/>
      <c r="J36" s="18"/>
      <c r="K36" s="18"/>
      <c r="L36" s="18" t="s">
        <v>3362</v>
      </c>
      <c r="M36" s="18"/>
      <c r="N36" s="18"/>
      <c r="O36" s="18"/>
      <c r="P36" s="18" t="s">
        <v>3363</v>
      </c>
      <c r="Q36" s="18"/>
      <c r="R36" s="18"/>
      <c r="S36" s="18"/>
      <c r="T36" s="18"/>
      <c r="U36" s="131"/>
    </row>
    <row r="37" spans="1:21">
      <c r="A37" s="79" t="s">
        <v>3364</v>
      </c>
      <c r="B37" s="18"/>
      <c r="C37" s="18"/>
      <c r="D37" s="18" t="s">
        <v>3366</v>
      </c>
      <c r="E37" s="18"/>
      <c r="F37" s="18"/>
      <c r="G37" s="18"/>
      <c r="H37" s="18" t="s">
        <v>3367</v>
      </c>
      <c r="I37" s="18"/>
      <c r="J37" s="18"/>
      <c r="K37" s="18"/>
      <c r="L37" s="18" t="s">
        <v>3368</v>
      </c>
      <c r="M37" s="18"/>
      <c r="N37" s="18"/>
      <c r="O37" s="18"/>
      <c r="P37" s="18" t="s">
        <v>3369</v>
      </c>
      <c r="Q37" s="18"/>
      <c r="R37" s="18"/>
      <c r="S37" s="18"/>
      <c r="T37" s="18"/>
      <c r="U37" s="131"/>
    </row>
    <row r="38" spans="1:21">
      <c r="A38" s="84" t="s">
        <v>3053</v>
      </c>
      <c r="B38" s="85"/>
      <c r="C38" s="85"/>
      <c r="D38" s="85" t="s">
        <v>3330</v>
      </c>
      <c r="E38" s="85"/>
      <c r="F38" s="85"/>
      <c r="G38" s="85"/>
      <c r="H38" s="85"/>
      <c r="I38" s="85"/>
      <c r="J38" s="85" t="s">
        <v>3331</v>
      </c>
      <c r="K38" s="85"/>
      <c r="L38" s="85"/>
      <c r="M38" s="85"/>
      <c r="N38" s="85" t="s">
        <v>3332</v>
      </c>
      <c r="O38" s="85"/>
      <c r="P38" s="85"/>
      <c r="Q38" s="85"/>
      <c r="R38" s="85" t="s">
        <v>3333</v>
      </c>
      <c r="S38" s="85"/>
      <c r="T38" s="85"/>
      <c r="U38" s="138"/>
    </row>
    <row r="39" spans="1:21">
      <c r="A39" s="84" t="s">
        <v>3054</v>
      </c>
      <c r="B39" s="85"/>
      <c r="C39" s="85"/>
      <c r="D39" s="85" t="s">
        <v>3334</v>
      </c>
      <c r="E39" s="85"/>
      <c r="F39" s="85"/>
      <c r="G39" s="85"/>
      <c r="H39" s="85"/>
      <c r="I39" s="85"/>
      <c r="J39" s="85" t="s">
        <v>3335</v>
      </c>
      <c r="K39" s="85"/>
      <c r="L39" s="85"/>
      <c r="M39" s="85"/>
      <c r="N39" s="85" t="s">
        <v>3336</v>
      </c>
      <c r="O39" s="85"/>
      <c r="P39" s="85"/>
      <c r="Q39" s="85"/>
      <c r="R39" s="85" t="s">
        <v>3337</v>
      </c>
      <c r="S39" s="85"/>
      <c r="T39" s="85"/>
      <c r="U39" s="138"/>
    </row>
    <row r="40" spans="1:21">
      <c r="A40" s="84" t="s">
        <v>3055</v>
      </c>
      <c r="B40" s="85"/>
      <c r="C40" s="85"/>
      <c r="D40" s="85" t="s">
        <v>3338</v>
      </c>
      <c r="E40" s="85"/>
      <c r="F40" s="85"/>
      <c r="G40" s="85"/>
      <c r="H40" s="85"/>
      <c r="I40" s="85"/>
      <c r="J40" s="85" t="s">
        <v>3339</v>
      </c>
      <c r="K40" s="85"/>
      <c r="L40" s="85"/>
      <c r="M40" s="85"/>
      <c r="N40" s="85" t="s">
        <v>3340</v>
      </c>
      <c r="O40" s="85"/>
      <c r="P40" s="85"/>
      <c r="Q40" s="85"/>
      <c r="R40" s="85" t="s">
        <v>3341</v>
      </c>
      <c r="S40" s="85"/>
      <c r="T40" s="85"/>
      <c r="U40" s="138"/>
    </row>
    <row r="41" spans="1:21">
      <c r="A41" s="84" t="s">
        <v>3056</v>
      </c>
      <c r="B41" s="85"/>
      <c r="C41" s="85"/>
      <c r="D41" s="85" t="s">
        <v>3342</v>
      </c>
      <c r="E41" s="85"/>
      <c r="F41" s="85"/>
      <c r="G41" s="85"/>
      <c r="H41" s="85"/>
      <c r="I41" s="85"/>
      <c r="J41" s="85" t="s">
        <v>3343</v>
      </c>
      <c r="K41" s="85"/>
      <c r="L41" s="85"/>
      <c r="M41" s="85"/>
      <c r="N41" s="85" t="s">
        <v>3344</v>
      </c>
      <c r="O41" s="85"/>
      <c r="P41" s="85"/>
      <c r="Q41" s="85"/>
      <c r="R41" s="85" t="s">
        <v>3345</v>
      </c>
      <c r="S41" s="85"/>
      <c r="T41" s="85"/>
      <c r="U41" s="138"/>
    </row>
    <row r="42" spans="1:21">
      <c r="A42" s="79" t="s">
        <v>3060</v>
      </c>
      <c r="B42" s="18" t="s">
        <v>3346</v>
      </c>
      <c r="C42" s="18"/>
      <c r="D42" s="18"/>
      <c r="E42" s="18"/>
      <c r="F42" s="18"/>
      <c r="G42" s="18" t="s">
        <v>3347</v>
      </c>
      <c r="H42" s="18"/>
      <c r="I42" s="18"/>
      <c r="J42" s="18"/>
      <c r="K42" s="18" t="s">
        <v>3348</v>
      </c>
      <c r="L42" s="18"/>
      <c r="M42" s="18"/>
      <c r="N42" s="18"/>
      <c r="O42" s="18" t="s">
        <v>3349</v>
      </c>
      <c r="P42" s="18"/>
      <c r="Q42" s="18"/>
      <c r="R42" s="18"/>
      <c r="S42" s="18"/>
      <c r="T42" s="18"/>
      <c r="U42" s="131"/>
    </row>
    <row r="43" spans="1:21">
      <c r="A43" s="79" t="s">
        <v>3061</v>
      </c>
      <c r="B43" s="18" t="s">
        <v>3350</v>
      </c>
      <c r="C43" s="18"/>
      <c r="D43" s="18"/>
      <c r="E43" s="18"/>
      <c r="F43" s="18"/>
      <c r="G43" s="18" t="s">
        <v>3351</v>
      </c>
      <c r="H43" s="18"/>
      <c r="I43" s="18"/>
      <c r="J43" s="18"/>
      <c r="K43" s="18" t="s">
        <v>3352</v>
      </c>
      <c r="L43" s="18"/>
      <c r="M43" s="18"/>
      <c r="N43" s="18"/>
      <c r="O43" s="18" t="s">
        <v>3353</v>
      </c>
      <c r="P43" s="18"/>
      <c r="Q43" s="18"/>
      <c r="R43" s="18"/>
      <c r="S43" s="18"/>
      <c r="T43" s="18"/>
      <c r="U43" s="131"/>
    </row>
    <row r="44" spans="1:21">
      <c r="A44" s="82" t="s">
        <v>3062</v>
      </c>
      <c r="B44" s="83" t="s">
        <v>3354</v>
      </c>
      <c r="C44" s="83"/>
      <c r="D44" s="83"/>
      <c r="E44" s="83"/>
      <c r="F44" s="83"/>
      <c r="G44" s="83" t="s">
        <v>3355</v>
      </c>
      <c r="H44" s="83"/>
      <c r="I44" s="83"/>
      <c r="J44" s="83"/>
      <c r="K44" s="83" t="s">
        <v>3356</v>
      </c>
      <c r="L44" s="83"/>
      <c r="M44" s="83"/>
      <c r="N44" s="83"/>
      <c r="O44" s="83" t="s">
        <v>3357</v>
      </c>
      <c r="P44" s="83"/>
      <c r="Q44" s="83"/>
      <c r="R44" s="83"/>
      <c r="S44" s="83"/>
      <c r="T44" s="83"/>
      <c r="U44" s="137"/>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4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topLeftCell="F1" zoomScaleNormal="100" workbookViewId="0">
      <pane ySplit="1" topLeftCell="A2" activePane="bottomLeft" state="frozenSplit"/>
      <selection activeCell="D1" sqref="D1"/>
      <selection pane="bottomLeft" activeCell="H5" sqref="H5"/>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93" customWidth="1"/>
  </cols>
  <sheetData>
    <row r="1" spans="1:9">
      <c r="A1" s="198" t="s">
        <v>13</v>
      </c>
      <c r="B1" s="198"/>
      <c r="C1" s="198" t="s">
        <v>1085</v>
      </c>
      <c r="D1" s="198" t="s">
        <v>4039</v>
      </c>
      <c r="E1" s="198" t="s">
        <v>4036</v>
      </c>
      <c r="F1" s="198" t="s">
        <v>4037</v>
      </c>
      <c r="G1" s="198" t="s">
        <v>4038</v>
      </c>
      <c r="H1" s="294" t="s">
        <v>1207</v>
      </c>
    </row>
    <row r="2" spans="1:9">
      <c r="A2" s="193" t="s">
        <v>371</v>
      </c>
      <c r="B2" s="194"/>
      <c r="C2" s="194" t="s">
        <v>1151</v>
      </c>
      <c r="D2" s="194"/>
      <c r="E2" s="194"/>
      <c r="F2" s="194" t="s">
        <v>2950</v>
      </c>
      <c r="G2" s="194"/>
      <c r="H2" s="295" t="s">
        <v>3426</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79" t="s">
        <v>371</v>
      </c>
      <c r="B3" s="18"/>
      <c r="C3" s="18" t="s">
        <v>1128</v>
      </c>
      <c r="D3" s="18" t="s">
        <v>2950</v>
      </c>
      <c r="E3" s="18"/>
      <c r="F3" s="18"/>
      <c r="G3" s="18"/>
      <c r="H3" s="296" t="s">
        <v>4047</v>
      </c>
      <c r="I3" t="str">
        <f t="shared" ref="I3:I66" si="0">""""&amp;A3&amp;"-"&amp;C3&amp;""":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79" t="s">
        <v>371</v>
      </c>
      <c r="B4" s="18"/>
      <c r="C4" s="18" t="s">
        <v>249</v>
      </c>
      <c r="D4" s="18" t="s">
        <v>2950</v>
      </c>
      <c r="E4" s="18" t="s">
        <v>2950</v>
      </c>
      <c r="F4" s="18"/>
      <c r="G4" s="18"/>
      <c r="H4" s="296" t="s">
        <v>3427</v>
      </c>
      <c r="I4" t="str">
        <f t="shared" si="0"/>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79" t="s">
        <v>371</v>
      </c>
      <c r="B5" s="18"/>
      <c r="C5" s="18" t="s">
        <v>3428</v>
      </c>
      <c r="D5" s="18"/>
      <c r="E5" s="18"/>
      <c r="F5" s="18"/>
      <c r="G5" s="18">
        <v>-1</v>
      </c>
      <c r="H5" s="296" t="s">
        <v>3429</v>
      </c>
      <c r="I5" t="str">
        <f t="shared" si="0"/>
        <v>"BARBARIAN-Attaque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79" t="s">
        <v>371</v>
      </c>
      <c r="B6" s="18"/>
      <c r="C6" s="18" t="s">
        <v>3430</v>
      </c>
      <c r="D6" s="18"/>
      <c r="E6" s="18"/>
      <c r="F6" s="18"/>
      <c r="G6" s="18">
        <v>-1</v>
      </c>
      <c r="H6" s="296" t="s">
        <v>3431</v>
      </c>
      <c r="I6" t="str">
        <f t="shared" si="0"/>
        <v>"BARBARIAN-Sens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79" t="s">
        <v>371</v>
      </c>
      <c r="B7" s="18"/>
      <c r="C7" s="18" t="s">
        <v>240</v>
      </c>
      <c r="D7" s="18" t="s">
        <v>2950</v>
      </c>
      <c r="E7" s="18"/>
      <c r="F7" s="18"/>
      <c r="G7" s="18"/>
      <c r="H7" s="296" t="s">
        <v>272</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79" t="s">
        <v>371</v>
      </c>
      <c r="B8" s="18"/>
      <c r="C8" s="18" t="s">
        <v>275</v>
      </c>
      <c r="D8" s="18"/>
      <c r="E8" s="18"/>
      <c r="F8" s="18"/>
      <c r="G8" s="18">
        <v>-1</v>
      </c>
      <c r="H8" s="296" t="s">
        <v>3432</v>
      </c>
      <c r="I8" t="str">
        <f t="shared" si="0"/>
        <v>"BARBARIAN-Attaque supplémentaire":  {
 "Code" : "Attaque supplémentaire",
 "Class" : "BARBARIAN",
 "Specialisation" : "","UseNumber" : -1,
 "Description" : "À partir du niveau 5, vous pouvez attaquer deux fois, au lieu d'une seule, chaque fois que vous réalisez l'action Attaquer durant votre tour."
  }</v>
      </c>
    </row>
    <row r="9" spans="1:9">
      <c r="A9" s="79" t="s">
        <v>371</v>
      </c>
      <c r="B9" s="18"/>
      <c r="C9" s="18" t="s">
        <v>3433</v>
      </c>
      <c r="D9" s="18"/>
      <c r="E9" s="18" t="s">
        <v>2950</v>
      </c>
      <c r="F9" s="18"/>
      <c r="G9" s="18"/>
      <c r="H9" s="325" t="s">
        <v>3434</v>
      </c>
      <c r="I9" t="str">
        <f t="shared" si="0"/>
        <v>"BARBARIAN-Déplacement rapide":  {
 "Code" : "Déplacement rapide",
 "Class" : "BARBARIAN",
 "Specialisation" : "","Auto" : true,
 "Description" : "Au niveau 5, votre vitesse augmente de 3 mètres tant que vous ne portez pas d'armure lourde."
  }</v>
      </c>
    </row>
    <row r="10" spans="1:9">
      <c r="A10" s="79" t="s">
        <v>371</v>
      </c>
      <c r="B10" s="18"/>
      <c r="C10" s="18" t="s">
        <v>3435</v>
      </c>
      <c r="D10" s="18"/>
      <c r="E10" s="18"/>
      <c r="F10" s="18"/>
      <c r="G10" s="18">
        <v>-1</v>
      </c>
      <c r="H10" s="296" t="s">
        <v>3436</v>
      </c>
      <c r="I10" t="str">
        <f t="shared" si="0"/>
        <v>"BARBARIAN-Instinct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79" t="s">
        <v>371</v>
      </c>
      <c r="B11" s="18"/>
      <c r="C11" s="18" t="s">
        <v>3437</v>
      </c>
      <c r="D11" s="18"/>
      <c r="E11" s="18"/>
      <c r="F11" s="18"/>
      <c r="G11" s="18">
        <v>-1</v>
      </c>
      <c r="H11" s="296" t="s">
        <v>3438</v>
      </c>
      <c r="I11" t="str">
        <f t="shared" si="0"/>
        <v>"BARBARIAN-Critique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79" t="s">
        <v>371</v>
      </c>
      <c r="B12" s="18"/>
      <c r="C12" s="18" t="s">
        <v>3439</v>
      </c>
      <c r="D12" s="18"/>
      <c r="E12" s="18"/>
      <c r="F12" s="18"/>
      <c r="G12" s="18">
        <v>-1</v>
      </c>
      <c r="H12" s="296" t="s">
        <v>3440</v>
      </c>
      <c r="I12" t="str">
        <f t="shared" si="0"/>
        <v>"BARBARIAN-Rage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79" t="s">
        <v>371</v>
      </c>
      <c r="B13" s="18"/>
      <c r="C13" s="18" t="s">
        <v>3441</v>
      </c>
      <c r="D13" s="18"/>
      <c r="E13" s="18"/>
      <c r="F13" s="18"/>
      <c r="G13" s="18">
        <v>-1</v>
      </c>
      <c r="H13" s="296" t="s">
        <v>3442</v>
      </c>
      <c r="I13" t="str">
        <f t="shared" si="0"/>
        <v>"BARBARIAN-Rage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v>
      </c>
    </row>
    <row r="14" spans="1:9">
      <c r="A14" s="79" t="s">
        <v>371</v>
      </c>
      <c r="B14" s="18"/>
      <c r="C14" s="18" t="s">
        <v>3443</v>
      </c>
      <c r="D14" s="18"/>
      <c r="E14" s="18"/>
      <c r="F14" s="18"/>
      <c r="G14" s="18">
        <v>-1</v>
      </c>
      <c r="H14" s="296" t="s">
        <v>3444</v>
      </c>
      <c r="I14" t="str">
        <f t="shared" si="0"/>
        <v>"BARBARIAN-Puissance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v>
      </c>
    </row>
    <row r="15" spans="1:9">
      <c r="A15" s="314" t="s">
        <v>371</v>
      </c>
      <c r="B15" s="315"/>
      <c r="C15" s="315" t="s">
        <v>3445</v>
      </c>
      <c r="D15" s="315" t="s">
        <v>2950</v>
      </c>
      <c r="E15" s="315"/>
      <c r="F15" s="315"/>
      <c r="G15" s="18"/>
      <c r="H15" s="316" t="s">
        <v>3446</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79" t="s">
        <v>371</v>
      </c>
      <c r="B16" s="18" t="s">
        <v>2994</v>
      </c>
      <c r="C16" s="18" t="s">
        <v>3447</v>
      </c>
      <c r="D16" s="18"/>
      <c r="E16" s="18"/>
      <c r="F16" s="18"/>
      <c r="G16" s="18">
        <v>-1</v>
      </c>
      <c r="H16" s="296" t="s">
        <v>3448</v>
      </c>
      <c r="I16" t="str">
        <f t="shared" si="0"/>
        <v>"BARBARIAN-Frénésie":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79" t="s">
        <v>371</v>
      </c>
      <c r="B17" s="18" t="s">
        <v>2994</v>
      </c>
      <c r="C17" s="18" t="s">
        <v>3449</v>
      </c>
      <c r="D17" s="18"/>
      <c r="E17" s="18"/>
      <c r="F17" s="18"/>
      <c r="G17" s="18">
        <v>-1</v>
      </c>
      <c r="H17" s="296" t="s">
        <v>3450</v>
      </c>
      <c r="I17" t="str">
        <f t="shared" si="0"/>
        <v>"BARBARIAN-Rage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v>
      </c>
    </row>
    <row r="18" spans="1:9">
      <c r="A18" s="79" t="s">
        <v>371</v>
      </c>
      <c r="B18" s="18" t="s">
        <v>2994</v>
      </c>
      <c r="C18" s="18" t="s">
        <v>3451</v>
      </c>
      <c r="D18" s="18"/>
      <c r="E18" s="18"/>
      <c r="F18" s="18"/>
      <c r="G18" s="18">
        <v>-1</v>
      </c>
      <c r="H18" s="296" t="s">
        <v>3452</v>
      </c>
      <c r="I18" t="str">
        <f t="shared" si="0"/>
        <v>"BARBARIAN-Présence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314" t="s">
        <v>371</v>
      </c>
      <c r="B19" s="315" t="s">
        <v>2994</v>
      </c>
      <c r="C19" s="315" t="s">
        <v>3453</v>
      </c>
      <c r="D19" s="315"/>
      <c r="E19" s="315"/>
      <c r="F19" s="315"/>
      <c r="G19" s="18">
        <v>-1</v>
      </c>
      <c r="H19" s="316" t="s">
        <v>3454</v>
      </c>
      <c r="I19" t="str">
        <f t="shared" si="0"/>
        <v>"BARBARIAN-Représailles":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v>
      </c>
    </row>
    <row r="20" spans="1:9">
      <c r="A20" s="79" t="s">
        <v>371</v>
      </c>
      <c r="B20" s="18" t="s">
        <v>2995</v>
      </c>
      <c r="C20" s="18" t="s">
        <v>3455</v>
      </c>
      <c r="D20" s="18"/>
      <c r="E20" s="18"/>
      <c r="F20" s="18"/>
      <c r="G20" s="18">
        <v>-1</v>
      </c>
      <c r="H20" s="296" t="s">
        <v>3456</v>
      </c>
      <c r="I20" t="str">
        <f t="shared" si="0"/>
        <v>"BARBARIAN-Quêteur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79" t="s">
        <v>371</v>
      </c>
      <c r="B21" s="18" t="s">
        <v>2995</v>
      </c>
      <c r="C21" s="297" t="s">
        <v>3457</v>
      </c>
      <c r="D21" s="297"/>
      <c r="E21" s="297"/>
      <c r="F21" s="297"/>
      <c r="G21" s="18">
        <v>-1</v>
      </c>
      <c r="H21" s="296" t="s">
        <v>3458</v>
      </c>
      <c r="I21" t="str">
        <f t="shared" si="0"/>
        <v>"BARBARIAN-Esprit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79" t="s">
        <v>371</v>
      </c>
      <c r="B22" s="18" t="s">
        <v>2995</v>
      </c>
      <c r="C22" s="297" t="s">
        <v>3459</v>
      </c>
      <c r="D22" s="297"/>
      <c r="E22" s="297"/>
      <c r="F22" s="297"/>
      <c r="G22" s="18">
        <v>-1</v>
      </c>
      <c r="H22" s="296" t="s">
        <v>3460</v>
      </c>
      <c r="I22" t="str">
        <f t="shared" si="0"/>
        <v>"BARBARIAN-Aspect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79" t="s">
        <v>371</v>
      </c>
      <c r="B23" s="18" t="s">
        <v>2995</v>
      </c>
      <c r="C23" s="298" t="s">
        <v>3461</v>
      </c>
      <c r="D23" s="298"/>
      <c r="E23" s="298"/>
      <c r="F23" s="298"/>
      <c r="G23" s="18">
        <v>-1</v>
      </c>
      <c r="H23" s="299" t="s">
        <v>3462</v>
      </c>
      <c r="I23" t="str">
        <f t="shared" si="0"/>
        <v>"BARBARIAN-Marcheur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82" t="s">
        <v>371</v>
      </c>
      <c r="B24" s="83" t="s">
        <v>2995</v>
      </c>
      <c r="C24" s="302" t="s">
        <v>3463</v>
      </c>
      <c r="D24" s="302"/>
      <c r="E24" s="302"/>
      <c r="F24" s="302"/>
      <c r="G24" s="18">
        <v>-1</v>
      </c>
      <c r="H24" s="300" t="s">
        <v>3464</v>
      </c>
      <c r="I24" t="str">
        <f t="shared" si="0"/>
        <v>"BARBARIAN-Lien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93" t="s">
        <v>372</v>
      </c>
      <c r="B25" s="194"/>
      <c r="C25" s="304" t="s">
        <v>3469</v>
      </c>
      <c r="D25" s="304"/>
      <c r="E25" s="304"/>
      <c r="F25" s="304"/>
      <c r="G25" s="18">
        <v>-1</v>
      </c>
      <c r="H25" s="295" t="s">
        <v>3470</v>
      </c>
      <c r="I25" t="str">
        <f t="shared" si="0"/>
        <v>"BARD-Inspiration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79" t="s">
        <v>372</v>
      </c>
      <c r="B26" s="18"/>
      <c r="C26" s="303" t="s">
        <v>3471</v>
      </c>
      <c r="D26" s="303"/>
      <c r="E26" s="303"/>
      <c r="F26" s="303"/>
      <c r="G26" s="18">
        <v>-1</v>
      </c>
      <c r="H26" s="305" t="s">
        <v>3472</v>
      </c>
      <c r="I26" t="str">
        <f t="shared" si="0"/>
        <v>"BARD-Touche-à-tout":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v>
      </c>
    </row>
    <row r="27" spans="1:9">
      <c r="A27" s="79" t="s">
        <v>372</v>
      </c>
      <c r="B27" s="18"/>
      <c r="C27" s="303" t="s">
        <v>3473</v>
      </c>
      <c r="D27" s="303"/>
      <c r="E27" s="303"/>
      <c r="F27" s="303"/>
      <c r="G27" s="18">
        <v>-1</v>
      </c>
      <c r="H27" s="296" t="s">
        <v>3474</v>
      </c>
      <c r="I27" t="str">
        <f t="shared" si="0"/>
        <v>"BARD-Chant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79" t="s">
        <v>372</v>
      </c>
      <c r="B28" s="18"/>
      <c r="C28" s="303" t="s">
        <v>3944</v>
      </c>
      <c r="D28" s="303"/>
      <c r="E28" s="303"/>
      <c r="F28" s="303"/>
      <c r="G28" s="18">
        <v>-1</v>
      </c>
      <c r="H28" s="296" t="s">
        <v>3476</v>
      </c>
      <c r="I28" t="str">
        <f t="shared" si="0"/>
        <v>"BARD-Expertise":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79" t="s">
        <v>372</v>
      </c>
      <c r="B29" s="18"/>
      <c r="C29" s="303" t="s">
        <v>3475</v>
      </c>
      <c r="D29" s="303"/>
      <c r="E29" s="303"/>
      <c r="F29" s="303"/>
      <c r="G29" s="18">
        <v>-1</v>
      </c>
      <c r="H29" s="305" t="s">
        <v>3476</v>
      </c>
      <c r="I29" t="str">
        <f t="shared" si="0"/>
        <v>"BARD-Collège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79" t="s">
        <v>372</v>
      </c>
      <c r="B30" s="18"/>
      <c r="C30" s="303" t="s">
        <v>240</v>
      </c>
      <c r="D30" s="303" t="s">
        <v>2950</v>
      </c>
      <c r="E30" s="303"/>
      <c r="F30" s="303"/>
      <c r="G30" s="18"/>
      <c r="H30" s="305" t="s">
        <v>272</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79" t="s">
        <v>372</v>
      </c>
      <c r="B31" s="18"/>
      <c r="C31" s="303" t="s">
        <v>3477</v>
      </c>
      <c r="D31" s="303"/>
      <c r="E31" s="303"/>
      <c r="F31" s="303"/>
      <c r="G31" s="18">
        <v>-1</v>
      </c>
      <c r="H31" s="305" t="s">
        <v>3478</v>
      </c>
      <c r="I31" t="str">
        <f t="shared" si="0"/>
        <v>"BARD-Source d'inspiration":  {
 "Code" : "Source d'inspiration",
 "Class" : "BARD",
 "Specialisation" : "","UseNumber" : -1,
 "Description" : "À partir du niveau 5, vous regagnez vos Inspirations bardiques utilisées lorsque vous terminez un repos court ou long."
  }</v>
      </c>
    </row>
    <row r="32" spans="1:9">
      <c r="A32" s="79" t="s">
        <v>372</v>
      </c>
      <c r="B32" s="18"/>
      <c r="C32" s="303" t="s">
        <v>3479</v>
      </c>
      <c r="D32" s="303"/>
      <c r="E32" s="303"/>
      <c r="F32" s="303"/>
      <c r="G32" s="18">
        <v>-1</v>
      </c>
      <c r="H32" s="305" t="s">
        <v>3480</v>
      </c>
      <c r="I32" t="str">
        <f t="shared" si="0"/>
        <v>"BARD-Contre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79" t="s">
        <v>372</v>
      </c>
      <c r="B33" s="18"/>
      <c r="C33" s="303" t="s">
        <v>3481</v>
      </c>
      <c r="D33" s="303"/>
      <c r="E33" s="303"/>
      <c r="F33" s="303"/>
      <c r="G33" s="18">
        <v>-1</v>
      </c>
      <c r="H33" s="296" t="s">
        <v>3482</v>
      </c>
      <c r="I33" t="str">
        <f t="shared" si="0"/>
        <v>"BARD-Secrets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314" t="s">
        <v>372</v>
      </c>
      <c r="B34" s="315"/>
      <c r="C34" s="317" t="s">
        <v>3483</v>
      </c>
      <c r="D34" s="317"/>
      <c r="E34" s="317"/>
      <c r="F34" s="317"/>
      <c r="G34" s="18">
        <v>-1</v>
      </c>
      <c r="H34" s="318" t="s">
        <v>3484</v>
      </c>
      <c r="I34" t="str">
        <f t="shared" si="0"/>
        <v>"BARD-Inspiration supérieure":  {
 "Code" : "Inspiration supérieure",
 "Class" : "BARD",
 "Specialisation" : "","UseNumber" : -1,
 "Description" : "Au niveau 20, quand vous jetez l'initiative et n'avez plus d'Inspiration bardique, vous regagnez une utilisation."
  }</v>
      </c>
    </row>
    <row r="35" spans="1:9">
      <c r="A35" s="79" t="s">
        <v>372</v>
      </c>
      <c r="B35" s="18" t="s">
        <v>3002</v>
      </c>
      <c r="C35" s="303" t="s">
        <v>3485</v>
      </c>
      <c r="D35" s="303" t="s">
        <v>2950</v>
      </c>
      <c r="E35" s="303"/>
      <c r="F35" s="303"/>
      <c r="G35" s="18"/>
      <c r="H35" s="306" t="s">
        <v>3486</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79" t="s">
        <v>372</v>
      </c>
      <c r="B36" s="18" t="s">
        <v>3002</v>
      </c>
      <c r="C36" s="303" t="s">
        <v>3487</v>
      </c>
      <c r="D36" s="303"/>
      <c r="E36" s="303"/>
      <c r="F36" s="303"/>
      <c r="G36" s="18">
        <v>-1</v>
      </c>
      <c r="H36" s="306" t="s">
        <v>3488</v>
      </c>
      <c r="I36" t="str">
        <f t="shared" si="0"/>
        <v>"BARD-Mots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79" t="s">
        <v>372</v>
      </c>
      <c r="B37" s="18" t="s">
        <v>3002</v>
      </c>
      <c r="C37" s="303" t="s">
        <v>3489</v>
      </c>
      <c r="D37" s="303"/>
      <c r="E37" s="303"/>
      <c r="F37" s="303"/>
      <c r="G37" s="18">
        <v>-1</v>
      </c>
      <c r="H37" s="326" t="s">
        <v>3490</v>
      </c>
      <c r="I37" t="str">
        <f t="shared" si="0"/>
        <v>"BARD-Secrets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314" t="s">
        <v>372</v>
      </c>
      <c r="B38" s="315" t="s">
        <v>3002</v>
      </c>
      <c r="C38" s="317" t="s">
        <v>3491</v>
      </c>
      <c r="D38" s="317"/>
      <c r="E38" s="317"/>
      <c r="F38" s="317"/>
      <c r="G38" s="18">
        <v>-1</v>
      </c>
      <c r="H38" s="318" t="s">
        <v>3492</v>
      </c>
      <c r="I38" t="str">
        <f t="shared" si="0"/>
        <v>"BARD-Compétence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79" t="s">
        <v>372</v>
      </c>
      <c r="B39" s="18" t="s">
        <v>2996</v>
      </c>
      <c r="C39" s="303" t="s">
        <v>3485</v>
      </c>
      <c r="D39" s="303" t="s">
        <v>2950</v>
      </c>
      <c r="E39" s="303"/>
      <c r="F39" s="303"/>
      <c r="G39" s="18"/>
      <c r="H39" s="306" t="s">
        <v>3493</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79" t="s">
        <v>372</v>
      </c>
      <c r="B40" s="18" t="s">
        <v>2996</v>
      </c>
      <c r="C40" s="303" t="s">
        <v>3494</v>
      </c>
      <c r="D40" s="303"/>
      <c r="E40" s="303"/>
      <c r="F40" s="303"/>
      <c r="G40" s="18">
        <v>-1</v>
      </c>
      <c r="H40" s="306" t="s">
        <v>3495</v>
      </c>
      <c r="I40" t="str">
        <f t="shared" si="0"/>
        <v>"BARD-Inspiration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79" t="s">
        <v>372</v>
      </c>
      <c r="B41" s="18" t="s">
        <v>2996</v>
      </c>
      <c r="C41" s="303" t="s">
        <v>275</v>
      </c>
      <c r="D41" s="303"/>
      <c r="E41" s="303"/>
      <c r="F41" s="303"/>
      <c r="G41" s="18">
        <v>-1</v>
      </c>
      <c r="H41" s="306" t="s">
        <v>3496</v>
      </c>
      <c r="I41" t="str">
        <f t="shared" si="0"/>
        <v>"BARD-Attaque supplémentaire":  {
 "Code" : "Attaque supplémentaire",
 "Class" : "BARD",
 "Specialisation" : "BRAVERY_SCHOOL","UseNumber" : -1,
 "Description" : "À partir de niveau 6, vous pouvez attaquer deux fois, au lieu d'une seule, chaque fois que vous réalisez l’action Attaquer durant votre tour."
  }</v>
      </c>
    </row>
    <row r="42" spans="1:9">
      <c r="A42" s="82" t="s">
        <v>372</v>
      </c>
      <c r="B42" s="83" t="s">
        <v>2996</v>
      </c>
      <c r="C42" s="307" t="s">
        <v>3497</v>
      </c>
      <c r="D42" s="307"/>
      <c r="E42" s="307"/>
      <c r="F42" s="307"/>
      <c r="G42" s="18">
        <v>-1</v>
      </c>
      <c r="H42" s="308" t="s">
        <v>3498</v>
      </c>
      <c r="I42" t="str">
        <f t="shared" si="0"/>
        <v>"BARD-Magie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309" t="s">
        <v>373</v>
      </c>
      <c r="B43" s="194"/>
      <c r="C43" s="304" t="s">
        <v>4043</v>
      </c>
      <c r="D43" s="304"/>
      <c r="E43" s="304"/>
      <c r="F43" s="304"/>
      <c r="G43" s="18">
        <v>-1</v>
      </c>
      <c r="H43" s="295" t="s">
        <v>4044</v>
      </c>
      <c r="I43" t="str">
        <f t="shared" si="0"/>
        <v>"CLERK-Canalisation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106" t="s">
        <v>373</v>
      </c>
      <c r="B44" s="18"/>
      <c r="C44" s="303" t="s">
        <v>3507</v>
      </c>
      <c r="D44" s="303"/>
      <c r="E44" s="303"/>
      <c r="F44" s="303"/>
      <c r="G44" s="18">
        <v>-1</v>
      </c>
      <c r="H44" s="296" t="s">
        <v>3508</v>
      </c>
      <c r="I44" t="str">
        <f t="shared" si="0"/>
        <v>"CLERK-Canalisation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106" t="s">
        <v>373</v>
      </c>
      <c r="B45" s="18"/>
      <c r="C45" s="303" t="s">
        <v>2970</v>
      </c>
      <c r="D45" s="303" t="s">
        <v>2950</v>
      </c>
      <c r="E45" s="303"/>
      <c r="F45" s="303"/>
      <c r="G45" s="18"/>
      <c r="H45" s="296" t="s">
        <v>4046</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106" t="s">
        <v>373</v>
      </c>
      <c r="B46" s="18"/>
      <c r="C46" s="303" t="s">
        <v>240</v>
      </c>
      <c r="D46" s="303" t="s">
        <v>2950</v>
      </c>
      <c r="E46" s="303"/>
      <c r="F46" s="303"/>
      <c r="G46" s="18"/>
      <c r="H46" s="305" t="s">
        <v>272</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106" t="s">
        <v>373</v>
      </c>
      <c r="B47" s="18"/>
      <c r="C47" s="303" t="s">
        <v>3509</v>
      </c>
      <c r="D47" s="303"/>
      <c r="E47" s="303"/>
      <c r="F47" s="303"/>
      <c r="G47" s="18">
        <v>-1</v>
      </c>
      <c r="H47" s="296" t="s">
        <v>3510</v>
      </c>
      <c r="I47" t="str">
        <f t="shared" si="0"/>
        <v>"CLERK-Destruction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319" t="s">
        <v>373</v>
      </c>
      <c r="B48" s="315"/>
      <c r="C48" s="317" t="s">
        <v>3511</v>
      </c>
      <c r="D48" s="317"/>
      <c r="E48" s="317"/>
      <c r="F48" s="317"/>
      <c r="G48" s="18">
        <v>-1</v>
      </c>
      <c r="H48" s="316" t="s">
        <v>3512</v>
      </c>
      <c r="I48" t="str">
        <f t="shared" si="0"/>
        <v>"CLERK-Intervention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106" t="s">
        <v>373</v>
      </c>
      <c r="B49" s="86" t="s">
        <v>2997</v>
      </c>
      <c r="C49" s="303" t="s">
        <v>3513</v>
      </c>
      <c r="D49" s="303"/>
      <c r="E49" s="303"/>
      <c r="F49" s="303"/>
      <c r="G49" s="18">
        <v>-1</v>
      </c>
      <c r="H49" s="306" t="s">
        <v>3514</v>
      </c>
      <c r="I49" t="str">
        <f t="shared" si="0"/>
        <v>"CLERK-Bénédiction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106" t="s">
        <v>373</v>
      </c>
      <c r="B50" s="86" t="s">
        <v>2997</v>
      </c>
      <c r="C50" s="303" t="s">
        <v>3515</v>
      </c>
      <c r="D50" s="303"/>
      <c r="E50" s="303"/>
      <c r="F50" s="303"/>
      <c r="G50" s="18">
        <v>-1</v>
      </c>
      <c r="H50" s="306" t="s">
        <v>3516</v>
      </c>
      <c r="I50" t="str">
        <f t="shared" si="0"/>
        <v>"CLERK-Canalisation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106" t="s">
        <v>373</v>
      </c>
      <c r="B51" s="86" t="s">
        <v>2997</v>
      </c>
      <c r="C51" s="303" t="s">
        <v>3517</v>
      </c>
      <c r="D51" s="303"/>
      <c r="E51" s="303"/>
      <c r="F51" s="303"/>
      <c r="G51" s="18">
        <v>-1</v>
      </c>
      <c r="H51" s="306" t="s">
        <v>3518</v>
      </c>
      <c r="I51" t="str">
        <f t="shared" si="0"/>
        <v>"CLERK-Canalisation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v>
      </c>
    </row>
    <row r="52" spans="1:9">
      <c r="A52" s="106" t="s">
        <v>373</v>
      </c>
      <c r="B52" s="86" t="s">
        <v>2997</v>
      </c>
      <c r="C52" s="303" t="s">
        <v>3519</v>
      </c>
      <c r="D52" s="303"/>
      <c r="E52" s="303"/>
      <c r="F52" s="303"/>
      <c r="G52" s="18">
        <v>-1</v>
      </c>
      <c r="H52" s="306" t="s">
        <v>3520</v>
      </c>
      <c r="I52" t="str">
        <f t="shared" si="0"/>
        <v>"CLERK-Frappe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319" t="s">
        <v>373</v>
      </c>
      <c r="B53" s="320" t="s">
        <v>2997</v>
      </c>
      <c r="C53" s="317" t="s">
        <v>3521</v>
      </c>
      <c r="D53" s="317"/>
      <c r="E53" s="317"/>
      <c r="F53" s="317"/>
      <c r="G53" s="18">
        <v>-1</v>
      </c>
      <c r="H53" s="318" t="s">
        <v>3522</v>
      </c>
      <c r="I53" t="str">
        <f t="shared" si="0"/>
        <v>"CLERK-Duplicata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106" t="s">
        <v>373</v>
      </c>
      <c r="B54" s="86" t="s">
        <v>2998</v>
      </c>
      <c r="C54" s="303" t="s">
        <v>3485</v>
      </c>
      <c r="D54" s="303" t="s">
        <v>2950</v>
      </c>
      <c r="E54" s="303"/>
      <c r="F54" s="303"/>
      <c r="G54" s="18"/>
      <c r="H54" s="306" t="s">
        <v>3523</v>
      </c>
      <c r="I54" t="str">
        <f t="shared" si="0"/>
        <v>"CLERK-Maîtrises supplémentaires":  {
 "Code" : "Maîtrises supplémentaires",
 "Class" : "CLERK",
 "Specialisation" : "WAR_FIELD","Stats" : true,
 "Description" : "Au niveau 1, vous gagnez la maîtrise des armes de guerres et des armures lourdes."
  }</v>
      </c>
    </row>
    <row r="55" spans="1:9">
      <c r="A55" s="106" t="s">
        <v>373</v>
      </c>
      <c r="B55" s="86" t="s">
        <v>2998</v>
      </c>
      <c r="C55" s="303" t="s">
        <v>3524</v>
      </c>
      <c r="D55" s="303"/>
      <c r="E55" s="303"/>
      <c r="F55" s="303"/>
      <c r="G55" s="18">
        <v>-1</v>
      </c>
      <c r="H55" s="306" t="s">
        <v>3525</v>
      </c>
      <c r="I55" t="str">
        <f t="shared" si="0"/>
        <v>"CLERK-Prêtre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106" t="s">
        <v>373</v>
      </c>
      <c r="B56" s="86" t="s">
        <v>2998</v>
      </c>
      <c r="C56" s="303" t="s">
        <v>3526</v>
      </c>
      <c r="D56" s="303"/>
      <c r="E56" s="303"/>
      <c r="F56" s="303"/>
      <c r="G56" s="18">
        <v>-1</v>
      </c>
      <c r="H56" s="306" t="s">
        <v>3527</v>
      </c>
      <c r="I56" t="str">
        <f t="shared" si="0"/>
        <v>"CLERK-Canalisation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106" t="s">
        <v>373</v>
      </c>
      <c r="B57" s="86" t="s">
        <v>2998</v>
      </c>
      <c r="C57" s="303" t="s">
        <v>3528</v>
      </c>
      <c r="D57" s="303"/>
      <c r="E57" s="303"/>
      <c r="F57" s="303"/>
      <c r="G57" s="18">
        <v>-1</v>
      </c>
      <c r="H57" s="306" t="s">
        <v>3529</v>
      </c>
      <c r="I57" t="str">
        <f t="shared" si="0"/>
        <v>"CLERK-Canalisation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106" t="s">
        <v>373</v>
      </c>
      <c r="B58" s="86" t="s">
        <v>2998</v>
      </c>
      <c r="C58" s="303" t="s">
        <v>3519</v>
      </c>
      <c r="D58" s="303"/>
      <c r="E58" s="303"/>
      <c r="F58" s="303"/>
      <c r="G58" s="18">
        <v>-1</v>
      </c>
      <c r="H58" s="306" t="s">
        <v>3530</v>
      </c>
      <c r="I58" t="str">
        <f t="shared" si="0"/>
        <v>"CLERK-Frappe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319" t="s">
        <v>373</v>
      </c>
      <c r="B59" s="320" t="s">
        <v>2998</v>
      </c>
      <c r="C59" s="317" t="s">
        <v>3531</v>
      </c>
      <c r="D59" s="317"/>
      <c r="E59" s="317"/>
      <c r="F59" s="317"/>
      <c r="G59" s="18">
        <v>-1</v>
      </c>
      <c r="H59" s="318" t="s">
        <v>3532</v>
      </c>
      <c r="I59" t="str">
        <f t="shared" si="0"/>
        <v>"CLERK-Avatar de bataille":  {
 "Code" : "Avatar de bataille",
 "Class" : "CLERK",
 "Specialisation" : "WAR_FIELD","UseNumber" : -1,
 "Description" : "Au niveau 17, vous obtenez la résistance aux dégâts contondants, perforants et tranchants de toute arme non magique."
  }</v>
      </c>
    </row>
    <row r="60" spans="1:9">
      <c r="A60" s="106" t="s">
        <v>373</v>
      </c>
      <c r="B60" s="86" t="s">
        <v>2999</v>
      </c>
      <c r="C60" s="303" t="s">
        <v>3533</v>
      </c>
      <c r="D60" s="303" t="s">
        <v>2950</v>
      </c>
      <c r="E60" s="303"/>
      <c r="F60" s="303"/>
      <c r="G60" s="18"/>
      <c r="H60" s="326" t="s">
        <v>3534</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106" t="s">
        <v>373</v>
      </c>
      <c r="B61" s="86" t="s">
        <v>2999</v>
      </c>
      <c r="C61" s="303" t="s">
        <v>3535</v>
      </c>
      <c r="D61" s="303"/>
      <c r="E61" s="303"/>
      <c r="F61" s="303"/>
      <c r="G61" s="18">
        <v>-1</v>
      </c>
      <c r="H61" s="306" t="s">
        <v>3536</v>
      </c>
      <c r="I61" t="str">
        <f t="shared" si="0"/>
        <v>"CLERK-Illumination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106" t="s">
        <v>373</v>
      </c>
      <c r="B62" s="86" t="s">
        <v>2999</v>
      </c>
      <c r="C62" s="303" t="s">
        <v>3537</v>
      </c>
      <c r="D62" s="303"/>
      <c r="E62" s="303"/>
      <c r="F62" s="303"/>
      <c r="G62" s="18">
        <v>-1</v>
      </c>
      <c r="H62" s="306" t="s">
        <v>3538</v>
      </c>
      <c r="I62" t="str">
        <f t="shared" si="0"/>
        <v>"CLERK-Canalisation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106" t="s">
        <v>373</v>
      </c>
      <c r="B63" s="86" t="s">
        <v>2999</v>
      </c>
      <c r="C63" s="303" t="s">
        <v>3539</v>
      </c>
      <c r="D63" s="303"/>
      <c r="E63" s="303"/>
      <c r="F63" s="303"/>
      <c r="G63" s="18">
        <v>-1</v>
      </c>
      <c r="H63" s="306" t="s">
        <v>3540</v>
      </c>
      <c r="I63" t="str">
        <f t="shared" si="0"/>
        <v>"CLERK-Illumination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v>
      </c>
    </row>
    <row r="64" spans="1:9">
      <c r="A64" s="106" t="s">
        <v>373</v>
      </c>
      <c r="B64" s="86" t="s">
        <v>2999</v>
      </c>
      <c r="C64" s="303" t="s">
        <v>3541</v>
      </c>
      <c r="D64" s="303"/>
      <c r="E64" s="303"/>
      <c r="F64" s="303"/>
      <c r="G64" s="18">
        <v>-1</v>
      </c>
      <c r="H64" s="306" t="s">
        <v>3542</v>
      </c>
      <c r="I64" t="str">
        <f t="shared" si="0"/>
        <v>"CLERK-Incantation puissante":  {
 "Code" : "Incantation puissante",
 "Class" : "CLERK",
 "Specialisation" : "LIGHT_FIELD","UseNumber" : -1,
 "Description" : "À partir du niveau 8, vous ajoutez votre modificateur de Sagesse aux dégâts que vous infligez avec n'importe quel sort mineur de clerc."
  }</v>
      </c>
    </row>
    <row r="65" spans="1:9">
      <c r="A65" s="319" t="s">
        <v>373</v>
      </c>
      <c r="B65" s="320" t="s">
        <v>2999</v>
      </c>
      <c r="C65" s="317" t="s">
        <v>3543</v>
      </c>
      <c r="D65" s="317"/>
      <c r="E65" s="317"/>
      <c r="F65" s="317"/>
      <c r="G65" s="18">
        <v>-1</v>
      </c>
      <c r="H65" s="318" t="s">
        <v>3544</v>
      </c>
      <c r="I65" t="str">
        <f t="shared" si="0"/>
        <v>"CLERK-Halo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106" t="s">
        <v>373</v>
      </c>
      <c r="B66" s="86" t="s">
        <v>3000</v>
      </c>
      <c r="C66" s="303" t="s">
        <v>3545</v>
      </c>
      <c r="D66" s="303" t="s">
        <v>2950</v>
      </c>
      <c r="E66" s="303"/>
      <c r="F66" s="303"/>
      <c r="G66" s="18"/>
      <c r="H66" s="326" t="s">
        <v>3546</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106" t="s">
        <v>373</v>
      </c>
      <c r="B67" s="86" t="s">
        <v>3000</v>
      </c>
      <c r="C67" s="303" t="s">
        <v>3547</v>
      </c>
      <c r="D67" s="303" t="s">
        <v>2950</v>
      </c>
      <c r="E67" s="303"/>
      <c r="F67" s="303"/>
      <c r="G67" s="18"/>
      <c r="H67" s="306" t="s">
        <v>3548</v>
      </c>
      <c r="I67" t="str">
        <f t="shared" ref="I67:I130" si="1">""""&amp;A67&amp;"-"&amp;C67&amp;""":  {
 ""Code"" : """&amp;C67&amp;""",
 ""Class"" : """&amp;A67&amp;""",
 ""Specialisation"" : """&amp;B67&amp;""","
 &amp;IF(ISBLANK(D67),"", """Stats"" : "&amp;D67&amp;",")
 &amp;IF(ISBLANK(E67),"", """Auto"" : "&amp;E67&amp;",")
 &amp;IF(ISBLANK(G67),"", """UseNumber"" : "&amp;G67&amp;",")
 &amp;IF(ISBLANK(F67),"", """Special"" : "&amp;F67&amp;",")&amp;"
 ""Description"" : """&amp;SUBSTITUTE(H67,CHAR(10)," ")&amp;"""
  }"</f>
        <v>"CLERK-Maîtrise supplémentaire":  {
 "Code" : "Maîtrise supplémentaire",
 "Class" : "CLERK",
 "Specialisation" : "NATURE_FIELD","Stats" : true,
 "Description" : "Au niveau 1 également, vous gagnez la maîtrise des armures lourdes."
  }</v>
      </c>
    </row>
    <row r="68" spans="1:9">
      <c r="A68" s="106" t="s">
        <v>373</v>
      </c>
      <c r="B68" s="86" t="s">
        <v>3000</v>
      </c>
      <c r="C68" s="303" t="s">
        <v>3549</v>
      </c>
      <c r="D68" s="303"/>
      <c r="E68" s="303"/>
      <c r="F68" s="303"/>
      <c r="G68" s="18">
        <v>-1</v>
      </c>
      <c r="H68" s="306" t="s">
        <v>3550</v>
      </c>
      <c r="I68" t="str">
        <f t="shared" si="1"/>
        <v>"CLERK-Canalisation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106" t="s">
        <v>373</v>
      </c>
      <c r="B69" s="86" t="s">
        <v>3000</v>
      </c>
      <c r="C69" s="303" t="s">
        <v>3551</v>
      </c>
      <c r="D69" s="303"/>
      <c r="E69" s="303"/>
      <c r="F69" s="303"/>
      <c r="G69" s="18">
        <v>-1</v>
      </c>
      <c r="H69" s="306" t="s">
        <v>3552</v>
      </c>
      <c r="I69" t="str">
        <f t="shared" si="1"/>
        <v>"CLERK-Atténuation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106" t="s">
        <v>373</v>
      </c>
      <c r="B70" s="86" t="s">
        <v>3000</v>
      </c>
      <c r="C70" s="303" t="s">
        <v>3519</v>
      </c>
      <c r="D70" s="303"/>
      <c r="E70" s="303"/>
      <c r="F70" s="303"/>
      <c r="G70" s="18">
        <v>-1</v>
      </c>
      <c r="H70" s="306" t="s">
        <v>3553</v>
      </c>
      <c r="I70" t="str">
        <f t="shared" si="1"/>
        <v>"CLERK-Frappe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319" t="s">
        <v>373</v>
      </c>
      <c r="B71" s="320" t="s">
        <v>3000</v>
      </c>
      <c r="C71" s="317" t="s">
        <v>3554</v>
      </c>
      <c r="D71" s="317"/>
      <c r="E71" s="317"/>
      <c r="F71" s="317"/>
      <c r="G71" s="18">
        <v>-1</v>
      </c>
      <c r="H71" s="318" t="s">
        <v>3555</v>
      </c>
      <c r="I71" t="str">
        <f t="shared" si="1"/>
        <v>"CLERK-Maître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106" t="s">
        <v>373</v>
      </c>
      <c r="B72" s="86" t="s">
        <v>3001</v>
      </c>
      <c r="C72" s="303" t="s">
        <v>3556</v>
      </c>
      <c r="D72" s="303" t="s">
        <v>2950</v>
      </c>
      <c r="E72" s="303"/>
      <c r="F72" s="303"/>
      <c r="G72" s="18"/>
      <c r="H72" s="306" t="s">
        <v>3557</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106" t="s">
        <v>373</v>
      </c>
      <c r="B73" s="86" t="s">
        <v>3001</v>
      </c>
      <c r="C73" s="303" t="s">
        <v>3558</v>
      </c>
      <c r="D73" s="303"/>
      <c r="E73" s="303"/>
      <c r="F73" s="303"/>
      <c r="G73" s="18">
        <v>-1</v>
      </c>
      <c r="H73" s="306" t="s">
        <v>3559</v>
      </c>
      <c r="I73" t="str">
        <f t="shared" si="1"/>
        <v>"CLERK-Canalisation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106" t="s">
        <v>373</v>
      </c>
      <c r="B74" s="86" t="s">
        <v>3001</v>
      </c>
      <c r="C74" s="303" t="s">
        <v>3560</v>
      </c>
      <c r="D74" s="303"/>
      <c r="E74" s="303"/>
      <c r="F74" s="303"/>
      <c r="G74" s="18">
        <v>-1</v>
      </c>
      <c r="H74" s="306" t="s">
        <v>3561</v>
      </c>
      <c r="I74" t="str">
        <f t="shared" si="1"/>
        <v>"CLERK-Canalisation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106" t="s">
        <v>373</v>
      </c>
      <c r="B75" s="86" t="s">
        <v>3001</v>
      </c>
      <c r="C75" s="303" t="s">
        <v>3541</v>
      </c>
      <c r="D75" s="303"/>
      <c r="E75" s="303"/>
      <c r="F75" s="303"/>
      <c r="G75" s="18">
        <v>-1</v>
      </c>
      <c r="H75" s="306" t="s">
        <v>3562</v>
      </c>
      <c r="I75" t="str">
        <f t="shared" si="1"/>
        <v>"CLERK-Incantation puissante":  {
 "Code" : "Incantation puissante",
 "Class" : "CLERK",
 "Specialisation" : "KNOWLEDGE_FIELD","UseNumber" : -1,
 "Description" : "À partir du niveau 8, vous ajoutez votre modificateur de Sagesse aux dégâts que vous infligez avec tous sorts mineurs de clerc."
  }</v>
      </c>
    </row>
    <row r="76" spans="1:9">
      <c r="A76" s="319" t="s">
        <v>373</v>
      </c>
      <c r="B76" s="320" t="s">
        <v>3001</v>
      </c>
      <c r="C76" s="321" t="s">
        <v>3563</v>
      </c>
      <c r="D76" s="321"/>
      <c r="E76" s="321"/>
      <c r="F76" s="321"/>
      <c r="G76" s="18">
        <v>-1</v>
      </c>
      <c r="H76" s="316" t="s">
        <v>3564</v>
      </c>
      <c r="I76" t="str">
        <f t="shared" si="1"/>
        <v>"CLERK-Visions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106" t="s">
        <v>373</v>
      </c>
      <c r="B77" s="86" t="s">
        <v>3003</v>
      </c>
      <c r="C77" s="303" t="s">
        <v>3485</v>
      </c>
      <c r="D77" s="303" t="s">
        <v>2950</v>
      </c>
      <c r="E77" s="303"/>
      <c r="F77" s="303"/>
      <c r="G77" s="18"/>
      <c r="H77" s="306" t="s">
        <v>3523</v>
      </c>
      <c r="I77" t="str">
        <f t="shared" si="1"/>
        <v>"CLERK-Maîtrises supplémentaires":  {
 "Code" : "Maîtrises supplémentaires",
 "Class" : "CLERK",
 "Specialisation" : "STORM_FIELD","Stats" : true,
 "Description" : "Au niveau 1, vous gagnez la maîtrise des armes de guerres et des armures lourdes."
  }</v>
      </c>
    </row>
    <row r="78" spans="1:9">
      <c r="A78" s="106" t="s">
        <v>373</v>
      </c>
      <c r="B78" s="86" t="s">
        <v>3003</v>
      </c>
      <c r="C78" s="303" t="s">
        <v>3565</v>
      </c>
      <c r="D78" s="303"/>
      <c r="E78" s="303"/>
      <c r="F78" s="303"/>
      <c r="G78" s="18">
        <v>-1</v>
      </c>
      <c r="H78" s="306" t="s">
        <v>3566</v>
      </c>
      <c r="I78" t="str">
        <f t="shared" si="1"/>
        <v>"CLERK-Fureur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106" t="s">
        <v>373</v>
      </c>
      <c r="B79" s="86" t="s">
        <v>3003</v>
      </c>
      <c r="C79" s="303" t="s">
        <v>3567</v>
      </c>
      <c r="D79" s="303"/>
      <c r="E79" s="303"/>
      <c r="F79" s="303"/>
      <c r="G79" s="18">
        <v>-1</v>
      </c>
      <c r="H79" s="306" t="s">
        <v>3568</v>
      </c>
      <c r="I79" t="str">
        <f t="shared" si="1"/>
        <v>"CLERK-Canalisation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106" t="s">
        <v>373</v>
      </c>
      <c r="B80" s="86" t="s">
        <v>3003</v>
      </c>
      <c r="C80" s="303" t="s">
        <v>3569</v>
      </c>
      <c r="D80" s="303"/>
      <c r="E80" s="303"/>
      <c r="F80" s="303"/>
      <c r="G80" s="18">
        <v>-1</v>
      </c>
      <c r="H80" s="306" t="s">
        <v>3570</v>
      </c>
      <c r="I80" t="str">
        <f t="shared" si="1"/>
        <v>"CLERK-Frappe de l'éclair":  {
 "Code" : "Frappe de l'éclair",
 "Class" : "CLERK",
 "Specialisation" : "STORM_FIELD","UseNumber" : -1,
 "Description" : "Au niveau 6, lorsque vous infligez des dégâts de foudre à une créature de taille G ou inférieure, vous pouvez également la repousser à 3 mètres de vous."
  }</v>
      </c>
    </row>
    <row r="81" spans="1:9">
      <c r="A81" s="106" t="s">
        <v>373</v>
      </c>
      <c r="B81" s="86" t="s">
        <v>3003</v>
      </c>
      <c r="C81" s="303" t="s">
        <v>3519</v>
      </c>
      <c r="D81" s="303"/>
      <c r="E81" s="303"/>
      <c r="F81" s="303"/>
      <c r="G81" s="18">
        <v>-1</v>
      </c>
      <c r="H81" s="306" t="s">
        <v>3571</v>
      </c>
      <c r="I81" t="str">
        <f t="shared" si="1"/>
        <v>"CLERK-Frappe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319" t="s">
        <v>373</v>
      </c>
      <c r="B82" s="320" t="s">
        <v>3003</v>
      </c>
      <c r="C82" s="317" t="s">
        <v>3572</v>
      </c>
      <c r="D82" s="317"/>
      <c r="E82" s="317"/>
      <c r="F82" s="317"/>
      <c r="G82" s="18">
        <v>-1</v>
      </c>
      <c r="H82" s="318" t="s">
        <v>3573</v>
      </c>
      <c r="I82" t="str">
        <f t="shared" si="1"/>
        <v>"CLERK-Fils de la tempête":  {
 "Code" : "Fils de la tempête",
 "Class" : "CLERK",
 "Specialisation" : "STORM_FIELD","UseNumber" : -1,
 "Description" : "Au niveau 17, vous obtenez une vitesse de vol égale à votre vitesse de déplacement tant que vous n’êtes ni sous terre, ni dans un intérieur."
  }</v>
      </c>
    </row>
    <row r="83" spans="1:9">
      <c r="A83" s="106" t="s">
        <v>373</v>
      </c>
      <c r="B83" s="86" t="s">
        <v>3004</v>
      </c>
      <c r="C83" s="303" t="s">
        <v>3547</v>
      </c>
      <c r="D83" s="303" t="s">
        <v>2950</v>
      </c>
      <c r="E83" s="303"/>
      <c r="F83" s="303"/>
      <c r="G83" s="18"/>
      <c r="H83" s="306" t="s">
        <v>3574</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106" t="s">
        <v>373</v>
      </c>
      <c r="B84" s="86" t="s">
        <v>3004</v>
      </c>
      <c r="C84" s="303" t="s">
        <v>3575</v>
      </c>
      <c r="D84" s="303"/>
      <c r="E84" s="303"/>
      <c r="F84" s="303"/>
      <c r="G84" s="18">
        <v>-1</v>
      </c>
      <c r="H84" s="306" t="s">
        <v>3576</v>
      </c>
      <c r="I84" t="str">
        <f t="shared" si="1"/>
        <v>"CLERK-Disciple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106" t="s">
        <v>373</v>
      </c>
      <c r="B85" s="86" t="s">
        <v>3004</v>
      </c>
      <c r="C85" s="303" t="s">
        <v>3577</v>
      </c>
      <c r="D85" s="303"/>
      <c r="E85" s="303"/>
      <c r="F85" s="303"/>
      <c r="G85" s="18">
        <v>-1</v>
      </c>
      <c r="H85" s="306" t="s">
        <v>3578</v>
      </c>
      <c r="I85" t="str">
        <f t="shared" si="1"/>
        <v>"CLERK-Canalisation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106" t="s">
        <v>373</v>
      </c>
      <c r="B86" s="86" t="s">
        <v>3004</v>
      </c>
      <c r="C86" s="303" t="s">
        <v>3579</v>
      </c>
      <c r="D86" s="303"/>
      <c r="E86" s="303"/>
      <c r="F86" s="303"/>
      <c r="G86" s="18">
        <v>-1</v>
      </c>
      <c r="H86" s="306" t="s">
        <v>3580</v>
      </c>
      <c r="I86" t="str">
        <f t="shared" si="1"/>
        <v>"CLERK-Guérisseur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106" t="s">
        <v>373</v>
      </c>
      <c r="B87" s="86" t="s">
        <v>3004</v>
      </c>
      <c r="C87" s="303" t="s">
        <v>3519</v>
      </c>
      <c r="D87" s="303"/>
      <c r="E87" s="303"/>
      <c r="F87" s="303"/>
      <c r="G87" s="18">
        <v>-1</v>
      </c>
      <c r="H87" s="306" t="s">
        <v>3581</v>
      </c>
      <c r="I87" t="str">
        <f t="shared" si="1"/>
        <v>"CLERK-Frappe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319" t="s">
        <v>373</v>
      </c>
      <c r="B88" s="320" t="s">
        <v>3004</v>
      </c>
      <c r="C88" s="317" t="s">
        <v>3582</v>
      </c>
      <c r="D88" s="317"/>
      <c r="E88" s="317"/>
      <c r="F88" s="317"/>
      <c r="G88" s="18">
        <v>-1</v>
      </c>
      <c r="H88" s="318" t="s">
        <v>3583</v>
      </c>
      <c r="I88" t="str">
        <f t="shared" si="1"/>
        <v>"CLERK-Guérison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106" t="s">
        <v>373</v>
      </c>
      <c r="B89" s="86" t="s">
        <v>3005</v>
      </c>
      <c r="C89" s="303" t="s">
        <v>3547</v>
      </c>
      <c r="D89" s="303" t="s">
        <v>2950</v>
      </c>
      <c r="E89" s="303"/>
      <c r="F89" s="303"/>
      <c r="G89" s="18"/>
      <c r="H89" s="306" t="s">
        <v>3584</v>
      </c>
      <c r="I89" t="str">
        <f t="shared" si="1"/>
        <v>"CLERK-Maîtrise supplémentaire":  {
 "Code" : "Maîtrise supplémentaire",
 "Class" : "CLERK",
 "Specialisation" : "FORGE_FIELD","Stats" : true,
 "Description" : "Au niveau 1, vous gagnez la maîtrise des armures lourdes et des outils de forgeron."
  }</v>
      </c>
    </row>
    <row r="90" spans="1:9">
      <c r="A90" s="106" t="s">
        <v>373</v>
      </c>
      <c r="B90" s="86" t="s">
        <v>3005</v>
      </c>
      <c r="C90" s="303" t="s">
        <v>3585</v>
      </c>
      <c r="D90" s="303"/>
      <c r="E90" s="303"/>
      <c r="F90" s="303"/>
      <c r="G90" s="18">
        <v>-1</v>
      </c>
      <c r="H90" s="306" t="s">
        <v>3586</v>
      </c>
      <c r="I90" t="str">
        <f t="shared" si="1"/>
        <v>"CLERK-Bénédiction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106" t="s">
        <v>373</v>
      </c>
      <c r="B91" s="86" t="s">
        <v>3005</v>
      </c>
      <c r="C91" s="303" t="s">
        <v>3587</v>
      </c>
      <c r="D91" s="303"/>
      <c r="E91" s="303"/>
      <c r="F91" s="303"/>
      <c r="G91" s="18">
        <v>-1</v>
      </c>
      <c r="H91" s="296" t="s">
        <v>3588</v>
      </c>
      <c r="I91" t="str">
        <f t="shared" si="1"/>
        <v>"CLERK-Canalisation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106" t="s">
        <v>373</v>
      </c>
      <c r="B92" s="86" t="s">
        <v>3005</v>
      </c>
      <c r="C92" s="303" t="s">
        <v>3589</v>
      </c>
      <c r="D92" s="303"/>
      <c r="E92" s="303"/>
      <c r="F92" s="303"/>
      <c r="G92" s="18">
        <v>-1</v>
      </c>
      <c r="H92" s="296" t="s">
        <v>3590</v>
      </c>
      <c r="I92" t="str">
        <f t="shared" si="1"/>
        <v>"CLERK-Âme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v>
      </c>
    </row>
    <row r="93" spans="1:9">
      <c r="A93" s="106" t="s">
        <v>373</v>
      </c>
      <c r="B93" s="86" t="s">
        <v>3005</v>
      </c>
      <c r="C93" s="303" t="s">
        <v>3519</v>
      </c>
      <c r="D93" s="303"/>
      <c r="E93" s="303"/>
      <c r="F93" s="303"/>
      <c r="G93" s="18">
        <v>-1</v>
      </c>
      <c r="H93" s="306" t="s">
        <v>3591</v>
      </c>
      <c r="I93" t="str">
        <f t="shared" si="1"/>
        <v>"CLERK-Frappe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212" t="s">
        <v>373</v>
      </c>
      <c r="B94" s="215" t="s">
        <v>3005</v>
      </c>
      <c r="C94" s="307" t="s">
        <v>3592</v>
      </c>
      <c r="D94" s="307"/>
      <c r="E94" s="307"/>
      <c r="F94" s="307"/>
      <c r="G94" s="18">
        <v>-1</v>
      </c>
      <c r="H94" s="300" t="s">
        <v>3593</v>
      </c>
      <c r="I94" t="str">
        <f t="shared" si="1"/>
        <v>"CLERK-Saint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309" t="s">
        <v>374</v>
      </c>
      <c r="B95" s="194"/>
      <c r="C95" s="304" t="s">
        <v>3621</v>
      </c>
      <c r="D95" s="304"/>
      <c r="E95" s="304"/>
      <c r="F95" s="304"/>
      <c r="G95" s="18">
        <v>-1</v>
      </c>
      <c r="H95" s="295" t="s">
        <v>3622</v>
      </c>
      <c r="I95" t="str">
        <f t="shared" si="1"/>
        <v>"DRUID-Forme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106" t="s">
        <v>374</v>
      </c>
      <c r="B96" s="18"/>
      <c r="C96" s="303" t="s">
        <v>4048</v>
      </c>
      <c r="D96" s="303" t="s">
        <v>2950</v>
      </c>
      <c r="E96" s="303"/>
      <c r="F96" s="303"/>
      <c r="G96" s="18"/>
      <c r="H96" s="296" t="s">
        <v>4049</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106" t="s">
        <v>374</v>
      </c>
      <c r="B97" s="18"/>
      <c r="C97" s="303" t="s">
        <v>2971</v>
      </c>
      <c r="D97" s="303" t="s">
        <v>2950</v>
      </c>
      <c r="E97" s="303"/>
      <c r="F97" s="303"/>
      <c r="G97" s="18"/>
      <c r="H97" s="296" t="s">
        <v>4050</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106" t="s">
        <v>374</v>
      </c>
      <c r="B98" s="18"/>
      <c r="C98" s="303" t="s">
        <v>240</v>
      </c>
      <c r="D98" s="303" t="s">
        <v>2950</v>
      </c>
      <c r="E98" s="303"/>
      <c r="F98" s="303"/>
      <c r="G98" s="18"/>
      <c r="H98" s="305" t="s">
        <v>272</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106" t="s">
        <v>374</v>
      </c>
      <c r="B99" s="18"/>
      <c r="C99" s="303" t="s">
        <v>245</v>
      </c>
      <c r="D99" s="303"/>
      <c r="E99" s="303"/>
      <c r="F99" s="303"/>
      <c r="G99" s="18">
        <v>-1</v>
      </c>
      <c r="H99" s="305" t="s">
        <v>3623</v>
      </c>
      <c r="I99" t="str">
        <f t="shared" si="1"/>
        <v>"DRUID-Jeunesse éternelle":  {
 "Code" : "Jeunesse éternelle",
 "Class" : "DRUID",
 "Specialisation" : "","UseNumber" : -1,
 "Description" : "Parvenu au niveau 18, La magie primordiale qui vous parcourt ralentit le vieillissement de votre corps. Vous ne prenez qu'un an d'âge toutes les dix années écoulées."
  }</v>
      </c>
    </row>
    <row r="100" spans="1:9">
      <c r="A100" s="106" t="s">
        <v>374</v>
      </c>
      <c r="B100" s="18"/>
      <c r="C100" s="303" t="s">
        <v>3624</v>
      </c>
      <c r="D100" s="303"/>
      <c r="E100" s="303"/>
      <c r="F100" s="303"/>
      <c r="G100" s="18">
        <v>-1</v>
      </c>
      <c r="H100" s="305" t="s">
        <v>3625</v>
      </c>
      <c r="I100" t="str">
        <f t="shared" si="1"/>
        <v>"DRUID-Incantation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319" t="s">
        <v>374</v>
      </c>
      <c r="B101" s="315"/>
      <c r="C101" s="317" t="s">
        <v>3626</v>
      </c>
      <c r="D101" s="317"/>
      <c r="E101" s="317"/>
      <c r="F101" s="317"/>
      <c r="G101" s="18">
        <v>-1</v>
      </c>
      <c r="H101" s="322" t="s">
        <v>3627</v>
      </c>
      <c r="I101" t="str">
        <f t="shared" si="1"/>
        <v>"DRUID-Archidruide":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106" t="s">
        <v>374</v>
      </c>
      <c r="B102" s="18" t="s">
        <v>3009</v>
      </c>
      <c r="C102" s="303" t="s">
        <v>3628</v>
      </c>
      <c r="D102" s="303"/>
      <c r="E102" s="303"/>
      <c r="F102" s="303"/>
      <c r="G102" s="18">
        <v>-1</v>
      </c>
      <c r="H102" s="306" t="s">
        <v>3629</v>
      </c>
      <c r="I102" t="str">
        <f t="shared" si="1"/>
        <v>"DRUID-Forme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106" t="s">
        <v>374</v>
      </c>
      <c r="B103" s="18" t="s">
        <v>3009</v>
      </c>
      <c r="C103" s="303" t="s">
        <v>3630</v>
      </c>
      <c r="D103" s="303"/>
      <c r="E103" s="303"/>
      <c r="F103" s="303"/>
      <c r="G103" s="18">
        <v>-1</v>
      </c>
      <c r="H103" s="296" t="s">
        <v>3631</v>
      </c>
      <c r="I103" t="str">
        <f t="shared" si="1"/>
        <v>"DRUID-Formes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106" t="s">
        <v>374</v>
      </c>
      <c r="B104" s="18" t="s">
        <v>3009</v>
      </c>
      <c r="C104" s="303" t="s">
        <v>3632</v>
      </c>
      <c r="D104" s="303"/>
      <c r="E104" s="303"/>
      <c r="F104" s="303"/>
      <c r="G104" s="18">
        <v>-1</v>
      </c>
      <c r="H104" s="306" t="s">
        <v>3633</v>
      </c>
      <c r="I104" t="str">
        <f t="shared" si="1"/>
        <v>"DRUID-Frappe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v>
      </c>
    </row>
    <row r="105" spans="1:9">
      <c r="A105" s="106" t="s">
        <v>374</v>
      </c>
      <c r="B105" s="18" t="s">
        <v>3009</v>
      </c>
      <c r="C105" s="303" t="s">
        <v>3634</v>
      </c>
      <c r="D105" s="303"/>
      <c r="E105" s="303"/>
      <c r="F105" s="303"/>
      <c r="G105" s="18">
        <v>-1</v>
      </c>
      <c r="H105" s="306" t="s">
        <v>3635</v>
      </c>
      <c r="I105" t="str">
        <f t="shared" si="1"/>
        <v>"DRUID-Forme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v>
      </c>
    </row>
    <row r="106" spans="1:9">
      <c r="A106" s="319" t="s">
        <v>374</v>
      </c>
      <c r="B106" s="315" t="s">
        <v>3009</v>
      </c>
      <c r="C106" s="317" t="s">
        <v>3636</v>
      </c>
      <c r="D106" s="317"/>
      <c r="E106" s="317"/>
      <c r="F106" s="317"/>
      <c r="G106" s="18">
        <v>-1</v>
      </c>
      <c r="H106" s="318" t="s">
        <v>3637</v>
      </c>
      <c r="I106" t="str">
        <f t="shared" si="1"/>
        <v>"DRUID-Mille formes":  {
 "Code" : "Mille formes",
 "Class" : "DRUID",
 "Specialisation" : "MOON_GROUP","UseNumber" : -1,
 "Description" : "Au niveau 14, vous avez appris à utiliser la magie pour améliorer votre forme physique de façon plus subtile. Vous pouvez lancer le sort modification d'apparence à volonté."
  }</v>
      </c>
    </row>
    <row r="107" spans="1:9">
      <c r="A107" s="106" t="s">
        <v>374</v>
      </c>
      <c r="B107" s="18" t="s">
        <v>3008</v>
      </c>
      <c r="C107" s="303" t="s">
        <v>3533</v>
      </c>
      <c r="D107" s="303" t="s">
        <v>2950</v>
      </c>
      <c r="E107" s="303"/>
      <c r="F107" s="303"/>
      <c r="G107" s="18"/>
      <c r="H107" s="306" t="s">
        <v>3638</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106" t="s">
        <v>374</v>
      </c>
      <c r="B108" s="18" t="s">
        <v>3008</v>
      </c>
      <c r="C108" s="303" t="s">
        <v>3639</v>
      </c>
      <c r="D108" s="303"/>
      <c r="E108" s="303"/>
      <c r="F108" s="303"/>
      <c r="G108" s="18">
        <v>-1</v>
      </c>
      <c r="H108" s="306" t="s">
        <v>3640</v>
      </c>
      <c r="I108" t="str">
        <f t="shared" si="1"/>
        <v>"DRUID-Récupération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106" t="s">
        <v>374</v>
      </c>
      <c r="B109" s="18" t="s">
        <v>3008</v>
      </c>
      <c r="C109" s="301" t="s">
        <v>3641</v>
      </c>
      <c r="D109" s="301"/>
      <c r="E109" s="301"/>
      <c r="F109" s="301"/>
      <c r="G109" s="18">
        <v>-1</v>
      </c>
      <c r="H109" s="296" t="s">
        <v>3642</v>
      </c>
      <c r="I109" t="str">
        <f t="shared" si="1"/>
        <v>"DRUID-Sorts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106" t="s">
        <v>374</v>
      </c>
      <c r="B110" s="18" t="s">
        <v>3008</v>
      </c>
      <c r="C110" s="303" t="s">
        <v>3643</v>
      </c>
      <c r="D110" s="303"/>
      <c r="E110" s="303"/>
      <c r="F110" s="303"/>
      <c r="G110" s="18">
        <v>-1</v>
      </c>
      <c r="H110" s="306" t="s">
        <v>3644</v>
      </c>
      <c r="I110" t="str">
        <f t="shared" si="1"/>
        <v>"DRUID-Traversée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106" t="s">
        <v>374</v>
      </c>
      <c r="B111" s="18" t="s">
        <v>3008</v>
      </c>
      <c r="C111" s="303" t="s">
        <v>3645</v>
      </c>
      <c r="D111" s="303" t="s">
        <v>2950</v>
      </c>
      <c r="E111" s="303"/>
      <c r="F111" s="303"/>
      <c r="G111" s="18"/>
      <c r="H111" s="306" t="s">
        <v>3646</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212" t="s">
        <v>374</v>
      </c>
      <c r="B112" s="83" t="s">
        <v>3008</v>
      </c>
      <c r="C112" s="307" t="s">
        <v>3647</v>
      </c>
      <c r="D112" s="307"/>
      <c r="E112" s="307"/>
      <c r="F112" s="307"/>
      <c r="G112" s="18">
        <v>-1</v>
      </c>
      <c r="H112" s="308" t="s">
        <v>3648</v>
      </c>
      <c r="I112" t="str">
        <f t="shared" si="1"/>
        <v>"DRUID-Sanctuaire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309" t="s">
        <v>375</v>
      </c>
      <c r="B113" s="194"/>
      <c r="C113" s="304" t="s">
        <v>1129</v>
      </c>
      <c r="D113" s="304" t="s">
        <v>2950</v>
      </c>
      <c r="E113" s="304" t="s">
        <v>2950</v>
      </c>
      <c r="F113" s="304" t="s">
        <v>2950</v>
      </c>
      <c r="G113" s="18"/>
      <c r="H113" s="310" t="s">
        <v>3649</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106" t="s">
        <v>375</v>
      </c>
      <c r="B114" s="18"/>
      <c r="C114" s="303" t="s">
        <v>4056</v>
      </c>
      <c r="D114" s="303" t="s">
        <v>2950</v>
      </c>
      <c r="E114" s="303" t="s">
        <v>2950</v>
      </c>
      <c r="F114" s="303"/>
      <c r="G114" s="18"/>
      <c r="H114" s="306" t="s">
        <v>4058</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106" t="s">
        <v>375</v>
      </c>
      <c r="B115" s="18"/>
      <c r="C115" s="303" t="s">
        <v>2972</v>
      </c>
      <c r="D115" s="303" t="s">
        <v>2950</v>
      </c>
      <c r="E115" s="303"/>
      <c r="F115" s="303"/>
      <c r="G115" s="18"/>
      <c r="H115" s="306" t="s">
        <v>4057</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106" t="s">
        <v>375</v>
      </c>
      <c r="B116" s="18"/>
      <c r="C116" s="303" t="s">
        <v>3650</v>
      </c>
      <c r="D116" s="303"/>
      <c r="E116" s="303"/>
      <c r="F116" s="303" t="s">
        <v>2950</v>
      </c>
      <c r="G116" s="18"/>
      <c r="H116" s="296" t="s">
        <v>3651</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106" t="s">
        <v>375</v>
      </c>
      <c r="B117" s="18"/>
      <c r="C117" s="303" t="s">
        <v>3652</v>
      </c>
      <c r="D117" s="303"/>
      <c r="E117" s="303"/>
      <c r="F117" s="303"/>
      <c r="G117" s="18">
        <v>-1</v>
      </c>
      <c r="H117" s="305" t="s">
        <v>3653</v>
      </c>
      <c r="I117" t="str">
        <f t="shared" si="1"/>
        <v>"SORCERER-Métamagie":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106" t="s">
        <v>375</v>
      </c>
      <c r="B118" s="18"/>
      <c r="C118" s="303" t="s">
        <v>3654</v>
      </c>
      <c r="D118" s="303"/>
      <c r="E118" s="303"/>
      <c r="F118" s="303"/>
      <c r="G118" s="18">
        <v>-1</v>
      </c>
      <c r="H118" s="305" t="s">
        <v>3655</v>
      </c>
      <c r="I118" t="str">
        <f t="shared" si="1"/>
        <v>"SORCERER-Sort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v>
      </c>
    </row>
    <row r="119" spans="1:9">
      <c r="A119" s="106" t="s">
        <v>375</v>
      </c>
      <c r="B119" s="18"/>
      <c r="C119" s="303" t="s">
        <v>3656</v>
      </c>
      <c r="D119" s="303"/>
      <c r="E119" s="303"/>
      <c r="F119" s="303"/>
      <c r="G119" s="18">
        <v>-1</v>
      </c>
      <c r="H119" s="305" t="s">
        <v>3657</v>
      </c>
      <c r="I119" t="str">
        <f t="shared" si="1"/>
        <v>"SORCERER-Sort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106" t="s">
        <v>375</v>
      </c>
      <c r="B120" s="86"/>
      <c r="C120" s="303" t="s">
        <v>3658</v>
      </c>
      <c r="D120" s="303"/>
      <c r="E120" s="303"/>
      <c r="F120" s="303"/>
      <c r="G120" s="18">
        <v>-1</v>
      </c>
      <c r="H120" s="305" t="s">
        <v>3659</v>
      </c>
      <c r="I120" t="str">
        <f t="shared" si="1"/>
        <v>"SORCERER-Sort étendu":  {
 "Code" : "Sort étendu",
 "Class" : "SORCERER",
 "Specialisation" : "","UseNumber" : -1,
 "Description" : "Lorsque vous lancez un sort qui a une durée de 1 minute ou plus, vous pouvez dépenser 1 point de sorcellerie pour doubler sa durée (maximum 24 heures)."
  }</v>
      </c>
    </row>
    <row r="121" spans="1:9">
      <c r="A121" s="106" t="s">
        <v>375</v>
      </c>
      <c r="B121" s="18"/>
      <c r="C121" s="303" t="s">
        <v>3660</v>
      </c>
      <c r="D121" s="303"/>
      <c r="E121" s="303"/>
      <c r="F121" s="303"/>
      <c r="G121" s="18">
        <v>-1</v>
      </c>
      <c r="H121" s="306" t="s">
        <v>3661</v>
      </c>
      <c r="I121" t="str">
        <f t="shared" si="1"/>
        <v>"SORCERER-Sort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106" t="s">
        <v>375</v>
      </c>
      <c r="B122" s="18"/>
      <c r="C122" s="303" t="s">
        <v>3662</v>
      </c>
      <c r="D122" s="303"/>
      <c r="E122" s="303"/>
      <c r="F122" s="303"/>
      <c r="G122" s="18">
        <v>-1</v>
      </c>
      <c r="H122" s="296" t="s">
        <v>3663</v>
      </c>
      <c r="I122" t="str">
        <f t="shared" si="1"/>
        <v>"SORCERER-Sort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106" t="s">
        <v>375</v>
      </c>
      <c r="B123" s="18"/>
      <c r="C123" s="303" t="s">
        <v>3664</v>
      </c>
      <c r="D123" s="303"/>
      <c r="E123" s="303"/>
      <c r="F123" s="303"/>
      <c r="G123" s="18">
        <v>-1</v>
      </c>
      <c r="H123" s="306" t="s">
        <v>3665</v>
      </c>
      <c r="I123" t="str">
        <f t="shared" si="1"/>
        <v>"SORCERER-Sort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106" t="s">
        <v>375</v>
      </c>
      <c r="B124" s="18"/>
      <c r="C124" s="303" t="s">
        <v>3666</v>
      </c>
      <c r="D124" s="303"/>
      <c r="E124" s="303"/>
      <c r="F124" s="303"/>
      <c r="G124" s="18">
        <v>-1</v>
      </c>
      <c r="H124" s="306" t="s">
        <v>3667</v>
      </c>
      <c r="I124" t="str">
        <f t="shared" si="1"/>
        <v>"SORCERER-Sort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106" t="s">
        <v>375</v>
      </c>
      <c r="B125" s="18"/>
      <c r="C125" s="303" t="s">
        <v>3668</v>
      </c>
      <c r="D125" s="303"/>
      <c r="E125" s="303"/>
      <c r="F125" s="303"/>
      <c r="G125" s="18">
        <v>-1</v>
      </c>
      <c r="H125" s="327" t="s">
        <v>3669</v>
      </c>
      <c r="I125" t="str">
        <f t="shared" si="1"/>
        <v>"SORCERER-Sort subtil":  {
 "Code" : "Sort subtil",
 "Class" : "SORCERER",
 "Specialisation" : "","UseNumber" : -1,
 "Description" : "Lorsque vous lancez un sort, vous pouvez dépenser 1 point de sorcellerie pour le lancer sans composantes somatiques ou verbales."
  }</v>
      </c>
    </row>
    <row r="126" spans="1:9">
      <c r="A126" s="106" t="s">
        <v>375</v>
      </c>
      <c r="B126" s="18"/>
      <c r="C126" s="303" t="s">
        <v>240</v>
      </c>
      <c r="D126" s="303" t="s">
        <v>2950</v>
      </c>
      <c r="E126" s="303"/>
      <c r="F126" s="303"/>
      <c r="G126" s="18"/>
      <c r="H126" s="306" t="s">
        <v>272</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319" t="s">
        <v>375</v>
      </c>
      <c r="B127" s="320"/>
      <c r="C127" s="317" t="s">
        <v>3670</v>
      </c>
      <c r="D127" s="317"/>
      <c r="E127" s="317"/>
      <c r="F127" s="317"/>
      <c r="G127" s="18">
        <v>-1</v>
      </c>
      <c r="H127" s="318" t="s">
        <v>3671</v>
      </c>
      <c r="I127" t="str">
        <f t="shared" si="1"/>
        <v>"SORCERER-Restauration magique":  {
 "Code" : "Restauration magique",
 "Class" : "SORCERER",
 "Specialisation" : "","UseNumber" : -1,
 "Description" : "Au niveau 20, vous regagnez 4 points de sorcellerie dépensés chaque fois que vous terminez un repos court."
  }</v>
      </c>
    </row>
    <row r="128" spans="1:9">
      <c r="A128" s="106" t="s">
        <v>375</v>
      </c>
      <c r="B128" s="86" t="s">
        <v>365</v>
      </c>
      <c r="C128" s="301" t="s">
        <v>3672</v>
      </c>
      <c r="D128" s="301" t="s">
        <v>2950</v>
      </c>
      <c r="E128" s="301"/>
      <c r="F128" s="301"/>
      <c r="G128" s="18"/>
      <c r="H128" s="296" t="s">
        <v>3673</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106" t="s">
        <v>375</v>
      </c>
      <c r="B129" s="86" t="s">
        <v>365</v>
      </c>
      <c r="C129" s="303" t="s">
        <v>3674</v>
      </c>
      <c r="D129" s="303"/>
      <c r="E129" s="303"/>
      <c r="F129" s="303"/>
      <c r="G129" s="18">
        <v>-1</v>
      </c>
      <c r="H129" s="296" t="s">
        <v>3675</v>
      </c>
      <c r="I129" t="str">
        <f t="shared" si="1"/>
        <v>"SORCERER-Résistance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106" t="s">
        <v>375</v>
      </c>
      <c r="B130" s="86" t="s">
        <v>365</v>
      </c>
      <c r="C130" s="303" t="s">
        <v>3676</v>
      </c>
      <c r="D130" s="303"/>
      <c r="E130" s="303"/>
      <c r="F130" s="303"/>
      <c r="G130" s="18">
        <v>-1</v>
      </c>
      <c r="H130" s="306" t="s">
        <v>3677</v>
      </c>
      <c r="I130" t="str">
        <f t="shared" si="1"/>
        <v>"SORCERER-Affinité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106" t="s">
        <v>375</v>
      </c>
      <c r="B131" s="86" t="s">
        <v>365</v>
      </c>
      <c r="C131" s="303" t="s">
        <v>3678</v>
      </c>
      <c r="D131" s="303"/>
      <c r="E131" s="303"/>
      <c r="F131" s="303"/>
      <c r="G131" s="18">
        <v>-1</v>
      </c>
      <c r="H131" s="306" t="s">
        <v>3679</v>
      </c>
      <c r="I131" t="str">
        <f t="shared" ref="I131:I194" si="2">""""&amp;A131&amp;"-"&amp;C131&amp;""":  {
 ""Code"" : """&amp;C131&amp;""",
 ""Class"" : """&amp;A131&amp;""",
 ""Specialisation"" : """&amp;B131&amp;""","
 &amp;IF(ISBLANK(D131),"", """Stats"" : "&amp;D131&amp;",")
 &amp;IF(ISBLANK(E131),"", """Auto"" : "&amp;E131&amp;",")
 &amp;IF(ISBLANK(G131),"", """UseNumber"" : "&amp;G131&amp;",")
 &amp;IF(ISBLANK(F131),"", """Special"" : "&amp;F131&amp;",")&amp;"
 ""Description"" : """&amp;SUBSTITUTE(H131,CHAR(10)," ")&amp;"""
  }"</f>
        <v>"SORCERER-Ailes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319" t="s">
        <v>375</v>
      </c>
      <c r="B132" s="320" t="s">
        <v>365</v>
      </c>
      <c r="C132" s="317" t="s">
        <v>3680</v>
      </c>
      <c r="D132" s="317"/>
      <c r="E132" s="317"/>
      <c r="F132" s="317"/>
      <c r="G132" s="18">
        <v>-1</v>
      </c>
      <c r="H132" s="318" t="s">
        <v>3681</v>
      </c>
      <c r="I132" t="str">
        <f t="shared" si="2"/>
        <v>"SORCERER-Présence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106" t="s">
        <v>375</v>
      </c>
      <c r="B133" s="86" t="s">
        <v>3012</v>
      </c>
      <c r="C133" s="303" t="s">
        <v>3682</v>
      </c>
      <c r="D133" s="303"/>
      <c r="E133" s="303"/>
      <c r="F133" s="303"/>
      <c r="G133" s="18">
        <v>-1</v>
      </c>
      <c r="H133" s="306" t="s">
        <v>3683</v>
      </c>
      <c r="I133" t="str">
        <f t="shared" si="2"/>
        <v>"SORCERER-Sursaut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106" t="s">
        <v>375</v>
      </c>
      <c r="B134" s="86" t="s">
        <v>3012</v>
      </c>
      <c r="C134" s="303" t="s">
        <v>3684</v>
      </c>
      <c r="D134" s="303"/>
      <c r="E134" s="303"/>
      <c r="F134" s="303"/>
      <c r="G134" s="18">
        <v>-1</v>
      </c>
      <c r="H134" s="296" t="s">
        <v>3685</v>
      </c>
      <c r="I134" t="str">
        <f t="shared" si="2"/>
        <v>"SORCERER-Vague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106" t="s">
        <v>375</v>
      </c>
      <c r="B135" s="86" t="s">
        <v>3012</v>
      </c>
      <c r="C135" s="303" t="s">
        <v>3686</v>
      </c>
      <c r="D135" s="303"/>
      <c r="E135" s="303"/>
      <c r="F135" s="303"/>
      <c r="G135" s="18">
        <v>-1</v>
      </c>
      <c r="H135" s="306" t="s">
        <v>3687</v>
      </c>
      <c r="I135" t="str">
        <f t="shared" si="2"/>
        <v>"SORCERER-Chance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106" t="s">
        <v>375</v>
      </c>
      <c r="B136" s="86" t="s">
        <v>3012</v>
      </c>
      <c r="C136" s="303" t="s">
        <v>3688</v>
      </c>
      <c r="D136" s="303"/>
      <c r="E136" s="303"/>
      <c r="F136" s="303"/>
      <c r="G136" s="18">
        <v>-1</v>
      </c>
      <c r="H136" s="306" t="s">
        <v>3689</v>
      </c>
      <c r="I136" t="str">
        <f t="shared" si="2"/>
        <v>"SORCERER-Chaos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v>
      </c>
    </row>
    <row r="137" spans="1:9">
      <c r="A137" s="212" t="s">
        <v>375</v>
      </c>
      <c r="B137" s="215" t="s">
        <v>3012</v>
      </c>
      <c r="C137" s="307" t="s">
        <v>3690</v>
      </c>
      <c r="D137" s="307"/>
      <c r="E137" s="307"/>
      <c r="F137" s="307"/>
      <c r="G137" s="18">
        <v>-1</v>
      </c>
      <c r="H137" s="300" t="s">
        <v>3691</v>
      </c>
      <c r="I137" t="str">
        <f t="shared" si="2"/>
        <v>"SORCERER-Bombardement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309" t="s">
        <v>376</v>
      </c>
      <c r="B138" s="311"/>
      <c r="C138" s="304" t="s">
        <v>3692</v>
      </c>
      <c r="D138" s="304"/>
      <c r="E138" s="304"/>
      <c r="F138" s="304"/>
      <c r="G138" s="18">
        <v>-1</v>
      </c>
      <c r="H138" s="312" t="s">
        <v>3693</v>
      </c>
      <c r="I138" t="str">
        <f t="shared" si="2"/>
        <v>"WARRIOR-Second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106" t="s">
        <v>376</v>
      </c>
      <c r="B139" s="86"/>
      <c r="C139" s="303" t="s">
        <v>2973</v>
      </c>
      <c r="D139" s="303" t="s">
        <v>2950</v>
      </c>
      <c r="E139" s="303"/>
      <c r="F139" s="303"/>
      <c r="G139" s="18"/>
      <c r="H139" s="305" t="s">
        <v>4060</v>
      </c>
      <c r="I139" t="str">
        <f t="shared" si="2"/>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106" t="s">
        <v>376</v>
      </c>
      <c r="B140" s="86"/>
      <c r="C140" s="303" t="s">
        <v>4061</v>
      </c>
      <c r="D140" s="303" t="s">
        <v>2950</v>
      </c>
      <c r="E140" s="303"/>
      <c r="F140" s="303"/>
      <c r="G140" s="18"/>
      <c r="H140" s="305" t="s">
        <v>4062</v>
      </c>
      <c r="I140" t="str">
        <f t="shared" si="2"/>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106" t="s">
        <v>376</v>
      </c>
      <c r="B141" s="86"/>
      <c r="C141" s="303" t="s">
        <v>3694</v>
      </c>
      <c r="D141" s="303"/>
      <c r="E141" s="303"/>
      <c r="F141" s="303"/>
      <c r="G141" s="18">
        <v>-1</v>
      </c>
      <c r="H141" s="305" t="s">
        <v>3695</v>
      </c>
      <c r="I141" t="str">
        <f t="shared" si="2"/>
        <v>"WARRIOR-Sursaut":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106" t="s">
        <v>376</v>
      </c>
      <c r="B142" s="18"/>
      <c r="C142" s="303" t="s">
        <v>240</v>
      </c>
      <c r="D142" s="303" t="s">
        <v>2950</v>
      </c>
      <c r="E142" s="303"/>
      <c r="F142" s="303"/>
      <c r="G142" s="18"/>
      <c r="H142" s="305" t="s">
        <v>3696</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106" t="s">
        <v>376</v>
      </c>
      <c r="B143" s="18"/>
      <c r="C143" s="303" t="s">
        <v>275</v>
      </c>
      <c r="D143" s="303"/>
      <c r="E143" s="303"/>
      <c r="F143" s="303"/>
      <c r="G143" s="18">
        <v>-1</v>
      </c>
      <c r="H143" s="305" t="s">
        <v>3697</v>
      </c>
      <c r="I143" t="str">
        <f t="shared" si="2"/>
        <v>"WARRIOR-Attaque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319" t="s">
        <v>376</v>
      </c>
      <c r="B144" s="315"/>
      <c r="C144" s="317" t="s">
        <v>3698</v>
      </c>
      <c r="D144" s="317"/>
      <c r="E144" s="317"/>
      <c r="F144" s="317"/>
      <c r="G144" s="18">
        <v>-1</v>
      </c>
      <c r="H144" s="322" t="s">
        <v>3699</v>
      </c>
      <c r="I144" t="str">
        <f t="shared" si="2"/>
        <v>"WARRIOR-Indomptable":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106" t="s">
        <v>376</v>
      </c>
      <c r="B145" s="285" t="s">
        <v>3391</v>
      </c>
      <c r="C145" s="303" t="s">
        <v>3700</v>
      </c>
      <c r="D145" s="303"/>
      <c r="E145" s="303"/>
      <c r="F145" s="303"/>
      <c r="G145" s="18">
        <v>-1</v>
      </c>
      <c r="H145" s="305" t="s">
        <v>3701</v>
      </c>
      <c r="I145" t="str">
        <f t="shared" si="2"/>
        <v>"WARRIOR-Critique amélioré":  {
 "Code" : "Critique amélioré",
 "Class" : "WARRIOR",
 "Specialisation" : "CHAMPION","UseNumber" : -1,
 "Description" : "À partir du niveau 3, vos attaques avec des armes sont considérées comme un coup critique sur un jet naturel de 19 ou 20."
  }</v>
      </c>
    </row>
    <row r="146" spans="1:9">
      <c r="A146" s="106" t="s">
        <v>376</v>
      </c>
      <c r="B146" s="285" t="s">
        <v>3391</v>
      </c>
      <c r="C146" s="303" t="s">
        <v>3702</v>
      </c>
      <c r="D146" s="303"/>
      <c r="E146" s="303"/>
      <c r="F146" s="303"/>
      <c r="G146" s="18">
        <v>-1</v>
      </c>
      <c r="H146" s="305" t="s">
        <v>3703</v>
      </c>
      <c r="I146" t="str">
        <f t="shared" si="2"/>
        <v>"WARRIOR-Athlète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106" t="s">
        <v>376</v>
      </c>
      <c r="B147" s="285" t="s">
        <v>3391</v>
      </c>
      <c r="C147" s="303" t="s">
        <v>3704</v>
      </c>
      <c r="D147" s="303" t="s">
        <v>2950</v>
      </c>
      <c r="E147" s="303"/>
      <c r="F147" s="303"/>
      <c r="G147" s="18"/>
      <c r="H147" s="305" t="s">
        <v>3705</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106" t="s">
        <v>376</v>
      </c>
      <c r="B148" s="285" t="s">
        <v>3391</v>
      </c>
      <c r="C148" s="303" t="s">
        <v>3706</v>
      </c>
      <c r="D148" s="303"/>
      <c r="E148" s="303"/>
      <c r="F148" s="303"/>
      <c r="G148" s="18">
        <v>-1</v>
      </c>
      <c r="H148" s="305" t="s">
        <v>3707</v>
      </c>
      <c r="I148" t="str">
        <f t="shared" si="2"/>
        <v>"WARRIOR-Critique supérieur":  {
 "Code" : "Critique supérieur",
 "Class" : "WARRIOR",
 "Specialisation" : "CHAMPION","UseNumber" : -1,
 "Description" : "À partir du niveau 15, vos attaques avec des armes sont considérées comme un coup critique sur un jet naturel de 18, 19 ou 20."
  }</v>
      </c>
    </row>
    <row r="149" spans="1:9">
      <c r="A149" s="319" t="s">
        <v>376</v>
      </c>
      <c r="B149" s="323" t="s">
        <v>3391</v>
      </c>
      <c r="C149" s="317" t="s">
        <v>3708</v>
      </c>
      <c r="D149" s="317"/>
      <c r="E149" s="317"/>
      <c r="F149" s="317"/>
      <c r="G149" s="18">
        <v>-1</v>
      </c>
      <c r="H149" s="322" t="s">
        <v>3709</v>
      </c>
      <c r="I149" t="str">
        <f t="shared" si="2"/>
        <v>"WARRIOR-Survivant":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106" t="s">
        <v>376</v>
      </c>
      <c r="B150" s="285" t="s">
        <v>3393</v>
      </c>
      <c r="C150" s="301" t="s">
        <v>3710</v>
      </c>
      <c r="D150" s="301"/>
      <c r="E150" s="301"/>
      <c r="F150" s="301"/>
      <c r="G150" s="18">
        <v>-1</v>
      </c>
      <c r="H150" s="296" t="s">
        <v>3711</v>
      </c>
      <c r="I150" t="str">
        <f t="shared" si="2"/>
        <v>"WARRIOR-Supériorité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106" t="s">
        <v>376</v>
      </c>
      <c r="B151" s="285" t="s">
        <v>3393</v>
      </c>
      <c r="C151" s="303" t="s">
        <v>3712</v>
      </c>
      <c r="D151" s="303" t="s">
        <v>2950</v>
      </c>
      <c r="E151" s="303"/>
      <c r="F151" s="303"/>
      <c r="G151" s="18"/>
      <c r="H151" s="305" t="s">
        <v>3713</v>
      </c>
      <c r="I151" t="str">
        <f t="shared" si="2"/>
        <v>"WARRIOR-Étudiant de guerre":  {
 "Code" : "Étudiant de guerre",
 "Class" : "WARRIOR",
 "Specialisation" : "WAR_MASTER","Stats" : true,
 "Description" : "Au niveau 3, vous gagnez la maîtrise d'un outil d'artisan de votre choix."
  }</v>
      </c>
    </row>
    <row r="152" spans="1:9">
      <c r="A152" s="106" t="s">
        <v>376</v>
      </c>
      <c r="B152" s="285" t="s">
        <v>3393</v>
      </c>
      <c r="C152" s="303" t="s">
        <v>3714</v>
      </c>
      <c r="D152" s="303"/>
      <c r="E152" s="303"/>
      <c r="F152" s="303"/>
      <c r="G152" s="18">
        <v>-1</v>
      </c>
      <c r="H152" s="296" t="s">
        <v>3715</v>
      </c>
      <c r="I152" t="str">
        <f t="shared" si="2"/>
        <v>"WARRIOR-Connaître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106" t="s">
        <v>376</v>
      </c>
      <c r="B153" s="285" t="s">
        <v>3393</v>
      </c>
      <c r="C153" s="303" t="s">
        <v>3716</v>
      </c>
      <c r="D153" s="303"/>
      <c r="E153" s="303"/>
      <c r="F153" s="303"/>
      <c r="G153" s="18">
        <v>-1</v>
      </c>
      <c r="H153" s="305" t="s">
        <v>3717</v>
      </c>
      <c r="I153" t="str">
        <f t="shared" si="2"/>
        <v>"WARRIOR-Supériorité au combat améliorée":  {
 "Code" : "Supériorité au combat améliorée",
 "Class" : "WARRIOR",
 "Specialisation" : "WAR_MASTER","UseNumber" : -1,
 "Description" : "À partir du niveau 10, vos dés de supériorité deviennent des d10. À partir du niveau 18 ils deviennent des d12."
  }</v>
      </c>
    </row>
    <row r="154" spans="1:9">
      <c r="A154" s="106" t="s">
        <v>376</v>
      </c>
      <c r="B154" s="285" t="s">
        <v>3393</v>
      </c>
      <c r="C154" s="303" t="s">
        <v>3718</v>
      </c>
      <c r="D154" s="303"/>
      <c r="E154" s="303"/>
      <c r="F154" s="303"/>
      <c r="G154" s="18">
        <v>-1</v>
      </c>
      <c r="H154" s="305" t="s">
        <v>3719</v>
      </c>
      <c r="I154" t="str">
        <f t="shared" si="2"/>
        <v>"WARRIOR-Implacable":  {
 "Code" : "Implacable",
 "Class" : "WARRIOR",
 "Specialisation" : "WAR_MASTER","UseNumber" : -1,
 "Description" : "À partir du niveau 15, si lorsque vous lancez votre jet d’initiative vous n’avez plus de dés de supériorité disponibles, vous en regagnez un."
  }</v>
      </c>
    </row>
    <row r="155" spans="1:9">
      <c r="A155" s="319" t="s">
        <v>376</v>
      </c>
      <c r="B155" s="323" t="s">
        <v>3393</v>
      </c>
      <c r="C155" s="317" t="s">
        <v>3720</v>
      </c>
      <c r="D155" s="317"/>
      <c r="E155" s="317"/>
      <c r="F155" s="317"/>
      <c r="G155" s="18">
        <v>-1</v>
      </c>
      <c r="H155" s="316" t="s">
        <v>3721</v>
      </c>
      <c r="I155" t="str">
        <f t="shared" si="2"/>
        <v>"WARRIOR-Manœuvres":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106" t="s">
        <v>376</v>
      </c>
      <c r="B156" s="285" t="s">
        <v>3394</v>
      </c>
      <c r="C156" s="303" t="s">
        <v>3722</v>
      </c>
      <c r="D156" s="303" t="s">
        <v>2950</v>
      </c>
      <c r="E156" s="303" t="s">
        <v>2950</v>
      </c>
      <c r="F156" s="303"/>
      <c r="G156" s="18"/>
      <c r="H156" s="296" t="s">
        <v>3723</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106" t="s">
        <v>376</v>
      </c>
      <c r="B157" s="285" t="s">
        <v>3394</v>
      </c>
      <c r="C157" s="303" t="s">
        <v>3724</v>
      </c>
      <c r="D157" s="303"/>
      <c r="E157" s="303"/>
      <c r="F157" s="303"/>
      <c r="G157" s="18">
        <v>-1</v>
      </c>
      <c r="H157" s="296" t="s">
        <v>3725</v>
      </c>
      <c r="I157" t="str">
        <f t="shared" si="2"/>
        <v>"WARRIOR-Lien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106" t="s">
        <v>376</v>
      </c>
      <c r="B158" s="285" t="s">
        <v>3394</v>
      </c>
      <c r="C158" s="303" t="s">
        <v>3726</v>
      </c>
      <c r="D158" s="303"/>
      <c r="E158" s="303"/>
      <c r="F158" s="303"/>
      <c r="G158" s="18">
        <v>-1</v>
      </c>
      <c r="H158" s="296" t="s">
        <v>3727</v>
      </c>
      <c r="I158" t="str">
        <f t="shared" si="2"/>
        <v>"WARRIOR-Magie de guerre":  {
 "Code" : "Magie de guerre",
 "Class" : "WARRIOR",
 "Specialisation" : "OCCULT_KNIGHT","UseNumber" : -1,
 "Description" : "À partir du niveau 7, lorsque vous utilisez votre action pour lancer un sort mineur, vous pouvez effectuer une attaque avec une arme en tant qu'action bonus."
  }</v>
      </c>
    </row>
    <row r="159" spans="1:9">
      <c r="A159" s="106" t="s">
        <v>376</v>
      </c>
      <c r="B159" s="285" t="s">
        <v>3394</v>
      </c>
      <c r="C159" s="303" t="s">
        <v>3728</v>
      </c>
      <c r="D159" s="303"/>
      <c r="E159" s="303"/>
      <c r="F159" s="303"/>
      <c r="G159" s="18">
        <v>-1</v>
      </c>
      <c r="H159" s="296" t="s">
        <v>3729</v>
      </c>
      <c r="I159" t="str">
        <f t="shared" si="2"/>
        <v>"WARRIOR-Frappe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106" t="s">
        <v>376</v>
      </c>
      <c r="B160" s="285" t="s">
        <v>3394</v>
      </c>
      <c r="C160" s="303" t="s">
        <v>3730</v>
      </c>
      <c r="D160" s="303"/>
      <c r="E160" s="303"/>
      <c r="F160" s="303"/>
      <c r="G160" s="18">
        <v>-1</v>
      </c>
      <c r="H160" s="296" t="s">
        <v>3731</v>
      </c>
      <c r="I160" t="str">
        <f t="shared" si="2"/>
        <v>"WARRIOR-Charge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v>
      </c>
    </row>
    <row r="161" spans="1:9">
      <c r="A161" s="212" t="s">
        <v>376</v>
      </c>
      <c r="B161" s="289" t="s">
        <v>3394</v>
      </c>
      <c r="C161" s="307" t="s">
        <v>3732</v>
      </c>
      <c r="D161" s="307"/>
      <c r="E161" s="307"/>
      <c r="F161" s="307"/>
      <c r="G161" s="18">
        <v>-1</v>
      </c>
      <c r="H161" s="300" t="s">
        <v>3733</v>
      </c>
      <c r="I161" t="str">
        <f t="shared" si="2"/>
        <v>"WARRIOR-Magie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v>
      </c>
    </row>
    <row r="162" spans="1:9">
      <c r="A162" s="309" t="s">
        <v>377</v>
      </c>
      <c r="B162" s="313"/>
      <c r="C162" s="304" t="s">
        <v>3734</v>
      </c>
      <c r="D162" s="304"/>
      <c r="E162" s="304"/>
      <c r="F162" s="304"/>
      <c r="G162" s="18">
        <v>-1</v>
      </c>
      <c r="H162" s="295" t="s">
        <v>3735</v>
      </c>
      <c r="I162" t="str">
        <f t="shared" si="2"/>
        <v>"MAGICIAN-Récupération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106" t="s">
        <v>377</v>
      </c>
      <c r="B163" s="285"/>
      <c r="C163" s="303" t="s">
        <v>4051</v>
      </c>
      <c r="D163" s="303" t="s">
        <v>2950</v>
      </c>
      <c r="E163" s="303"/>
      <c r="F163" s="303"/>
      <c r="G163" s="18"/>
      <c r="H163" s="296" t="s">
        <v>4052</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106" t="s">
        <v>377</v>
      </c>
      <c r="B164" s="285"/>
      <c r="C164" s="303" t="s">
        <v>240</v>
      </c>
      <c r="D164" s="303" t="s">
        <v>2950</v>
      </c>
      <c r="E164" s="303"/>
      <c r="F164" s="303"/>
      <c r="G164" s="18"/>
      <c r="H164" s="305" t="s">
        <v>272</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106" t="s">
        <v>377</v>
      </c>
      <c r="B165" s="285"/>
      <c r="C165" s="303" t="s">
        <v>3736</v>
      </c>
      <c r="D165" s="303"/>
      <c r="E165" s="303"/>
      <c r="F165" s="303"/>
      <c r="G165" s="18">
        <v>-1</v>
      </c>
      <c r="H165" s="305" t="s">
        <v>3737</v>
      </c>
      <c r="I165" t="str">
        <f t="shared" si="2"/>
        <v>"MAGICIAN-Maîtrise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319" t="s">
        <v>377</v>
      </c>
      <c r="B166" s="323"/>
      <c r="C166" s="317" t="s">
        <v>3738</v>
      </c>
      <c r="D166" s="317"/>
      <c r="E166" s="317"/>
      <c r="F166" s="317"/>
      <c r="G166" s="18">
        <v>-1</v>
      </c>
      <c r="H166" s="322" t="s">
        <v>3739</v>
      </c>
      <c r="I166" t="str">
        <f t="shared" si="2"/>
        <v>"MAGICIAN-Sorts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106" t="s">
        <v>377</v>
      </c>
      <c r="B167" s="86" t="s">
        <v>3105</v>
      </c>
      <c r="C167" s="303" t="s">
        <v>3740</v>
      </c>
      <c r="D167" s="303"/>
      <c r="E167" s="303"/>
      <c r="F167" s="303"/>
      <c r="G167" s="18">
        <v>-1</v>
      </c>
      <c r="H167" s="306" t="s">
        <v>3741</v>
      </c>
      <c r="I167" t="str">
        <f t="shared" si="2"/>
        <v>"MAGICIAN-Abjurateur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v>
      </c>
    </row>
    <row r="168" spans="1:9">
      <c r="A168" s="106" t="s">
        <v>377</v>
      </c>
      <c r="B168" s="86" t="s">
        <v>3105</v>
      </c>
      <c r="C168" s="303" t="s">
        <v>3742</v>
      </c>
      <c r="D168" s="303"/>
      <c r="E168" s="303"/>
      <c r="F168" s="303"/>
      <c r="G168" s="18">
        <v>-1</v>
      </c>
      <c r="H168" s="296" t="s">
        <v>3743</v>
      </c>
      <c r="I168" t="str">
        <f t="shared" si="2"/>
        <v>"MAGICIAN-Protection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106" t="s">
        <v>377</v>
      </c>
      <c r="B169" s="86" t="s">
        <v>3105</v>
      </c>
      <c r="C169" s="303" t="s">
        <v>3744</v>
      </c>
      <c r="D169" s="303"/>
      <c r="E169" s="303"/>
      <c r="F169" s="303"/>
      <c r="G169" s="18">
        <v>-1</v>
      </c>
      <c r="H169" s="306" t="s">
        <v>3745</v>
      </c>
      <c r="I169" t="str">
        <f t="shared" si="2"/>
        <v>"MAGICIAN-Transmission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106" t="s">
        <v>377</v>
      </c>
      <c r="B170" s="86" t="s">
        <v>3105</v>
      </c>
      <c r="C170" s="303" t="s">
        <v>3746</v>
      </c>
      <c r="D170" s="303"/>
      <c r="E170" s="303"/>
      <c r="F170" s="303"/>
      <c r="G170" s="18">
        <v>-1</v>
      </c>
      <c r="H170" s="306" t="s">
        <v>3747</v>
      </c>
      <c r="I170" t="str">
        <f t="shared" si="2"/>
        <v>"MAGICIAN-Abjuration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106" t="s">
        <v>377</v>
      </c>
      <c r="B171" s="86" t="s">
        <v>3105</v>
      </c>
      <c r="C171" s="303" t="s">
        <v>3748</v>
      </c>
      <c r="D171" s="303"/>
      <c r="E171" s="303"/>
      <c r="F171" s="303"/>
      <c r="G171" s="18">
        <v>-1</v>
      </c>
      <c r="H171" s="306" t="s">
        <v>3749</v>
      </c>
      <c r="I171" t="str">
        <f t="shared" si="2"/>
        <v>"MAGICIAN-Résistance aux sorts":  {
 "Code" : "Résistance aux sorts",
 "Class" : "MAGICIAN",
 "Specialisation" : "ABJURATION","UseNumber" : -1,
 "Description" : "À partir du niveau 14, vous avez l'avantage aux jets de sauvegarde contre les sorts. En outre, vous avez la résistance contre les dégâts des sorts."
  }</v>
      </c>
    </row>
    <row r="172" spans="1:9">
      <c r="A172" s="319" t="s">
        <v>377</v>
      </c>
      <c r="B172" s="320" t="s">
        <v>3105</v>
      </c>
      <c r="C172" s="317" t="s">
        <v>3750</v>
      </c>
      <c r="D172" s="317"/>
      <c r="E172" s="317"/>
      <c r="F172" s="317"/>
      <c r="G172" s="18">
        <v>-1</v>
      </c>
      <c r="H172" s="318" t="s">
        <v>3751</v>
      </c>
      <c r="I172" t="str">
        <f t="shared" si="2"/>
        <v>"MAGICIAN-Devin érudit":  {
 "Code" : "Devin érudit",
 "Class" : "MAGICIAN",
 "Specialisation" : "ABJURATION","UseNumber" : -1,
 "Description" : "Au niveau 2, lorsque vous choisissez cette école, l'or et le temps que vous devez dépenser pour copier un sort de divination dans votre grimoire est divisé par deux."
  }</v>
      </c>
    </row>
    <row r="173" spans="1:9">
      <c r="A173" s="106" t="s">
        <v>377</v>
      </c>
      <c r="B173" s="86" t="s">
        <v>3043</v>
      </c>
      <c r="C173" s="303" t="s">
        <v>3752</v>
      </c>
      <c r="D173" s="303"/>
      <c r="E173" s="303"/>
      <c r="F173" s="303"/>
      <c r="G173" s="18">
        <v>-1</v>
      </c>
      <c r="H173" s="306" t="s">
        <v>3753</v>
      </c>
      <c r="I173" t="str">
        <f t="shared" si="2"/>
        <v>"MAGICIAN-Présage":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106" t="s">
        <v>377</v>
      </c>
      <c r="B174" s="86" t="s">
        <v>3043</v>
      </c>
      <c r="C174" s="303" t="s">
        <v>3754</v>
      </c>
      <c r="D174" s="303"/>
      <c r="E174" s="303"/>
      <c r="F174" s="303"/>
      <c r="G174" s="18">
        <v>-1</v>
      </c>
      <c r="H174" s="306" t="s">
        <v>3755</v>
      </c>
      <c r="I174" t="str">
        <f t="shared" si="2"/>
        <v>"MAGICIAN-Expert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106" t="s">
        <v>377</v>
      </c>
      <c r="B175" s="86" t="s">
        <v>3043</v>
      </c>
      <c r="C175" s="303" t="s">
        <v>3756</v>
      </c>
      <c r="D175" s="303"/>
      <c r="E175" s="303"/>
      <c r="F175" s="303"/>
      <c r="G175" s="18">
        <v>-1</v>
      </c>
      <c r="H175" s="296" t="s">
        <v>3757</v>
      </c>
      <c r="I175" t="str">
        <f t="shared" si="2"/>
        <v>"MAGICIAN-Troisième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319" t="s">
        <v>377</v>
      </c>
      <c r="B176" s="320" t="s">
        <v>3043</v>
      </c>
      <c r="C176" s="317" t="s">
        <v>3758</v>
      </c>
      <c r="D176" s="317"/>
      <c r="E176" s="317"/>
      <c r="F176" s="317"/>
      <c r="G176" s="18">
        <v>-1</v>
      </c>
      <c r="H176" s="318" t="s">
        <v>3759</v>
      </c>
      <c r="I176" t="str">
        <f t="shared" si="2"/>
        <v>"MAGICIAN-Présage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v>
      </c>
    </row>
    <row r="177" spans="1:9">
      <c r="A177" s="106" t="s">
        <v>377</v>
      </c>
      <c r="B177" s="86" t="s">
        <v>3044</v>
      </c>
      <c r="C177" s="303" t="s">
        <v>3760</v>
      </c>
      <c r="D177" s="303"/>
      <c r="E177" s="303"/>
      <c r="F177" s="303"/>
      <c r="G177" s="18">
        <v>-1</v>
      </c>
      <c r="H177" s="306" t="s">
        <v>3761</v>
      </c>
      <c r="I177" t="str">
        <f t="shared" si="2"/>
        <v>"MAGICIAN-Enchanteur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v>
      </c>
    </row>
    <row r="178" spans="1:9">
      <c r="A178" s="106" t="s">
        <v>377</v>
      </c>
      <c r="B178" s="86" t="s">
        <v>3044</v>
      </c>
      <c r="C178" s="303" t="s">
        <v>3762</v>
      </c>
      <c r="D178" s="303"/>
      <c r="E178" s="303"/>
      <c r="F178" s="303"/>
      <c r="G178" s="18">
        <v>-1</v>
      </c>
      <c r="H178" s="306" t="s">
        <v>3763</v>
      </c>
      <c r="I178" t="str">
        <f t="shared" si="2"/>
        <v>"MAGICIAN-Regard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106" t="s">
        <v>377</v>
      </c>
      <c r="B179" s="86" t="s">
        <v>3044</v>
      </c>
      <c r="C179" s="303" t="s">
        <v>3764</v>
      </c>
      <c r="D179" s="303"/>
      <c r="E179" s="303"/>
      <c r="F179" s="303"/>
      <c r="G179" s="18">
        <v>-1</v>
      </c>
      <c r="H179" s="306" t="s">
        <v>3765</v>
      </c>
      <c r="I179" t="str">
        <f t="shared" si="2"/>
        <v>"MAGICIAN-Charme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106" t="s">
        <v>377</v>
      </c>
      <c r="B180" s="86" t="s">
        <v>3044</v>
      </c>
      <c r="C180" s="303" t="s">
        <v>3766</v>
      </c>
      <c r="D180" s="303"/>
      <c r="E180" s="303"/>
      <c r="F180" s="303"/>
      <c r="G180" s="18">
        <v>-1</v>
      </c>
      <c r="H180" s="306" t="s">
        <v>3767</v>
      </c>
      <c r="I180" t="str">
        <f t="shared" si="2"/>
        <v>"MAGICIAN-Partage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v>
      </c>
    </row>
    <row r="181" spans="1:9">
      <c r="A181" s="319" t="s">
        <v>377</v>
      </c>
      <c r="B181" s="320" t="s">
        <v>3044</v>
      </c>
      <c r="C181" s="317" t="s">
        <v>3768</v>
      </c>
      <c r="D181" s="317"/>
      <c r="E181" s="317"/>
      <c r="F181" s="317"/>
      <c r="G181" s="18">
        <v>-1</v>
      </c>
      <c r="H181" s="318" t="s">
        <v>3769</v>
      </c>
      <c r="I181" t="str">
        <f t="shared" si="2"/>
        <v>"MAGICIAN-Altération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106" t="s">
        <v>377</v>
      </c>
      <c r="B182" s="86" t="s">
        <v>3045</v>
      </c>
      <c r="C182" s="303" t="s">
        <v>3770</v>
      </c>
      <c r="D182" s="303"/>
      <c r="E182" s="303"/>
      <c r="F182" s="303"/>
      <c r="G182" s="18">
        <v>-1</v>
      </c>
      <c r="H182" s="306" t="s">
        <v>3771</v>
      </c>
      <c r="I182" t="str">
        <f t="shared" si="2"/>
        <v>"MAGICIAN-Évocateur érudit":  {
 "Code" : "Évocateur érudit",
 "Class" : "MAGICIAN",
 "Specialisation" : "EVOCATION","UseNumber" : -1,
 "Description" : "Au niveau 2, l'or et le temps que vous devez passer pour copier un sort d'évocation dans votre grimoire sont réduits de moitié."
  }</v>
      </c>
    </row>
    <row r="183" spans="1:9">
      <c r="A183" s="106" t="s">
        <v>377</v>
      </c>
      <c r="B183" s="86" t="s">
        <v>3045</v>
      </c>
      <c r="C183" s="303" t="s">
        <v>3772</v>
      </c>
      <c r="D183" s="303"/>
      <c r="E183" s="303"/>
      <c r="F183" s="303"/>
      <c r="G183" s="18">
        <v>-1</v>
      </c>
      <c r="H183" s="306" t="s">
        <v>3773</v>
      </c>
      <c r="I183" t="str">
        <f t="shared" si="2"/>
        <v>"MAGICIAN-Façonneur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106" t="s">
        <v>377</v>
      </c>
      <c r="B184" s="86" t="s">
        <v>3045</v>
      </c>
      <c r="C184" s="303" t="s">
        <v>3774</v>
      </c>
      <c r="D184" s="303"/>
      <c r="E184" s="303"/>
      <c r="F184" s="303"/>
      <c r="G184" s="18">
        <v>-1</v>
      </c>
      <c r="H184" s="306" t="s">
        <v>3775</v>
      </c>
      <c r="I184" t="str">
        <f t="shared" si="2"/>
        <v>"MAGICIAN-Sort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106" t="s">
        <v>377</v>
      </c>
      <c r="B185" s="86" t="s">
        <v>3045</v>
      </c>
      <c r="C185" s="303" t="s">
        <v>3776</v>
      </c>
      <c r="D185" s="303"/>
      <c r="E185" s="303"/>
      <c r="F185" s="303"/>
      <c r="G185" s="18">
        <v>-1</v>
      </c>
      <c r="H185" s="306" t="s">
        <v>3777</v>
      </c>
      <c r="I185" t="str">
        <f t="shared" si="2"/>
        <v>"MAGICIAN-Évocation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v>
      </c>
    </row>
    <row r="186" spans="1:9">
      <c r="A186" s="319" t="s">
        <v>377</v>
      </c>
      <c r="B186" s="320" t="s">
        <v>3045</v>
      </c>
      <c r="C186" s="317" t="s">
        <v>3778</v>
      </c>
      <c r="D186" s="317"/>
      <c r="E186" s="317"/>
      <c r="F186" s="317"/>
      <c r="G186" s="18">
        <v>-1</v>
      </c>
      <c r="H186" s="318" t="s">
        <v>3779</v>
      </c>
      <c r="I186" t="str">
        <f t="shared" si="2"/>
        <v>"MAGICIAN-Surcharge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106" t="s">
        <v>377</v>
      </c>
      <c r="B187" s="86" t="s">
        <v>3104</v>
      </c>
      <c r="C187" s="303" t="s">
        <v>3780</v>
      </c>
      <c r="D187" s="303"/>
      <c r="E187" s="303"/>
      <c r="F187" s="303"/>
      <c r="G187" s="18">
        <v>-1</v>
      </c>
      <c r="H187" s="306" t="s">
        <v>3781</v>
      </c>
      <c r="I187" t="str">
        <f t="shared" si="2"/>
        <v>"MAGICIAN-Illusionniste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v>
      </c>
    </row>
    <row r="188" spans="1:9">
      <c r="A188" s="106" t="s">
        <v>377</v>
      </c>
      <c r="B188" s="86" t="s">
        <v>3104</v>
      </c>
      <c r="C188" s="303" t="s">
        <v>3782</v>
      </c>
      <c r="D188" s="303" t="s">
        <v>2950</v>
      </c>
      <c r="E188" s="303"/>
      <c r="F188" s="303"/>
      <c r="G188" s="18"/>
      <c r="H188" s="306" t="s">
        <v>3783</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106" t="s">
        <v>377</v>
      </c>
      <c r="B189" s="86" t="s">
        <v>3104</v>
      </c>
      <c r="C189" s="303" t="s">
        <v>3784</v>
      </c>
      <c r="D189" s="303"/>
      <c r="E189" s="303"/>
      <c r="F189" s="303"/>
      <c r="G189" s="18">
        <v>-1</v>
      </c>
      <c r="H189" s="306" t="s">
        <v>3785</v>
      </c>
      <c r="I189" t="str">
        <f t="shared" si="2"/>
        <v>"MAGICIAN-Illusions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106" t="s">
        <v>377</v>
      </c>
      <c r="B190" s="86" t="s">
        <v>3104</v>
      </c>
      <c r="C190" s="303" t="s">
        <v>1662</v>
      </c>
      <c r="D190" s="303"/>
      <c r="E190" s="303"/>
      <c r="F190" s="303"/>
      <c r="G190" s="18">
        <v>-1</v>
      </c>
      <c r="H190" s="306" t="s">
        <v>3786</v>
      </c>
      <c r="I190" t="str">
        <f t="shared" si="2"/>
        <v>"MAGICIAN-Double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319" t="s">
        <v>377</v>
      </c>
      <c r="B191" s="320" t="s">
        <v>3104</v>
      </c>
      <c r="C191" s="317" t="s">
        <v>3787</v>
      </c>
      <c r="D191" s="317"/>
      <c r="E191" s="317"/>
      <c r="F191" s="317"/>
      <c r="G191" s="18">
        <v>-1</v>
      </c>
      <c r="H191" s="318" t="s">
        <v>3788</v>
      </c>
      <c r="I191" t="str">
        <f t="shared" si="2"/>
        <v>"MAGICIAN-Réalité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106" t="s">
        <v>377</v>
      </c>
      <c r="B192" s="86" t="s">
        <v>3046</v>
      </c>
      <c r="C192" s="303" t="s">
        <v>3789</v>
      </c>
      <c r="D192" s="303"/>
      <c r="E192" s="303"/>
      <c r="F192" s="303"/>
      <c r="G192" s="18">
        <v>-1</v>
      </c>
      <c r="H192" s="306" t="s">
        <v>3790</v>
      </c>
      <c r="I192" t="str">
        <f t="shared" si="2"/>
        <v>"MAGICIAN-Invocateur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v>
      </c>
    </row>
    <row r="193" spans="1:9">
      <c r="A193" s="106" t="s">
        <v>377</v>
      </c>
      <c r="B193" s="86" t="s">
        <v>3046</v>
      </c>
      <c r="C193" s="303" t="s">
        <v>3791</v>
      </c>
      <c r="D193" s="303"/>
      <c r="E193" s="303"/>
      <c r="F193" s="303"/>
      <c r="G193" s="18">
        <v>-1</v>
      </c>
      <c r="H193" s="306" t="s">
        <v>3792</v>
      </c>
      <c r="I193" t="str">
        <f t="shared" si="2"/>
        <v>"MAGICIAN-Invocation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106" t="s">
        <v>377</v>
      </c>
      <c r="B194" s="86" t="s">
        <v>3046</v>
      </c>
      <c r="C194" s="303" t="s">
        <v>3793</v>
      </c>
      <c r="D194" s="303"/>
      <c r="E194" s="303"/>
      <c r="F194" s="303"/>
      <c r="G194" s="18">
        <v>-1</v>
      </c>
      <c r="H194" s="306" t="s">
        <v>3794</v>
      </c>
      <c r="I194" t="str">
        <f t="shared" si="2"/>
        <v>"MAGICIAN-Transposition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106" t="s">
        <v>377</v>
      </c>
      <c r="B195" s="86" t="s">
        <v>3046</v>
      </c>
      <c r="C195" s="303" t="s">
        <v>3795</v>
      </c>
      <c r="D195" s="303"/>
      <c r="E195" s="303"/>
      <c r="F195" s="303"/>
      <c r="G195" s="18">
        <v>-1</v>
      </c>
      <c r="H195" s="306" t="s">
        <v>3796</v>
      </c>
      <c r="I195" t="str">
        <f t="shared" ref="I195:I258" si="3">""""&amp;A195&amp;"-"&amp;C195&amp;""":  {
 ""Code"" : """&amp;C195&amp;""",
 ""Class"" : """&amp;A195&amp;""",
 ""Specialisation"" : """&amp;B195&amp;""","
 &amp;IF(ISBLANK(D195),"", """Stats"" : "&amp;D195&amp;",")
 &amp;IF(ISBLANK(E195),"", """Auto"" : "&amp;E195&amp;",")
 &amp;IF(ISBLANK(G195),"", """UseNumber"" : "&amp;G195&amp;",")
 &amp;IF(ISBLANK(F195),"", """Special"" : "&amp;F195&amp;",")&amp;"
 ""Description"" : """&amp;SUBSTITUTE(H195,CHAR(10)," ")&amp;"""
  }"</f>
        <v>"MAGICIAN-Invocateur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v>
      </c>
    </row>
    <row r="196" spans="1:9">
      <c r="A196" s="319" t="s">
        <v>377</v>
      </c>
      <c r="B196" s="320" t="s">
        <v>3046</v>
      </c>
      <c r="C196" s="317" t="s">
        <v>3797</v>
      </c>
      <c r="D196" s="317"/>
      <c r="E196" s="317"/>
      <c r="F196" s="317"/>
      <c r="G196" s="18">
        <v>-1</v>
      </c>
      <c r="H196" s="318" t="s">
        <v>3798</v>
      </c>
      <c r="I196" t="str">
        <f t="shared" si="3"/>
        <v>"MAGICIAN-Invocations durables":  {
 "Code" : "Invocations durables",
 "Class" : "MAGICIAN",
 "Specialisation" : "INVOCATION","UseNumber" : -1,
 "Description" : "À partir de niveau 14, une créature que vous invoquez ou créez avec un sort d'invocation possède 30 points de vie temporaires."
  }</v>
      </c>
    </row>
    <row r="197" spans="1:9">
      <c r="A197" s="106" t="s">
        <v>377</v>
      </c>
      <c r="B197" s="86" t="s">
        <v>3047</v>
      </c>
      <c r="C197" s="303" t="s">
        <v>3799</v>
      </c>
      <c r="D197" s="303"/>
      <c r="E197" s="303"/>
      <c r="F197" s="303"/>
      <c r="G197" s="18">
        <v>-1</v>
      </c>
      <c r="H197" s="306" t="s">
        <v>3800</v>
      </c>
      <c r="I197" t="str">
        <f t="shared" si="3"/>
        <v>"MAGICIAN-Nécromancien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v>
      </c>
    </row>
    <row r="198" spans="1:9">
      <c r="A198" s="106" t="s">
        <v>377</v>
      </c>
      <c r="B198" s="86" t="s">
        <v>3047</v>
      </c>
      <c r="C198" s="303" t="s">
        <v>3801</v>
      </c>
      <c r="D198" s="303"/>
      <c r="E198" s="303"/>
      <c r="F198" s="303"/>
      <c r="G198" s="18">
        <v>-1</v>
      </c>
      <c r="H198" s="306" t="s">
        <v>3802</v>
      </c>
      <c r="I198" t="str">
        <f t="shared" si="3"/>
        <v>"MAGICIAN-Sinistre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106" t="s">
        <v>377</v>
      </c>
      <c r="B199" s="86" t="s">
        <v>3047</v>
      </c>
      <c r="C199" s="303" t="s">
        <v>3803</v>
      </c>
      <c r="D199" s="303"/>
      <c r="E199" s="303"/>
      <c r="F199" s="303"/>
      <c r="G199" s="18">
        <v>-1</v>
      </c>
      <c r="H199" s="296" t="s">
        <v>3804</v>
      </c>
      <c r="I199" t="str">
        <f t="shared" si="3"/>
        <v>"MAGICIAN-Serviteurs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106" t="s">
        <v>377</v>
      </c>
      <c r="B200" s="86" t="s">
        <v>3047</v>
      </c>
      <c r="C200" s="303" t="s">
        <v>3805</v>
      </c>
      <c r="D200" s="303" t="s">
        <v>2950</v>
      </c>
      <c r="E200" s="303"/>
      <c r="F200" s="303"/>
      <c r="G200" s="18"/>
      <c r="H200" s="306" t="s">
        <v>3806</v>
      </c>
      <c r="I200" t="str">
        <f t="shared" si="3"/>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319" t="s">
        <v>377</v>
      </c>
      <c r="B201" s="320" t="s">
        <v>3047</v>
      </c>
      <c r="C201" s="317" t="s">
        <v>3807</v>
      </c>
      <c r="D201" s="317"/>
      <c r="E201" s="317"/>
      <c r="F201" s="317"/>
      <c r="G201" s="18">
        <v>-1</v>
      </c>
      <c r="H201" s="316" t="s">
        <v>3808</v>
      </c>
      <c r="I201" t="str">
        <f t="shared" si="3"/>
        <v>"MAGICIAN-Contrôle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106" t="s">
        <v>377</v>
      </c>
      <c r="B202" s="86" t="s">
        <v>3048</v>
      </c>
      <c r="C202" s="303" t="s">
        <v>3809</v>
      </c>
      <c r="D202" s="303"/>
      <c r="E202" s="303"/>
      <c r="F202" s="303"/>
      <c r="G202" s="18">
        <v>-1</v>
      </c>
      <c r="H202" s="306" t="s">
        <v>3810</v>
      </c>
      <c r="I202" t="str">
        <f t="shared" si="3"/>
        <v>"MAGICIAN-Transmutateur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v>
      </c>
    </row>
    <row r="203" spans="1:9">
      <c r="A203" s="106" t="s">
        <v>377</v>
      </c>
      <c r="B203" s="86" t="s">
        <v>3048</v>
      </c>
      <c r="C203" s="303" t="s">
        <v>3811</v>
      </c>
      <c r="D203" s="303"/>
      <c r="E203" s="303"/>
      <c r="F203" s="303"/>
      <c r="G203" s="18">
        <v>-1</v>
      </c>
      <c r="H203" s="306" t="s">
        <v>3812</v>
      </c>
      <c r="I203" t="str">
        <f t="shared" si="3"/>
        <v>"MAGICIAN-Alchimie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106" t="s">
        <v>377</v>
      </c>
      <c r="B204" s="86" t="s">
        <v>3048</v>
      </c>
      <c r="C204" s="303" t="s">
        <v>3813</v>
      </c>
      <c r="D204" s="303"/>
      <c r="E204" s="303"/>
      <c r="F204" s="303"/>
      <c r="G204" s="18">
        <v>-1</v>
      </c>
      <c r="H204" s="296" t="s">
        <v>3814</v>
      </c>
      <c r="I204" t="str">
        <f t="shared" si="3"/>
        <v>"MAGICIAN-Pierre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106" t="s">
        <v>377</v>
      </c>
      <c r="B205" s="86" t="s">
        <v>3048</v>
      </c>
      <c r="C205" s="303" t="s">
        <v>3815</v>
      </c>
      <c r="D205" s="303"/>
      <c r="E205" s="303"/>
      <c r="F205" s="303"/>
      <c r="G205" s="18">
        <v>-1</v>
      </c>
      <c r="H205" s="306" t="s">
        <v>3816</v>
      </c>
      <c r="I205" t="str">
        <f t="shared" si="3"/>
        <v>"MAGICIAN-Métamorphe":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212" t="s">
        <v>377</v>
      </c>
      <c r="B206" s="215" t="s">
        <v>3048</v>
      </c>
      <c r="C206" s="307" t="s">
        <v>3817</v>
      </c>
      <c r="D206" s="307"/>
      <c r="E206" s="307"/>
      <c r="F206" s="307"/>
      <c r="G206" s="18">
        <v>-1</v>
      </c>
      <c r="H206" s="300" t="s">
        <v>3818</v>
      </c>
      <c r="I206" t="str">
        <f t="shared" si="3"/>
        <v>"MAGICIAN-Maître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309" t="s">
        <v>379</v>
      </c>
      <c r="B207" s="311"/>
      <c r="C207" s="304" t="s">
        <v>249</v>
      </c>
      <c r="D207" s="304" t="s">
        <v>2950</v>
      </c>
      <c r="E207" s="304" t="s">
        <v>2950</v>
      </c>
      <c r="F207" s="304"/>
      <c r="G207" s="18"/>
      <c r="H207" s="312" t="s">
        <v>250</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106" t="s">
        <v>379</v>
      </c>
      <c r="B208" s="86"/>
      <c r="C208" s="303" t="s">
        <v>268</v>
      </c>
      <c r="D208" s="303" t="s">
        <v>2950</v>
      </c>
      <c r="E208" s="303"/>
      <c r="F208" s="303"/>
      <c r="G208" s="18"/>
      <c r="H208" s="305" t="s">
        <v>269</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106" t="s">
        <v>379</v>
      </c>
      <c r="B209" s="86"/>
      <c r="C209" s="303" t="s">
        <v>251</v>
      </c>
      <c r="D209" s="303"/>
      <c r="E209" s="303"/>
      <c r="F209" s="303"/>
      <c r="G209" s="18">
        <v>-1</v>
      </c>
      <c r="H209" s="296" t="s">
        <v>3819</v>
      </c>
      <c r="I209" t="str">
        <f t="shared" si="3"/>
        <v>"MONK-Arts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106" t="s">
        <v>379</v>
      </c>
      <c r="B210" s="86"/>
      <c r="C210" s="303" t="s">
        <v>236</v>
      </c>
      <c r="D210" s="303" t="s">
        <v>2950</v>
      </c>
      <c r="E210" s="303" t="s">
        <v>2950</v>
      </c>
      <c r="F210" s="303" t="s">
        <v>2950</v>
      </c>
      <c r="G210" s="18"/>
      <c r="H210" s="296" t="s">
        <v>3820</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106" t="s">
        <v>379</v>
      </c>
      <c r="B211" s="18"/>
      <c r="C211" s="303" t="s">
        <v>260</v>
      </c>
      <c r="D211" s="303"/>
      <c r="E211" s="303"/>
      <c r="F211" s="303" t="s">
        <v>2950</v>
      </c>
      <c r="G211" s="18"/>
      <c r="H211" s="305" t="s">
        <v>261</v>
      </c>
      <c r="I211" t="str">
        <f t="shared" si="3"/>
        <v>"MONK-Défense patiente":  {
 "Code" : "Défense patiente",
 "Class" : "MONK",
 "Specialisation" : "","Special" : true,
 "Description" : "Vous pouvez dépenser 1 point ki pour utiliser l'action Esquiver via une action bonus au cours de votre tour."
  }</v>
      </c>
    </row>
    <row r="212" spans="1:9">
      <c r="A212" s="106" t="s">
        <v>379</v>
      </c>
      <c r="B212" s="18"/>
      <c r="C212" s="303" t="s">
        <v>262</v>
      </c>
      <c r="D212" s="303"/>
      <c r="E212" s="303"/>
      <c r="F212" s="303" t="s">
        <v>2950</v>
      </c>
      <c r="G212" s="18"/>
      <c r="H212" s="305" t="s">
        <v>263</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106" t="s">
        <v>379</v>
      </c>
      <c r="B213" s="18"/>
      <c r="C213" s="303" t="s">
        <v>264</v>
      </c>
      <c r="D213" s="303"/>
      <c r="E213" s="303"/>
      <c r="F213" s="303" t="s">
        <v>2950</v>
      </c>
      <c r="G213" s="18"/>
      <c r="H213" s="305" t="s">
        <v>265</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106" t="s">
        <v>379</v>
      </c>
      <c r="B214" s="18"/>
      <c r="C214" s="303" t="s">
        <v>266</v>
      </c>
      <c r="D214" s="303" t="s">
        <v>2950</v>
      </c>
      <c r="E214" s="303" t="s">
        <v>2950</v>
      </c>
      <c r="F214" s="303"/>
      <c r="G214" s="18"/>
      <c r="H214" s="305" t="s">
        <v>267</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106" t="s">
        <v>379</v>
      </c>
      <c r="B215" s="18"/>
      <c r="C215" s="303" t="s">
        <v>270</v>
      </c>
      <c r="D215" s="303"/>
      <c r="E215" s="303"/>
      <c r="F215" s="303"/>
      <c r="G215" s="18">
        <v>-1</v>
      </c>
      <c r="H215" s="305" t="s">
        <v>271</v>
      </c>
      <c r="I215" t="str">
        <f t="shared" si="3"/>
        <v>"MONK-Parade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106" t="s">
        <v>379</v>
      </c>
      <c r="B216" s="18"/>
      <c r="C216" s="303" t="s">
        <v>240</v>
      </c>
      <c r="D216" s="303" t="s">
        <v>2950</v>
      </c>
      <c r="E216" s="303"/>
      <c r="F216" s="303"/>
      <c r="G216" s="18"/>
      <c r="H216" s="306" t="s">
        <v>272</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106" t="s">
        <v>379</v>
      </c>
      <c r="B217" s="18"/>
      <c r="C217" s="303" t="s">
        <v>273</v>
      </c>
      <c r="D217" s="303"/>
      <c r="E217" s="303"/>
      <c r="F217" s="303"/>
      <c r="G217" s="18">
        <v>-1</v>
      </c>
      <c r="H217" s="306" t="s">
        <v>274</v>
      </c>
      <c r="I217" t="str">
        <f t="shared" si="3"/>
        <v>"MONK-Chute ralentie":  {
 "Code" : "Chute ralentie",
 "Class" : "MONK",
 "Specialisation" : "","UseNumber" : -1,
 "Description" : "Dès le niveau 4, vous pouvez utiliser votre réaction lorsque vous tombez pour réduire les dégâts consécutifs à une chute d'un montant égal à cinq fois votre niveau de moine."
  }</v>
      </c>
    </row>
    <row r="218" spans="1:9">
      <c r="A218" s="106" t="s">
        <v>379</v>
      </c>
      <c r="B218" s="18"/>
      <c r="C218" s="303" t="s">
        <v>275</v>
      </c>
      <c r="D218" s="303"/>
      <c r="E218" s="303"/>
      <c r="F218" s="303"/>
      <c r="G218" s="18">
        <v>-1</v>
      </c>
      <c r="H218" s="306" t="s">
        <v>276</v>
      </c>
      <c r="I218" t="str">
        <f t="shared" si="3"/>
        <v>"MONK-Attaque supplémentaire":  {
 "Code" : "Attaque supplémentaire",
 "Class" : "MONK",
 "Specialisation" : "","UseNumber" : -1,
 "Description" : "À partir du niveau 5, vous pouvez attaquer deux fois, au lieu d'une, lorsque vous utiliser une action Attaquer lors de votre tour."
  }</v>
      </c>
    </row>
    <row r="219" spans="1:9">
      <c r="A219" s="106" t="s">
        <v>379</v>
      </c>
      <c r="B219" s="18"/>
      <c r="C219" s="303" t="s">
        <v>277</v>
      </c>
      <c r="D219" s="303"/>
      <c r="E219" s="303"/>
      <c r="F219" s="303"/>
      <c r="G219" s="18">
        <v>-1</v>
      </c>
      <c r="H219" s="306" t="s">
        <v>3821</v>
      </c>
      <c r="I219" t="str">
        <f t="shared" si="3"/>
        <v>"MONK-Frappe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106" t="s">
        <v>379</v>
      </c>
      <c r="B220" s="18"/>
      <c r="C220" s="303" t="s">
        <v>279</v>
      </c>
      <c r="D220" s="303"/>
      <c r="E220" s="303"/>
      <c r="F220" s="303"/>
      <c r="G220" s="18">
        <v>-1</v>
      </c>
      <c r="H220" s="306" t="s">
        <v>280</v>
      </c>
      <c r="I220" t="str">
        <f t="shared" si="3"/>
        <v>"MONK-Frappes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v>
      </c>
    </row>
    <row r="221" spans="1:9">
      <c r="A221" s="106" t="s">
        <v>379</v>
      </c>
      <c r="B221" s="18"/>
      <c r="C221" s="303" t="s">
        <v>281</v>
      </c>
      <c r="D221" s="303"/>
      <c r="E221" s="303"/>
      <c r="F221" s="303"/>
      <c r="G221" s="18">
        <v>-1</v>
      </c>
      <c r="H221" s="306" t="s">
        <v>3822</v>
      </c>
      <c r="I221" t="str">
        <f t="shared" si="3"/>
        <v>"MONK-Dérobade":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106" t="s">
        <v>379</v>
      </c>
      <c r="B222" s="18"/>
      <c r="C222" s="303" t="s">
        <v>283</v>
      </c>
      <c r="D222" s="303"/>
      <c r="E222" s="303"/>
      <c r="F222" s="303"/>
      <c r="G222" s="18">
        <v>-1</v>
      </c>
      <c r="H222" s="306" t="s">
        <v>284</v>
      </c>
      <c r="I222" t="str">
        <f t="shared" si="3"/>
        <v>"MONK-Tranquillité de l'esprit":  {
 "Code" : "Tranquillité de l'esprit",
 "Class" : "MONK",
 "Specialisation" : "","UseNumber" : -1,
 "Description" : "À partir du niveau 7, vous pouvez utiliser votre action pour mettre fin à un effet qui vous affecte et vous inflige la condition charmé ou effrayé."
  }</v>
      </c>
    </row>
    <row r="223" spans="1:9">
      <c r="A223" s="106" t="s">
        <v>379</v>
      </c>
      <c r="B223" s="18"/>
      <c r="C223" s="303" t="s">
        <v>241</v>
      </c>
      <c r="D223" s="303" t="s">
        <v>2950</v>
      </c>
      <c r="E223" s="303"/>
      <c r="F223" s="303"/>
      <c r="G223" s="18">
        <v>-1</v>
      </c>
      <c r="H223" s="306" t="s">
        <v>285</v>
      </c>
      <c r="I223" t="str">
        <f t="shared" si="3"/>
        <v>"MONK-Pureté du corps":  {
 "Code" : "Pureté du corps",
 "Class" : "MONK",
 "Specialisation" : "","Stats" : true,"UseNumber" : -1,
 "Description" : "Au niveau 10, votre maîtrise du flux de ki qui vous parcourt vous immunise aux maladies et aux poisons."
  }</v>
      </c>
    </row>
    <row r="224" spans="1:9">
      <c r="A224" s="106" t="s">
        <v>379</v>
      </c>
      <c r="B224" s="18"/>
      <c r="C224" s="303" t="s">
        <v>243</v>
      </c>
      <c r="D224" s="303"/>
      <c r="E224" s="303"/>
      <c r="F224" s="303"/>
      <c r="G224" s="18">
        <v>-1</v>
      </c>
      <c r="H224" s="306" t="s">
        <v>286</v>
      </c>
      <c r="I224" t="str">
        <f t="shared" si="3"/>
        <v>"MONK-Langage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106" t="s">
        <v>379</v>
      </c>
      <c r="B225" s="18"/>
      <c r="C225" s="303" t="s">
        <v>244</v>
      </c>
      <c r="D225" s="303" t="s">
        <v>2950</v>
      </c>
      <c r="E225" s="303"/>
      <c r="F225" s="303"/>
      <c r="G225" s="18"/>
      <c r="H225" s="306" t="s">
        <v>287</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106" t="s">
        <v>379</v>
      </c>
      <c r="B226" s="18"/>
      <c r="C226" s="303" t="s">
        <v>245</v>
      </c>
      <c r="D226" s="303"/>
      <c r="E226" s="303"/>
      <c r="F226" s="303"/>
      <c r="G226" s="18">
        <v>-1</v>
      </c>
      <c r="H226" s="306" t="s">
        <v>288</v>
      </c>
      <c r="I226" t="str">
        <f t="shared" si="3"/>
        <v>"MONK-Jeunesse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106" t="s">
        <v>379</v>
      </c>
      <c r="B227" s="18"/>
      <c r="C227" s="303" t="s">
        <v>247</v>
      </c>
      <c r="D227" s="303"/>
      <c r="E227" s="303"/>
      <c r="F227" s="303" t="s">
        <v>2950</v>
      </c>
      <c r="G227" s="18"/>
      <c r="H227" s="306" t="s">
        <v>3823</v>
      </c>
      <c r="I227" t="str">
        <f t="shared" si="3"/>
        <v>"MONK-Corps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28" spans="1:9">
      <c r="A228" s="319" t="s">
        <v>379</v>
      </c>
      <c r="B228" s="315"/>
      <c r="C228" s="317" t="s">
        <v>248</v>
      </c>
      <c r="D228" s="317"/>
      <c r="E228" s="317"/>
      <c r="F228" s="317"/>
      <c r="G228" s="18">
        <v>-1</v>
      </c>
      <c r="H228" s="318" t="s">
        <v>290</v>
      </c>
      <c r="I228" t="str">
        <f t="shared" si="3"/>
        <v>"MONK-Perfection de l'être":  {
 "Code" : "Perfection de l'être",
 "Class" : "MONK",
 "Specialisation" : "","UseNumber" : -1,
 "Description" : "Au niveau 20, lorsque vous lancez l'initiative et n'avez plus de points de ki disponibles, vous regagnez 4 points ki."
  }</v>
      </c>
    </row>
    <row r="229" spans="1:9">
      <c r="A229" s="106" t="s">
        <v>379</v>
      </c>
      <c r="B229" s="18" t="s">
        <v>3032</v>
      </c>
      <c r="C229" s="303" t="s">
        <v>299</v>
      </c>
      <c r="D229" s="303"/>
      <c r="E229" s="303"/>
      <c r="F229" s="303"/>
      <c r="G229" s="18">
        <v>-1</v>
      </c>
      <c r="H229" s="296" t="s">
        <v>3824</v>
      </c>
      <c r="I229" t="str">
        <f t="shared" si="3"/>
        <v>"MONK-Technique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106" t="s">
        <v>379</v>
      </c>
      <c r="B230" s="18" t="s">
        <v>3032</v>
      </c>
      <c r="C230" s="303" t="s">
        <v>304</v>
      </c>
      <c r="D230" s="303"/>
      <c r="E230" s="303"/>
      <c r="F230" s="303"/>
      <c r="G230" s="18">
        <v>-1</v>
      </c>
      <c r="H230" s="306" t="s">
        <v>305</v>
      </c>
      <c r="I230" t="str">
        <f t="shared" si="3"/>
        <v>"MONK-Intégrité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106" t="s">
        <v>379</v>
      </c>
      <c r="B231" s="18" t="s">
        <v>3032</v>
      </c>
      <c r="C231" s="303" t="s">
        <v>306</v>
      </c>
      <c r="D231" s="303"/>
      <c r="E231" s="303"/>
      <c r="F231" s="303"/>
      <c r="G231" s="18">
        <v>-1</v>
      </c>
      <c r="H231" s="306" t="s">
        <v>3825</v>
      </c>
      <c r="I231" t="str">
        <f t="shared" si="3"/>
        <v>"MONK-Tranquillité":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319" t="s">
        <v>379</v>
      </c>
      <c r="B232" s="315" t="s">
        <v>3032</v>
      </c>
      <c r="C232" s="317" t="s">
        <v>308</v>
      </c>
      <c r="D232" s="317"/>
      <c r="E232" s="317"/>
      <c r="F232" s="317"/>
      <c r="G232" s="18">
        <v>-1</v>
      </c>
      <c r="H232" s="318" t="s">
        <v>309</v>
      </c>
      <c r="I232" t="str">
        <f t="shared" si="3"/>
        <v>"MONK-Paume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106" t="s">
        <v>379</v>
      </c>
      <c r="B233" s="18" t="s">
        <v>3033</v>
      </c>
      <c r="C233" s="303" t="s">
        <v>312</v>
      </c>
      <c r="D233" s="303"/>
      <c r="E233" s="303"/>
      <c r="F233" s="303" t="s">
        <v>2950</v>
      </c>
      <c r="G233" s="18"/>
      <c r="H233" s="306" t="s">
        <v>3826</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106" t="s">
        <v>379</v>
      </c>
      <c r="B234" s="18" t="s">
        <v>3033</v>
      </c>
      <c r="C234" s="303" t="s">
        <v>314</v>
      </c>
      <c r="D234" s="303"/>
      <c r="E234" s="303"/>
      <c r="F234" s="303"/>
      <c r="G234" s="18">
        <v>-1</v>
      </c>
      <c r="H234" s="306" t="s">
        <v>315</v>
      </c>
      <c r="I234" t="str">
        <f t="shared" si="3"/>
        <v>"MONK-Pas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106" t="s">
        <v>379</v>
      </c>
      <c r="B235" s="18" t="s">
        <v>3033</v>
      </c>
      <c r="C235" s="303" t="s">
        <v>316</v>
      </c>
      <c r="D235" s="303"/>
      <c r="E235" s="303"/>
      <c r="F235" s="303"/>
      <c r="G235" s="18">
        <v>-1</v>
      </c>
      <c r="H235" s="306" t="s">
        <v>317</v>
      </c>
      <c r="I235" t="str">
        <f t="shared" si="3"/>
        <v>"MONK-Linceul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319" t="s">
        <v>379</v>
      </c>
      <c r="B236" s="315" t="s">
        <v>3033</v>
      </c>
      <c r="C236" s="317" t="s">
        <v>318</v>
      </c>
      <c r="D236" s="317"/>
      <c r="E236" s="317"/>
      <c r="F236" s="317"/>
      <c r="G236" s="18">
        <v>-1</v>
      </c>
      <c r="H236" s="318" t="s">
        <v>319</v>
      </c>
      <c r="I236" t="str">
        <f t="shared" si="3"/>
        <v>"MONK-Opportuniste":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106" t="s">
        <v>379</v>
      </c>
      <c r="B237" s="18" t="s">
        <v>3034</v>
      </c>
      <c r="C237" s="303" t="s">
        <v>322</v>
      </c>
      <c r="D237" s="303"/>
      <c r="E237" s="303"/>
      <c r="F237" s="303"/>
      <c r="G237" s="18">
        <v>-1</v>
      </c>
      <c r="H237" s="296" t="s">
        <v>3827</v>
      </c>
      <c r="I237" t="str">
        <f t="shared" si="3"/>
        <v>"MONK-Disciple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106" t="s">
        <v>379</v>
      </c>
      <c r="B238" s="18" t="s">
        <v>3034</v>
      </c>
      <c r="C238" s="303" t="s">
        <v>3828</v>
      </c>
      <c r="D238" s="303"/>
      <c r="E238" s="303"/>
      <c r="F238" s="303" t="s">
        <v>2950</v>
      </c>
      <c r="G238" s="18"/>
      <c r="H238" s="306" t="s">
        <v>3829</v>
      </c>
      <c r="I238" t="str">
        <f t="shared" si="3"/>
        <v>"MONK-Chevauchée du vent":  {
 "Code" : "Chevauchée du vent",
 "Class" : "MONK",
 "Specialisation" : "ELEMENTS_WAY","Special" : true,
 "Description" : "(niveau 11 requis). Vous pouvez dépenser 4 points ki pour lancer le sort vol, en vous ciblant."
  }</v>
      </c>
    </row>
    <row r="239" spans="1:9">
      <c r="A239" s="106" t="s">
        <v>379</v>
      </c>
      <c r="B239" s="18" t="s">
        <v>3034</v>
      </c>
      <c r="C239" s="303" t="s">
        <v>3830</v>
      </c>
      <c r="D239" s="303"/>
      <c r="E239" s="303"/>
      <c r="F239" s="303" t="s">
        <v>2950</v>
      </c>
      <c r="G239" s="18"/>
      <c r="H239" s="306" t="s">
        <v>3831</v>
      </c>
      <c r="I239" t="str">
        <f t="shared" si="3"/>
        <v>"MONK-Crochets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40" spans="1:9">
      <c r="A240" s="106" t="s">
        <v>379</v>
      </c>
      <c r="B240" s="18" t="s">
        <v>3034</v>
      </c>
      <c r="C240" s="303" t="s">
        <v>3832</v>
      </c>
      <c r="D240" s="303"/>
      <c r="E240" s="303"/>
      <c r="F240" s="303" t="s">
        <v>2950</v>
      </c>
      <c r="G240" s="18"/>
      <c r="H240" s="306" t="s">
        <v>3835</v>
      </c>
      <c r="I240" t="str">
        <f t="shared" si="3"/>
        <v>"MONK-Défense de la montagne éternelle":  {
 "Code" : "Défense de la montagne éternelle",
 "Class" : "MONK",
 "Specialisation" : "ELEMENTS_WAY","Special" : true,
 "Description" : "(niveau 17 requis). Vous pouvez dépenser 5 points ki pour lancer sur vous-même le sort peau de pierre."
  }</v>
      </c>
    </row>
    <row r="241" spans="1:9">
      <c r="A241" s="106" t="s">
        <v>379</v>
      </c>
      <c r="B241" s="18" t="s">
        <v>3034</v>
      </c>
      <c r="C241" s="303" t="s">
        <v>3833</v>
      </c>
      <c r="D241" s="303"/>
      <c r="E241" s="303"/>
      <c r="F241" s="303" t="s">
        <v>2950</v>
      </c>
      <c r="G241" s="18"/>
      <c r="H241" s="306" t="s">
        <v>3834</v>
      </c>
      <c r="I241" t="str">
        <f t="shared" si="3"/>
        <v>"MONK-Façonnage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42" spans="1:9">
      <c r="A242" s="106" t="s">
        <v>379</v>
      </c>
      <c r="B242" s="18" t="s">
        <v>3034</v>
      </c>
      <c r="C242" s="303" t="s">
        <v>3836</v>
      </c>
      <c r="D242" s="303"/>
      <c r="E242" s="303"/>
      <c r="F242" s="303" t="s">
        <v>2950</v>
      </c>
      <c r="G242" s="18"/>
      <c r="H242" s="306" t="s">
        <v>3837</v>
      </c>
      <c r="I242" t="str">
        <f t="shared" si="3"/>
        <v>"MONK-Flammes du phénix":  {
 "Code" : "Flammes du phénix",
 "Class" : "MONK",
 "Specialisation" : "ELEMENTS_WAY","Special" : true,
 "Description" : "(niveau 11 requis). Vous pouvez dépenser 4 points ki pour lancer le sort boule de feu."
  }</v>
      </c>
    </row>
    <row r="243" spans="1:9">
      <c r="A243" s="106" t="s">
        <v>379</v>
      </c>
      <c r="B243" s="18" t="s">
        <v>3034</v>
      </c>
      <c r="C243" s="303" t="s">
        <v>3838</v>
      </c>
      <c r="D243" s="303"/>
      <c r="E243" s="303"/>
      <c r="F243" s="303" t="s">
        <v>2950</v>
      </c>
      <c r="G243" s="18"/>
      <c r="H243" s="306" t="s">
        <v>3839</v>
      </c>
      <c r="I243" t="str">
        <f t="shared" si="3"/>
        <v>"MONK-Forme brumeuse":  {
 "Code" : "Forme brumeuse",
 "Class" : "MONK",
 "Specialisation" : "ELEMENTS_WAY","Special" : true,
 "Description" : "(niveau 11 requis). Vous pouvez dépenser 4 points ki pour lancer sur vous-même le sort forme gazeuse."
  }</v>
      </c>
    </row>
    <row r="244" spans="1:9">
      <c r="A244" s="106" t="s">
        <v>379</v>
      </c>
      <c r="B244" s="18" t="s">
        <v>3034</v>
      </c>
      <c r="C244" s="303" t="s">
        <v>3840</v>
      </c>
      <c r="D244" s="303"/>
      <c r="E244" s="303"/>
      <c r="F244" s="303" t="s">
        <v>2950</v>
      </c>
      <c r="G244" s="18"/>
      <c r="H244" s="306" t="s">
        <v>3841</v>
      </c>
      <c r="I244" t="str">
        <f t="shared" si="3"/>
        <v>"MONK-Fouet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45" spans="1:9">
      <c r="A245" s="106" t="s">
        <v>379</v>
      </c>
      <c r="B245" s="18" t="s">
        <v>3034</v>
      </c>
      <c r="C245" s="303" t="s">
        <v>3842</v>
      </c>
      <c r="D245" s="303"/>
      <c r="E245" s="303"/>
      <c r="F245" s="303" t="s">
        <v>2950</v>
      </c>
      <c r="G245" s="18"/>
      <c r="H245" s="306" t="s">
        <v>3843</v>
      </c>
      <c r="I245" t="str">
        <f t="shared" si="3"/>
        <v>"MONK-Frappe incandescente écrasante":  {
 "Code" : "Frappe incandescente écrasante",
 "Class" : "MONK",
 "Specialisation" : "ELEMENTS_WAY","Special" : true,
 "Description" : "Vous pouvez dépenser 2 points ki pour lancer le sort mains brûlantes."
  }</v>
      </c>
    </row>
    <row r="246" spans="1:9">
      <c r="A246" s="106" t="s">
        <v>379</v>
      </c>
      <c r="B246" s="18" t="s">
        <v>3034</v>
      </c>
      <c r="C246" s="303" t="s">
        <v>3844</v>
      </c>
      <c r="D246" s="303"/>
      <c r="E246" s="303"/>
      <c r="F246" s="303" t="s">
        <v>2950</v>
      </c>
      <c r="G246" s="18"/>
      <c r="H246" s="306" t="s">
        <v>3845</v>
      </c>
      <c r="I246" t="str">
        <f t="shared" si="3"/>
        <v>"MONK-Gong du sommet":  {
 "Code" : "Gong du sommet",
 "Class" : "MONK",
 "Specialisation" : "ELEMENTS_WAY","Special" : true,
 "Description" : "(niveau 6 requis). Vous pouvez dépenser 3 points ki pour lancer le sort fracassement."
  }</v>
      </c>
    </row>
    <row r="247" spans="1:9">
      <c r="A247" s="106" t="s">
        <v>379</v>
      </c>
      <c r="B247" s="18" t="s">
        <v>3034</v>
      </c>
      <c r="C247" s="303" t="s">
        <v>3846</v>
      </c>
      <c r="D247" s="303"/>
      <c r="E247" s="303"/>
      <c r="F247" s="303"/>
      <c r="G247" s="18">
        <v>-1</v>
      </c>
      <c r="H247" s="296" t="s">
        <v>3847</v>
      </c>
      <c r="I247" t="str">
        <f t="shared" si="3"/>
        <v>"MONK-Lien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48" spans="1:9">
      <c r="A248" s="106" t="s">
        <v>379</v>
      </c>
      <c r="B248" s="18" t="s">
        <v>3034</v>
      </c>
      <c r="C248" s="303" t="s">
        <v>3848</v>
      </c>
      <c r="D248" s="303"/>
      <c r="E248" s="303"/>
      <c r="F248" s="303" t="s">
        <v>2950</v>
      </c>
      <c r="G248" s="18"/>
      <c r="H248" s="306" t="s">
        <v>3849</v>
      </c>
      <c r="I248" t="str">
        <f t="shared" si="3"/>
        <v>"MONK-Poigne du vent du nord":  {
 "Code" : "Poigne du vent du nord",
 "Class" : "MONK",
 "Specialisation" : "ELEMENTS_WAY","Special" : true,
 "Description" : "(niveau 6 requis). Vous pouvez dépenser 3 points ki pour lancer immobilisation de personne."
  }</v>
      </c>
    </row>
    <row r="249" spans="1:9">
      <c r="A249" s="106" t="s">
        <v>379</v>
      </c>
      <c r="B249" s="18" t="s">
        <v>3034</v>
      </c>
      <c r="C249" s="303" t="s">
        <v>3850</v>
      </c>
      <c r="D249" s="303"/>
      <c r="E249" s="303"/>
      <c r="F249" s="303"/>
      <c r="G249" s="18">
        <v>-1</v>
      </c>
      <c r="H249" s="306" t="s">
        <v>3851</v>
      </c>
      <c r="I249" t="str">
        <f t="shared" si="3"/>
        <v>"MONK-Poing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50" spans="1:9">
      <c r="A250" s="106" t="s">
        <v>379</v>
      </c>
      <c r="B250" s="18" t="s">
        <v>3034</v>
      </c>
      <c r="C250" s="303" t="s">
        <v>3852</v>
      </c>
      <c r="D250" s="303"/>
      <c r="E250" s="303"/>
      <c r="F250" s="303" t="s">
        <v>2950</v>
      </c>
      <c r="G250" s="18"/>
      <c r="H250" s="306" t="s">
        <v>3853</v>
      </c>
      <c r="I250" t="str">
        <f t="shared" si="3"/>
        <v>"MONK-Poing des quatre tonnerres":  {
 "Code" : "Poing des quatre tonnerres",
 "Class" : "MONK",
 "Specialisation" : "ELEMENTS_WAY","Special" : true,
 "Description" : "Vous pouvez dépenser 2 points ki pour lancer le sort onde de choc."
  }</v>
      </c>
    </row>
    <row r="251" spans="1:9">
      <c r="A251" s="106" t="s">
        <v>379</v>
      </c>
      <c r="B251" s="18" t="s">
        <v>3034</v>
      </c>
      <c r="C251" s="303" t="s">
        <v>3854</v>
      </c>
      <c r="D251" s="303"/>
      <c r="E251" s="303"/>
      <c r="F251" s="303" t="s">
        <v>2950</v>
      </c>
      <c r="G251" s="18"/>
      <c r="H251" s="306" t="s">
        <v>3855</v>
      </c>
      <c r="I251" t="str">
        <f t="shared" si="3"/>
        <v>"MONK-Rivière de la flamme affamée":  {
 "Code" : "Rivière de la flamme affamée",
 "Class" : "MONK",
 "Specialisation" : "ELEMENTS_WAY","Special" : true,
 "Description" : "(niveau 17 requis). Vous pouvez dépenser 5 points ki pour lancer le sort mur de feu."
  }</v>
      </c>
    </row>
    <row r="252" spans="1:9">
      <c r="A252" s="106" t="s">
        <v>379</v>
      </c>
      <c r="B252" s="18" t="s">
        <v>3034</v>
      </c>
      <c r="C252" s="303" t="s">
        <v>3856</v>
      </c>
      <c r="D252" s="303"/>
      <c r="E252" s="303"/>
      <c r="F252" s="303" t="s">
        <v>2950</v>
      </c>
      <c r="G252" s="18"/>
      <c r="H252" s="306" t="s">
        <v>3857</v>
      </c>
      <c r="I252" t="str">
        <f t="shared" si="3"/>
        <v>"MONK-Ruée des esprits du vent":  {
 "Code" : "Ruée des esprits du vent",
 "Class" : "MONK",
 "Specialisation" : "ELEMENTS_WAY","Special" : true,
 "Description" : "Vous pouvez dépenser 2 points ki pour lancer le sort bourrasque."
  }</v>
      </c>
    </row>
    <row r="253" spans="1:9">
      <c r="A253" s="106" t="s">
        <v>379</v>
      </c>
      <c r="B253" s="18" t="s">
        <v>3034</v>
      </c>
      <c r="C253" s="303" t="s">
        <v>3858</v>
      </c>
      <c r="D253" s="303"/>
      <c r="E253" s="303"/>
      <c r="F253" s="303" t="s">
        <v>2950</v>
      </c>
      <c r="G253" s="18"/>
      <c r="H253" s="306" t="s">
        <v>3859</v>
      </c>
      <c r="I253" t="str">
        <f t="shared" si="3"/>
        <v>"MONK-Souffle de l'hiver":  {
 "Code" : "Souffle de l'hiver",
 "Class" : "MONK",
 "Specialisation" : "ELEMENTS_WAY","Special" : true,
 "Description" : "(niveau 17 requis). Vous pouvez dépenser 6 points ki pour lancer cône de froid."
  }</v>
      </c>
    </row>
    <row r="254" spans="1:9">
      <c r="A254" s="212" t="s">
        <v>379</v>
      </c>
      <c r="B254" s="83" t="s">
        <v>3034</v>
      </c>
      <c r="C254" s="307" t="s">
        <v>3860</v>
      </c>
      <c r="D254" s="307"/>
      <c r="E254" s="307"/>
      <c r="F254" s="303" t="s">
        <v>2950</v>
      </c>
      <c r="G254" s="18"/>
      <c r="H254" s="308" t="s">
        <v>3861</v>
      </c>
      <c r="I254" t="str">
        <f t="shared" si="3"/>
        <v>"MONK-Vague de terre grondante":  {
 "Code" : "Vague de terre grondante",
 "Class" : "MONK",
 "Specialisation" : "ELEMENTS_WAY","Special" : true,
 "Description" : "(niveau 17 requis). Vous pouvez dépenser 6 points ki pour lancer le sort mur de pierre."
  }</v>
      </c>
    </row>
    <row r="255" spans="1:9">
      <c r="A255" s="309" t="s">
        <v>12</v>
      </c>
      <c r="B255" s="194"/>
      <c r="C255" s="304" t="s">
        <v>3862</v>
      </c>
      <c r="D255" s="304"/>
      <c r="E255" s="304"/>
      <c r="F255" s="304"/>
      <c r="G255" s="18">
        <v>-1</v>
      </c>
      <c r="H255" s="295" t="s">
        <v>3863</v>
      </c>
      <c r="I255" t="str">
        <f t="shared" si="3"/>
        <v>"PALADIN-Sens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106" t="s">
        <v>12</v>
      </c>
      <c r="B256" s="18"/>
      <c r="C256" s="303" t="s">
        <v>2973</v>
      </c>
      <c r="D256" s="303" t="s">
        <v>2950</v>
      </c>
      <c r="E256" s="303"/>
      <c r="F256" s="303"/>
      <c r="G256" s="18"/>
      <c r="H256" s="296" t="s">
        <v>4053</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106" t="s">
        <v>12</v>
      </c>
      <c r="B257" s="18"/>
      <c r="C257" s="303" t="s">
        <v>3864</v>
      </c>
      <c r="D257" s="303"/>
      <c r="E257" s="303"/>
      <c r="F257" s="303"/>
      <c r="G257" s="18">
        <v>-1</v>
      </c>
      <c r="H257" s="296" t="s">
        <v>3865</v>
      </c>
      <c r="I257" t="str">
        <f t="shared" si="3"/>
        <v>"PALADIN-Imposition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106" t="s">
        <v>12</v>
      </c>
      <c r="B258" s="18"/>
      <c r="C258" s="303" t="s">
        <v>3866</v>
      </c>
      <c r="D258" s="303"/>
      <c r="E258" s="303"/>
      <c r="F258" s="303"/>
      <c r="G258" s="18">
        <v>-1</v>
      </c>
      <c r="H258" s="306" t="s">
        <v>3867</v>
      </c>
      <c r="I258" t="str">
        <f t="shared" si="3"/>
        <v>"PALADIN-Châtiment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106" t="s">
        <v>12</v>
      </c>
      <c r="B259" s="18"/>
      <c r="C259" s="303" t="s">
        <v>3868</v>
      </c>
      <c r="D259" s="303" t="s">
        <v>2950</v>
      </c>
      <c r="E259" s="303"/>
      <c r="F259" s="303"/>
      <c r="G259" s="18"/>
      <c r="H259" s="306" t="s">
        <v>3869</v>
      </c>
      <c r="I259" t="str">
        <f t="shared" ref="I259:I322" si="4">""""&amp;A259&amp;"-"&amp;C259&amp;""":  {
 ""Code"" : """&amp;C259&amp;""",
 ""Class"" : """&amp;A259&amp;""",
 ""Specialisation"" : """&amp;B259&amp;""","
 &amp;IF(ISBLANK(D259),"", """Stats"" : "&amp;D259&amp;",")
 &amp;IF(ISBLANK(E259),"", """Auto"" : "&amp;E259&amp;",")
 &amp;IF(ISBLANK(G259),"", """UseNumber"" : "&amp;G259&amp;",")
 &amp;IF(ISBLANK(F259),"", """Special"" : "&amp;F259&amp;",")&amp;"
 ""Description"" : """&amp;SUBSTITUTE(H259,CHAR(10)," ")&amp;"""
  }"</f>
        <v>"PALADIN-Santé divine":  {
 "Code" : "Santé divine",
 "Class" : "PALADIN",
 "Specialisation" : "","Stats" : true,
 "Description" : "À partir du niveau 3, la magie divine qui coule en vous vous immunise contre les maladies."
  }</v>
      </c>
    </row>
    <row r="260" spans="1:9">
      <c r="A260" s="106" t="s">
        <v>12</v>
      </c>
      <c r="B260" s="18"/>
      <c r="C260" s="303" t="s">
        <v>3370</v>
      </c>
      <c r="D260" s="303"/>
      <c r="E260" s="303"/>
      <c r="F260" s="303"/>
      <c r="G260" s="18">
        <v>-1</v>
      </c>
      <c r="H260" s="306" t="s">
        <v>3870</v>
      </c>
      <c r="I260" t="str">
        <f t="shared" si="4"/>
        <v>"PALADIN-Serment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106" t="s">
        <v>12</v>
      </c>
      <c r="B261" s="18"/>
      <c r="C261" s="303" t="s">
        <v>3871</v>
      </c>
      <c r="D261" s="303"/>
      <c r="E261" s="303"/>
      <c r="F261" s="303"/>
      <c r="G261" s="18">
        <v>-1</v>
      </c>
      <c r="H261" s="306" t="s">
        <v>3872</v>
      </c>
      <c r="I261" t="str">
        <f t="shared" si="4"/>
        <v>"PALADIN-Sorts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106" t="s">
        <v>12</v>
      </c>
      <c r="B262" s="18"/>
      <c r="C262" s="303" t="s">
        <v>3873</v>
      </c>
      <c r="D262" s="303"/>
      <c r="E262" s="303"/>
      <c r="F262" s="303"/>
      <c r="G262" s="18">
        <v>-1</v>
      </c>
      <c r="H262" s="306" t="s">
        <v>3874</v>
      </c>
      <c r="I262" t="str">
        <f t="shared" si="4"/>
        <v>"PALADIN-Canalisation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106" t="s">
        <v>12</v>
      </c>
      <c r="B263" s="18"/>
      <c r="C263" s="303" t="s">
        <v>240</v>
      </c>
      <c r="D263" s="303" t="s">
        <v>2950</v>
      </c>
      <c r="E263" s="303"/>
      <c r="F263" s="303"/>
      <c r="G263" s="18"/>
      <c r="H263" s="306" t="s">
        <v>272</v>
      </c>
      <c r="I263" t="str">
        <f t="shared" si="4"/>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106" t="s">
        <v>12</v>
      </c>
      <c r="B264" s="18"/>
      <c r="C264" s="303" t="s">
        <v>275</v>
      </c>
      <c r="D264" s="303"/>
      <c r="E264" s="303"/>
      <c r="F264" s="303"/>
      <c r="G264" s="18">
        <v>-1</v>
      </c>
      <c r="H264" s="306" t="s">
        <v>3432</v>
      </c>
      <c r="I264" t="str">
        <f t="shared" si="4"/>
        <v>"PALADIN-Attaque supplémentaire":  {
 "Code" : "Attaque supplémentaire",
 "Class" : "PALADIN",
 "Specialisation" : "","UseNumber" : -1,
 "Description" : "À partir du niveau 5, vous pouvez attaquer deux fois, au lieu d'une seule, chaque fois que vous réalisez l'action Attaquer durant votre tour."
  }</v>
      </c>
    </row>
    <row r="265" spans="1:9">
      <c r="A265" s="106" t="s">
        <v>12</v>
      </c>
      <c r="B265" s="18"/>
      <c r="C265" s="303" t="s">
        <v>3875</v>
      </c>
      <c r="D265" s="303"/>
      <c r="E265" s="303"/>
      <c r="F265" s="303"/>
      <c r="G265" s="18">
        <v>-1</v>
      </c>
      <c r="H265" s="306" t="s">
        <v>3876</v>
      </c>
      <c r="I265" t="str">
        <f t="shared" si="4"/>
        <v>"PALADIN-Aura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106" t="s">
        <v>12</v>
      </c>
      <c r="B266" s="18"/>
      <c r="C266" s="303" t="s">
        <v>3877</v>
      </c>
      <c r="D266" s="303"/>
      <c r="E266" s="303"/>
      <c r="F266" s="303"/>
      <c r="G266" s="18">
        <v>-1</v>
      </c>
      <c r="H266" s="306" t="s">
        <v>3878</v>
      </c>
      <c r="I266" t="str">
        <f t="shared" si="4"/>
        <v>"PALADIN-Aura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v>
      </c>
    </row>
    <row r="267" spans="1:9">
      <c r="A267" s="106" t="s">
        <v>12</v>
      </c>
      <c r="B267" s="18"/>
      <c r="C267" s="303" t="s">
        <v>3879</v>
      </c>
      <c r="D267" s="303"/>
      <c r="E267" s="303"/>
      <c r="F267" s="303"/>
      <c r="G267" s="18">
        <v>-1</v>
      </c>
      <c r="H267" s="306" t="s">
        <v>3880</v>
      </c>
      <c r="I267" t="str">
        <f t="shared" si="4"/>
        <v>"PALADIN-Châtiment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319" t="s">
        <v>12</v>
      </c>
      <c r="B268" s="315"/>
      <c r="C268" s="317" t="s">
        <v>3881</v>
      </c>
      <c r="D268" s="317"/>
      <c r="E268" s="317"/>
      <c r="F268" s="317"/>
      <c r="G268" s="18">
        <v>-1</v>
      </c>
      <c r="H268" s="318" t="s">
        <v>3882</v>
      </c>
      <c r="I268" t="str">
        <f t="shared" si="4"/>
        <v>"PALADIN-Contact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106" t="s">
        <v>12</v>
      </c>
      <c r="B269" s="86" t="s">
        <v>3374</v>
      </c>
      <c r="C269" s="303" t="s">
        <v>3883</v>
      </c>
      <c r="D269" s="303"/>
      <c r="E269" s="303"/>
      <c r="F269" s="303"/>
      <c r="G269" s="18">
        <v>-1</v>
      </c>
      <c r="H269" s="296" t="s">
        <v>3884</v>
      </c>
      <c r="I269" t="str">
        <f t="shared" si="4"/>
        <v>"PALADIN-Principes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106" t="s">
        <v>12</v>
      </c>
      <c r="B270" s="86" t="s">
        <v>3374</v>
      </c>
      <c r="C270" s="303" t="s">
        <v>3871</v>
      </c>
      <c r="D270" s="303"/>
      <c r="E270" s="303"/>
      <c r="F270" s="303"/>
      <c r="G270" s="18">
        <v>-1</v>
      </c>
      <c r="H270" s="325" t="s">
        <v>3885</v>
      </c>
      <c r="I270" t="str">
        <f t="shared" si="4"/>
        <v>"PALADIN-Sorts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106" t="s">
        <v>12</v>
      </c>
      <c r="B271" s="86" t="s">
        <v>3374</v>
      </c>
      <c r="C271" s="301" t="s">
        <v>3873</v>
      </c>
      <c r="D271" s="301"/>
      <c r="E271" s="301"/>
      <c r="F271" s="301"/>
      <c r="G271" s="18">
        <v>-1</v>
      </c>
      <c r="H271" s="325" t="s">
        <v>3886</v>
      </c>
      <c r="I271" t="str">
        <f t="shared" si="4"/>
        <v>"PALADIN-Canalisation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106" t="s">
        <v>12</v>
      </c>
      <c r="B272" s="86" t="s">
        <v>3374</v>
      </c>
      <c r="C272" s="303" t="s">
        <v>3887</v>
      </c>
      <c r="D272" s="303"/>
      <c r="E272" s="303"/>
      <c r="F272" s="303"/>
      <c r="G272" s="18">
        <v>-1</v>
      </c>
      <c r="H272" s="306" t="s">
        <v>3888</v>
      </c>
      <c r="I272" t="str">
        <f t="shared" si="4"/>
        <v>"PALADIN-Aura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v>
      </c>
    </row>
    <row r="273" spans="1:9">
      <c r="A273" s="106" t="s">
        <v>12</v>
      </c>
      <c r="B273" s="86" t="s">
        <v>3374</v>
      </c>
      <c r="C273" s="303" t="s">
        <v>3889</v>
      </c>
      <c r="D273" s="303"/>
      <c r="E273" s="303"/>
      <c r="F273" s="303"/>
      <c r="G273" s="18">
        <v>-1</v>
      </c>
      <c r="H273" s="296" t="s">
        <v>3890</v>
      </c>
      <c r="I273" t="str">
        <f t="shared" si="4"/>
        <v>"PALADIN-Pureté de l'esprit":  {
 "Code" : "Pureté de l'esprit",
 "Class" : "PALADIN",
 "Specialisation" : "DEVOTION","UseNumber" : -1,
 "Description" : "À partir du niveau 15, vous êtes en permanence sous l'effet d'un sort de protection contre le mal et le bien."
  }</v>
      </c>
    </row>
    <row r="274" spans="1:9">
      <c r="A274" s="319" t="s">
        <v>12</v>
      </c>
      <c r="B274" s="320" t="s">
        <v>3374</v>
      </c>
      <c r="C274" s="317" t="s">
        <v>3891</v>
      </c>
      <c r="D274" s="317"/>
      <c r="E274" s="317"/>
      <c r="F274" s="317"/>
      <c r="G274" s="18">
        <v>-1</v>
      </c>
      <c r="H274" s="316" t="s">
        <v>3892</v>
      </c>
      <c r="I274" t="str">
        <f t="shared" si="4"/>
        <v>"PALADIN-Halo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106" t="s">
        <v>12</v>
      </c>
      <c r="B275" s="86" t="s">
        <v>3380</v>
      </c>
      <c r="C275" s="301" t="s">
        <v>3893</v>
      </c>
      <c r="D275" s="301"/>
      <c r="E275" s="301"/>
      <c r="F275" s="301"/>
      <c r="G275" s="18">
        <v>-1</v>
      </c>
      <c r="H275" s="296" t="s">
        <v>3894</v>
      </c>
      <c r="I275" t="str">
        <f t="shared" si="4"/>
        <v>"PALADIN-Principes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106" t="s">
        <v>12</v>
      </c>
      <c r="B276" s="86" t="s">
        <v>3380</v>
      </c>
      <c r="C276" s="303" t="s">
        <v>3871</v>
      </c>
      <c r="D276" s="303"/>
      <c r="E276" s="303"/>
      <c r="F276" s="303"/>
      <c r="G276" s="18">
        <v>-1</v>
      </c>
      <c r="H276" s="325" t="s">
        <v>3895</v>
      </c>
      <c r="I276" t="str">
        <f t="shared" si="4"/>
        <v>"PALADIN-Sorts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106" t="s">
        <v>12</v>
      </c>
      <c r="B277" s="86" t="s">
        <v>3380</v>
      </c>
      <c r="C277" s="301" t="s">
        <v>3873</v>
      </c>
      <c r="D277" s="301"/>
      <c r="E277" s="301"/>
      <c r="F277" s="301"/>
      <c r="G277" s="18">
        <v>-1</v>
      </c>
      <c r="H277" s="325" t="s">
        <v>3896</v>
      </c>
      <c r="I277" t="str">
        <f t="shared" si="4"/>
        <v>"PALADIN-Canalisation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106" t="s">
        <v>12</v>
      </c>
      <c r="B278" s="86" t="s">
        <v>3380</v>
      </c>
      <c r="C278" s="303" t="s">
        <v>3897</v>
      </c>
      <c r="D278" s="303"/>
      <c r="E278" s="303"/>
      <c r="F278" s="303"/>
      <c r="G278" s="18">
        <v>-1</v>
      </c>
      <c r="H278" s="306" t="s">
        <v>3898</v>
      </c>
      <c r="I278" t="str">
        <f t="shared" si="4"/>
        <v>"PALADIN-Aura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106" t="s">
        <v>12</v>
      </c>
      <c r="B279" s="86" t="s">
        <v>3380</v>
      </c>
      <c r="C279" s="301" t="s">
        <v>3899</v>
      </c>
      <c r="D279" s="301"/>
      <c r="E279" s="301"/>
      <c r="F279" s="301"/>
      <c r="G279" s="18">
        <v>-1</v>
      </c>
      <c r="H279" s="306" t="s">
        <v>3900</v>
      </c>
      <c r="I279" t="str">
        <f t="shared" si="4"/>
        <v>"PALADIN-Sentinelle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319" t="s">
        <v>12</v>
      </c>
      <c r="B280" s="320" t="s">
        <v>3380</v>
      </c>
      <c r="C280" s="317" t="s">
        <v>3901</v>
      </c>
      <c r="D280" s="317"/>
      <c r="E280" s="317"/>
      <c r="F280" s="317"/>
      <c r="G280" s="18">
        <v>-1</v>
      </c>
      <c r="H280" s="316" t="s">
        <v>3902</v>
      </c>
      <c r="I280" t="str">
        <f t="shared" si="4"/>
        <v>"PALADIN-Champion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106" t="s">
        <v>12</v>
      </c>
      <c r="B281" s="86" t="s">
        <v>3385</v>
      </c>
      <c r="C281" s="303" t="s">
        <v>3903</v>
      </c>
      <c r="D281" s="303"/>
      <c r="E281" s="303"/>
      <c r="F281" s="303"/>
      <c r="G281" s="18">
        <v>-1</v>
      </c>
      <c r="H281" s="296" t="s">
        <v>3904</v>
      </c>
      <c r="I281" t="str">
        <f t="shared" si="4"/>
        <v>"PALADIN-Principes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106" t="s">
        <v>12</v>
      </c>
      <c r="B282" s="86" t="s">
        <v>3385</v>
      </c>
      <c r="C282" s="301" t="s">
        <v>3873</v>
      </c>
      <c r="D282" s="301"/>
      <c r="E282" s="301"/>
      <c r="F282" s="301"/>
      <c r="G282" s="18">
        <v>-1</v>
      </c>
      <c r="H282" s="325" t="s">
        <v>3905</v>
      </c>
      <c r="I282" t="str">
        <f t="shared" si="4"/>
        <v>"PALADIN-Canalisation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106" t="s">
        <v>12</v>
      </c>
      <c r="B283" s="86" t="s">
        <v>3385</v>
      </c>
      <c r="C283" s="303" t="s">
        <v>3906</v>
      </c>
      <c r="D283" s="303"/>
      <c r="E283" s="303"/>
      <c r="F283" s="303"/>
      <c r="G283" s="18">
        <v>-1</v>
      </c>
      <c r="H283" s="306" t="s">
        <v>3907</v>
      </c>
      <c r="I283" t="str">
        <f t="shared" si="4"/>
        <v>"PALADIN-Vengeur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106" t="s">
        <v>12</v>
      </c>
      <c r="B284" s="86" t="s">
        <v>3385</v>
      </c>
      <c r="C284" s="303" t="s">
        <v>3908</v>
      </c>
      <c r="D284" s="303"/>
      <c r="E284" s="303"/>
      <c r="F284" s="303"/>
      <c r="G284" s="18">
        <v>-1</v>
      </c>
      <c r="H284" s="306" t="s">
        <v>3909</v>
      </c>
      <c r="I284" t="str">
        <f t="shared" si="4"/>
        <v>"PALADIN-Âme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106" t="s">
        <v>12</v>
      </c>
      <c r="B285" s="86" t="s">
        <v>3385</v>
      </c>
      <c r="C285" s="303" t="s">
        <v>3910</v>
      </c>
      <c r="D285" s="303"/>
      <c r="E285" s="303"/>
      <c r="F285" s="303"/>
      <c r="G285" s="18">
        <v>-1</v>
      </c>
      <c r="H285" s="296" t="s">
        <v>3911</v>
      </c>
      <c r="I285" t="str">
        <f t="shared" si="4"/>
        <v>"PALADIN-Ange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309" t="s">
        <v>380</v>
      </c>
      <c r="B286" s="311"/>
      <c r="C286" s="304" t="s">
        <v>3912</v>
      </c>
      <c r="D286" s="304"/>
      <c r="E286" s="304"/>
      <c r="F286" s="304"/>
      <c r="G286" s="18">
        <v>-1</v>
      </c>
      <c r="H286" s="295" t="s">
        <v>3913</v>
      </c>
      <c r="I286" t="str">
        <f t="shared" si="4"/>
        <v>"PROWLER-Ennemi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106" t="s">
        <v>380</v>
      </c>
      <c r="B287" s="86"/>
      <c r="C287" s="303" t="s">
        <v>2973</v>
      </c>
      <c r="D287" s="303" t="s">
        <v>2950</v>
      </c>
      <c r="E287" s="303"/>
      <c r="F287" s="303"/>
      <c r="G287" s="18"/>
      <c r="H287" s="296" t="s">
        <v>4054</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106" t="s">
        <v>380</v>
      </c>
      <c r="B288" s="86"/>
      <c r="C288" s="303" t="s">
        <v>3371</v>
      </c>
      <c r="D288" s="303" t="s">
        <v>2950</v>
      </c>
      <c r="E288" s="303"/>
      <c r="F288" s="303"/>
      <c r="G288" s="18"/>
      <c r="H288" s="296" t="s">
        <v>4055</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106" t="s">
        <v>380</v>
      </c>
      <c r="B289" s="86"/>
      <c r="C289" s="303" t="s">
        <v>3914</v>
      </c>
      <c r="D289" s="303"/>
      <c r="E289" s="303"/>
      <c r="F289" s="303"/>
      <c r="G289" s="18">
        <v>-1</v>
      </c>
      <c r="H289" s="296" t="s">
        <v>3915</v>
      </c>
      <c r="I289" t="str">
        <f t="shared" si="4"/>
        <v>"PROWLER-Explorateur-né":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106" t="s">
        <v>380</v>
      </c>
      <c r="B290" s="86"/>
      <c r="C290" s="303" t="s">
        <v>3916</v>
      </c>
      <c r="D290" s="303"/>
      <c r="E290" s="303"/>
      <c r="F290" s="303"/>
      <c r="G290" s="18">
        <v>-1</v>
      </c>
      <c r="H290" s="305" t="s">
        <v>3917</v>
      </c>
      <c r="I290" t="str">
        <f t="shared" si="4"/>
        <v>"PROWLER-Sens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106" t="s">
        <v>380</v>
      </c>
      <c r="B291" s="86"/>
      <c r="C291" s="303" t="s">
        <v>240</v>
      </c>
      <c r="D291" s="303"/>
      <c r="E291" s="303" t="s">
        <v>2950</v>
      </c>
      <c r="F291" s="303"/>
      <c r="G291" s="18"/>
      <c r="H291" s="305" t="s">
        <v>272</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106" t="s">
        <v>380</v>
      </c>
      <c r="B292" s="86"/>
      <c r="C292" s="303" t="s">
        <v>275</v>
      </c>
      <c r="D292" s="303"/>
      <c r="E292" s="303"/>
      <c r="F292" s="303"/>
      <c r="G292" s="18">
        <v>-1</v>
      </c>
      <c r="H292" s="305" t="s">
        <v>3918</v>
      </c>
      <c r="I292" t="str">
        <f t="shared" si="4"/>
        <v>"PROWLER-Attaque supplémentaire":  {
 "Code" : "Attaque supplémentaire",
 "Class" : "PROWLER",
 "Specialisation" : "","UseNumber" : -1,
 "Description" : "À partir du niveau 5, vous pouvez attaquer deux fois, au lieu d'une seule, chaque fois que vous réalisez l’action Attaquer durant votre tour."
  }</v>
      </c>
    </row>
    <row r="293" spans="1:9">
      <c r="A293" s="106" t="s">
        <v>380</v>
      </c>
      <c r="B293" s="86"/>
      <c r="C293" s="303" t="s">
        <v>3643</v>
      </c>
      <c r="D293" s="303"/>
      <c r="E293" s="303"/>
      <c r="F293" s="303"/>
      <c r="G293" s="18">
        <v>-1</v>
      </c>
      <c r="H293" s="305" t="s">
        <v>3919</v>
      </c>
      <c r="I293" t="str">
        <f t="shared" si="4"/>
        <v>"PROWLER-Traversée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106" t="s">
        <v>380</v>
      </c>
      <c r="B294" s="86"/>
      <c r="C294" s="303" t="s">
        <v>3920</v>
      </c>
      <c r="D294" s="303"/>
      <c r="E294" s="303"/>
      <c r="F294" s="303"/>
      <c r="G294" s="18">
        <v>-1</v>
      </c>
      <c r="H294" s="305" t="s">
        <v>3921</v>
      </c>
      <c r="I294" t="str">
        <f t="shared" si="4"/>
        <v>"PROWLER-Camouflage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106" t="s">
        <v>380</v>
      </c>
      <c r="B295" s="86"/>
      <c r="C295" s="303" t="s">
        <v>3922</v>
      </c>
      <c r="D295" s="303"/>
      <c r="E295" s="303"/>
      <c r="F295" s="303"/>
      <c r="G295" s="18">
        <v>-1</v>
      </c>
      <c r="H295" s="305" t="s">
        <v>3923</v>
      </c>
      <c r="I295" t="str">
        <f t="shared" si="4"/>
        <v>"PROWLER-Disparition":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v>
      </c>
    </row>
    <row r="296" spans="1:9">
      <c r="A296" s="106" t="s">
        <v>380</v>
      </c>
      <c r="B296" s="86"/>
      <c r="C296" s="303" t="s">
        <v>3924</v>
      </c>
      <c r="D296" s="303"/>
      <c r="E296" s="303"/>
      <c r="F296" s="303"/>
      <c r="G296" s="18">
        <v>-1</v>
      </c>
      <c r="H296" s="305" t="s">
        <v>3925</v>
      </c>
      <c r="I296" t="str">
        <f t="shared" si="4"/>
        <v>"PROWLER-Sens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319" t="s">
        <v>380</v>
      </c>
      <c r="B297" s="315"/>
      <c r="C297" s="317" t="s">
        <v>3926</v>
      </c>
      <c r="D297" s="317"/>
      <c r="E297" s="317"/>
      <c r="F297" s="317"/>
      <c r="G297" s="18">
        <v>-1</v>
      </c>
      <c r="H297" s="318" t="s">
        <v>3927</v>
      </c>
      <c r="I297" t="str">
        <f t="shared" si="4"/>
        <v>"PROWLER-Tueur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106" t="s">
        <v>380</v>
      </c>
      <c r="B298" s="18" t="s">
        <v>3358</v>
      </c>
      <c r="C298" s="301" t="s">
        <v>3928</v>
      </c>
      <c r="D298" s="301"/>
      <c r="E298" s="301"/>
      <c r="F298" s="301"/>
      <c r="G298" s="18">
        <v>-1</v>
      </c>
      <c r="H298" s="325" t="s">
        <v>3929</v>
      </c>
      <c r="I298" t="str">
        <f t="shared" si="4"/>
        <v>"PROWLER-Proie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106" t="s">
        <v>380</v>
      </c>
      <c r="B299" s="18" t="s">
        <v>3358</v>
      </c>
      <c r="C299" s="301" t="s">
        <v>3930</v>
      </c>
      <c r="D299" s="301"/>
      <c r="E299" s="301"/>
      <c r="F299" s="301"/>
      <c r="G299" s="18">
        <v>-1</v>
      </c>
      <c r="H299" s="325" t="s">
        <v>3931</v>
      </c>
      <c r="I299" t="str">
        <f t="shared" si="4"/>
        <v>"PROWLER-Tactiques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106" t="s">
        <v>380</v>
      </c>
      <c r="B300" s="18" t="s">
        <v>3358</v>
      </c>
      <c r="C300" s="301" t="s">
        <v>3932</v>
      </c>
      <c r="D300" s="301"/>
      <c r="E300" s="301"/>
      <c r="F300" s="301"/>
      <c r="G300" s="18">
        <v>-1</v>
      </c>
      <c r="H300" s="325" t="s">
        <v>3933</v>
      </c>
      <c r="I300" t="str">
        <f t="shared" si="4"/>
        <v>"PROWLER-Attaques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319" t="s">
        <v>380</v>
      </c>
      <c r="B301" s="315" t="s">
        <v>3358</v>
      </c>
      <c r="C301" s="321" t="s">
        <v>3934</v>
      </c>
      <c r="D301" s="321"/>
      <c r="E301" s="321"/>
      <c r="F301" s="321"/>
      <c r="G301" s="18">
        <v>-1</v>
      </c>
      <c r="H301" s="328" t="s">
        <v>3935</v>
      </c>
      <c r="I301" t="str">
        <f t="shared" si="4"/>
        <v>"PROWLER-Défense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106" t="s">
        <v>380</v>
      </c>
      <c r="B302" s="18" t="s">
        <v>3364</v>
      </c>
      <c r="C302" s="303" t="s">
        <v>3936</v>
      </c>
      <c r="D302" s="303"/>
      <c r="E302" s="303"/>
      <c r="F302" s="303"/>
      <c r="G302" s="18">
        <v>-1</v>
      </c>
      <c r="H302" s="296" t="s">
        <v>3937</v>
      </c>
      <c r="I302" t="str">
        <f t="shared" si="4"/>
        <v>"PROWLER-Compagnon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106" t="s">
        <v>380</v>
      </c>
      <c r="B303" s="18" t="s">
        <v>3364</v>
      </c>
      <c r="C303" s="303" t="s">
        <v>3938</v>
      </c>
      <c r="D303" s="303"/>
      <c r="E303" s="303"/>
      <c r="F303" s="303"/>
      <c r="G303" s="18">
        <v>-1</v>
      </c>
      <c r="H303" s="296" t="s">
        <v>3939</v>
      </c>
      <c r="I303" t="str">
        <f t="shared" si="4"/>
        <v>"PROWLER-Entraînement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106" t="s">
        <v>380</v>
      </c>
      <c r="B304" s="18" t="s">
        <v>3364</v>
      </c>
      <c r="C304" s="303" t="s">
        <v>3940</v>
      </c>
      <c r="D304" s="303"/>
      <c r="E304" s="303"/>
      <c r="F304" s="303"/>
      <c r="G304" s="18">
        <v>-1</v>
      </c>
      <c r="H304" s="306" t="s">
        <v>3941</v>
      </c>
      <c r="I304" t="str">
        <f t="shared" si="4"/>
        <v>"PROWLER-Fureur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v>
      </c>
    </row>
    <row r="305" spans="1:9">
      <c r="A305" s="212" t="s">
        <v>380</v>
      </c>
      <c r="B305" s="83" t="s">
        <v>3364</v>
      </c>
      <c r="C305" s="307" t="s">
        <v>3942</v>
      </c>
      <c r="D305" s="307"/>
      <c r="E305" s="307"/>
      <c r="F305" s="307"/>
      <c r="G305" s="18">
        <v>-1</v>
      </c>
      <c r="H305" s="308" t="s">
        <v>3943</v>
      </c>
      <c r="I305" t="str">
        <f t="shared" si="4"/>
        <v>"PROWLER-Partage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v>
      </c>
    </row>
    <row r="306" spans="1:9">
      <c r="A306" s="309" t="s">
        <v>381</v>
      </c>
      <c r="B306" s="194"/>
      <c r="C306" s="194" t="s">
        <v>3944</v>
      </c>
      <c r="D306" s="194" t="s">
        <v>2950</v>
      </c>
      <c r="E306" s="194"/>
      <c r="F306" s="194"/>
      <c r="G306" s="18"/>
      <c r="H306" s="295" t="s">
        <v>3945</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106" t="s">
        <v>381</v>
      </c>
      <c r="B307" s="18"/>
      <c r="C307" s="86" t="s">
        <v>1131</v>
      </c>
      <c r="D307" s="18" t="s">
        <v>2950</v>
      </c>
      <c r="E307" s="18"/>
      <c r="F307" s="18"/>
      <c r="G307" s="18"/>
      <c r="H307" s="296" t="s">
        <v>4059</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106" t="s">
        <v>381</v>
      </c>
      <c r="B308" s="18"/>
      <c r="C308" s="86" t="s">
        <v>1141</v>
      </c>
      <c r="D308" s="86"/>
      <c r="E308" s="86"/>
      <c r="F308" s="86"/>
      <c r="G308" s="18">
        <v>-1</v>
      </c>
      <c r="H308" s="296" t="s">
        <v>3946</v>
      </c>
      <c r="I308" t="str">
        <f t="shared" si="4"/>
        <v>"WILY-Attaque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106" t="s">
        <v>381</v>
      </c>
      <c r="B309" s="18"/>
      <c r="C309" s="86" t="s">
        <v>3947</v>
      </c>
      <c r="D309" s="86"/>
      <c r="E309" s="86"/>
      <c r="F309" s="86"/>
      <c r="G309" s="18">
        <v>-1</v>
      </c>
      <c r="H309" s="296" t="s">
        <v>3948</v>
      </c>
      <c r="I309" t="str">
        <f t="shared" si="4"/>
        <v>"WILY-Jargon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106" t="s">
        <v>381</v>
      </c>
      <c r="B310" s="18"/>
      <c r="C310" s="86" t="s">
        <v>3949</v>
      </c>
      <c r="D310" s="86"/>
      <c r="E310" s="86"/>
      <c r="F310" s="86"/>
      <c r="G310" s="18">
        <v>-1</v>
      </c>
      <c r="H310" s="296" t="s">
        <v>3950</v>
      </c>
      <c r="I310" t="str">
        <f t="shared" si="4"/>
        <v>"WILY-Ruse":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106" t="s">
        <v>381</v>
      </c>
      <c r="B311" s="18"/>
      <c r="C311" s="86" t="s">
        <v>240</v>
      </c>
      <c r="D311" s="86" t="s">
        <v>2950</v>
      </c>
      <c r="E311" s="86"/>
      <c r="F311" s="86"/>
      <c r="G311" s="18"/>
      <c r="H311" s="296" t="s">
        <v>3951</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106" t="s">
        <v>381</v>
      </c>
      <c r="B312" s="86"/>
      <c r="C312" s="86" t="s">
        <v>3952</v>
      </c>
      <c r="D312" s="86"/>
      <c r="E312" s="86"/>
      <c r="F312" s="86"/>
      <c r="G312" s="18">
        <v>-1</v>
      </c>
      <c r="H312" s="296" t="s">
        <v>3953</v>
      </c>
      <c r="I312" t="str">
        <f t="shared" si="4"/>
        <v>"WILY-Esquive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v>
      </c>
    </row>
    <row r="313" spans="1:9">
      <c r="A313" s="106" t="s">
        <v>381</v>
      </c>
      <c r="B313" s="86"/>
      <c r="C313" s="86" t="s">
        <v>281</v>
      </c>
      <c r="D313" s="86"/>
      <c r="E313" s="86"/>
      <c r="F313" s="86"/>
      <c r="G313" s="18">
        <v>-1</v>
      </c>
      <c r="H313" s="296" t="s">
        <v>3954</v>
      </c>
      <c r="I313" t="str">
        <f t="shared" si="4"/>
        <v>"WILY-Dérobade":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106" t="s">
        <v>381</v>
      </c>
      <c r="B314" s="86"/>
      <c r="C314" s="86" t="s">
        <v>3955</v>
      </c>
      <c r="D314" s="86"/>
      <c r="E314" s="86"/>
      <c r="F314" s="86"/>
      <c r="G314" s="18">
        <v>-1</v>
      </c>
      <c r="H314" s="296" t="s">
        <v>3956</v>
      </c>
      <c r="I314" t="str">
        <f t="shared" si="4"/>
        <v>"WILY-Talent":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106" t="s">
        <v>381</v>
      </c>
      <c r="B315" s="86"/>
      <c r="C315" s="86" t="s">
        <v>3957</v>
      </c>
      <c r="D315" s="86"/>
      <c r="E315" s="86"/>
      <c r="F315" s="86"/>
      <c r="G315" s="18">
        <v>-1</v>
      </c>
      <c r="H315" s="296" t="s">
        <v>3958</v>
      </c>
      <c r="I315" t="str">
        <f t="shared" si="4"/>
        <v>"WILY-Ouïe fine":  {
 "Code" : "Ouïe fine",
 "Class" : "WILY",
 "Specialisation" : "","UseNumber" : -1,
 "Description" : "À partir du niveau 14, si vous êtes capable d'entendre, vous pouvez assumer l'emplacement de n'importe quelle créature cachée ou invisible à 3 mètres ou moins de vous."
  }</v>
      </c>
    </row>
    <row r="316" spans="1:9">
      <c r="A316" s="106" t="s">
        <v>381</v>
      </c>
      <c r="B316" s="86"/>
      <c r="C316" s="86" t="s">
        <v>1138</v>
      </c>
      <c r="D316" s="86"/>
      <c r="E316" s="86"/>
      <c r="F316" s="86"/>
      <c r="G316" s="18">
        <v>-1</v>
      </c>
      <c r="H316" s="296" t="s">
        <v>3959</v>
      </c>
      <c r="I316" t="str">
        <f t="shared" si="4"/>
        <v>"WILY-Esprit impénétrable":  {
 "Code" : "Esprit impénétrable",
 "Class" : "WILY",
 "Specialisation" : "","UseNumber" : -1,
 "Description" : "À partir du niveau 15, vous avez acquis une plus grande force mentale. Vous gagnez la maîtrise aux jets de sauvegarde de Sagesse."
  }</v>
      </c>
    </row>
    <row r="317" spans="1:9">
      <c r="A317" s="106" t="s">
        <v>381</v>
      </c>
      <c r="B317" s="86"/>
      <c r="C317" s="86" t="s">
        <v>3960</v>
      </c>
      <c r="D317" s="86"/>
      <c r="E317" s="86"/>
      <c r="F317" s="86"/>
      <c r="G317" s="18">
        <v>-1</v>
      </c>
      <c r="H317" s="296" t="s">
        <v>3961</v>
      </c>
      <c r="I317" t="str">
        <f t="shared" si="4"/>
        <v>"WILY-Insaisissable":  {
 "Code" : "Insaisissable",
 "Class" : "WILY",
 "Specialisation" : "","UseNumber" : -1,
 "Description" : "À partir du niveau 18, les attaquants gagnent rarement le dessus sur vous. Aucun jet d'attaque n'a d'avantage contre vous tant que vous n'êtes pas incapable d'agir."
  }</v>
      </c>
    </row>
    <row r="318" spans="1:9">
      <c r="A318" s="319" t="s">
        <v>381</v>
      </c>
      <c r="B318" s="320"/>
      <c r="C318" s="320" t="s">
        <v>3962</v>
      </c>
      <c r="D318" s="320"/>
      <c r="E318" s="320"/>
      <c r="F318" s="320"/>
      <c r="G318" s="18">
        <v>-1</v>
      </c>
      <c r="H318" s="316" t="s">
        <v>3963</v>
      </c>
      <c r="I318" t="str">
        <f t="shared" si="4"/>
        <v>"WILY-Coup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106" t="s">
        <v>381</v>
      </c>
      <c r="B319" s="86" t="s">
        <v>3053</v>
      </c>
      <c r="C319" s="86" t="s">
        <v>3485</v>
      </c>
      <c r="D319" s="86" t="s">
        <v>2950</v>
      </c>
      <c r="E319" s="86"/>
      <c r="F319" s="86"/>
      <c r="G319" s="18"/>
      <c r="H319" s="296" t="s">
        <v>3964</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106" t="s">
        <v>381</v>
      </c>
      <c r="B320" s="86" t="s">
        <v>3053</v>
      </c>
      <c r="C320" s="86" t="s">
        <v>3965</v>
      </c>
      <c r="D320" s="86"/>
      <c r="E320" s="86"/>
      <c r="F320" s="86"/>
      <c r="G320" s="18">
        <v>-1</v>
      </c>
      <c r="H320" s="296" t="s">
        <v>3966</v>
      </c>
      <c r="I320" t="str">
        <f t="shared" si="4"/>
        <v>"WILY-Assassinat":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106" t="s">
        <v>381</v>
      </c>
      <c r="B321" s="86" t="s">
        <v>3053</v>
      </c>
      <c r="C321" s="86" t="s">
        <v>3967</v>
      </c>
      <c r="D321" s="86"/>
      <c r="E321" s="86"/>
      <c r="F321" s="86"/>
      <c r="G321" s="18">
        <v>-1</v>
      </c>
      <c r="H321" s="296" t="s">
        <v>3968</v>
      </c>
      <c r="I321" t="str">
        <f t="shared" si="4"/>
        <v>"WILY-Expert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106" t="s">
        <v>381</v>
      </c>
      <c r="B322" s="86" t="s">
        <v>3053</v>
      </c>
      <c r="C322" s="86" t="s">
        <v>3969</v>
      </c>
      <c r="D322" s="86"/>
      <c r="E322" s="86"/>
      <c r="F322" s="86"/>
      <c r="G322" s="18">
        <v>-1</v>
      </c>
      <c r="H322" s="296" t="s">
        <v>3970</v>
      </c>
      <c r="I322" t="str">
        <f t="shared" si="4"/>
        <v>"WILY-Imposteur":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319" t="s">
        <v>381</v>
      </c>
      <c r="B323" s="320" t="s">
        <v>3053</v>
      </c>
      <c r="C323" s="320" t="s">
        <v>3971</v>
      </c>
      <c r="D323" s="320"/>
      <c r="E323" s="320"/>
      <c r="F323" s="320"/>
      <c r="G323" s="18">
        <v>-1</v>
      </c>
      <c r="H323" s="316" t="s">
        <v>3972</v>
      </c>
      <c r="I323" t="str">
        <f t="shared" ref="I323:I360" si="5">""""&amp;A323&amp;"-"&amp;C323&amp;""":  {
 ""Code"" : """&amp;C323&amp;""",
 ""Class"" : """&amp;A323&amp;""",
 ""Specialisation"" : """&amp;B323&amp;""","
 &amp;IF(ISBLANK(D323),"", """Stats"" : "&amp;D323&amp;",")
 &amp;IF(ISBLANK(E323),"", """Auto"" : "&amp;E323&amp;",")
 &amp;IF(ISBLANK(G323),"", """UseNumber"" : "&amp;G323&amp;",")
 &amp;IF(ISBLANK(F323),"", """Special"" : "&amp;F323&amp;",")&amp;"
 ""Description"" : """&amp;SUBSTITUTE(H323,CHAR(10)," ")&amp;"""
  }"</f>
        <v>"WILY-Frappe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106" t="s">
        <v>381</v>
      </c>
      <c r="B324" s="86" t="s">
        <v>3054</v>
      </c>
      <c r="C324" s="86" t="s">
        <v>3973</v>
      </c>
      <c r="D324" s="86"/>
      <c r="E324" s="86"/>
      <c r="F324" s="86"/>
      <c r="G324" s="18">
        <v>-1</v>
      </c>
      <c r="H324" s="296" t="s">
        <v>3974</v>
      </c>
      <c r="I324" t="str">
        <f t="shared" si="5"/>
        <v>"WILY-Mains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106" t="s">
        <v>381</v>
      </c>
      <c r="B325" s="86" t="s">
        <v>3054</v>
      </c>
      <c r="C325" s="86" t="s">
        <v>3975</v>
      </c>
      <c r="D325" s="86"/>
      <c r="E325" s="86"/>
      <c r="F325" s="86"/>
      <c r="G325" s="18">
        <v>-1</v>
      </c>
      <c r="H325" s="296" t="s">
        <v>3976</v>
      </c>
      <c r="I325" t="str">
        <f t="shared" si="5"/>
        <v>"WILY-Monte-en-l'air":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106" t="s">
        <v>381</v>
      </c>
      <c r="B326" s="86" t="s">
        <v>3054</v>
      </c>
      <c r="C326" s="86" t="s">
        <v>3977</v>
      </c>
      <c r="D326" s="86"/>
      <c r="E326" s="86"/>
      <c r="F326" s="86"/>
      <c r="G326" s="18">
        <v>-1</v>
      </c>
      <c r="H326" s="296" t="s">
        <v>3978</v>
      </c>
      <c r="I326" t="str">
        <f t="shared" si="5"/>
        <v>"WILY-Discrétion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v>
      </c>
    </row>
    <row r="327" spans="1:9">
      <c r="A327" s="106" t="s">
        <v>381</v>
      </c>
      <c r="B327" s="86" t="s">
        <v>3054</v>
      </c>
      <c r="C327" s="86" t="s">
        <v>3979</v>
      </c>
      <c r="D327" s="86"/>
      <c r="E327" s="86"/>
      <c r="F327" s="86"/>
      <c r="G327" s="18">
        <v>-1</v>
      </c>
      <c r="H327" s="296" t="s">
        <v>3980</v>
      </c>
      <c r="I327" t="str">
        <f t="shared" si="5"/>
        <v>"WILY-Utilisation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319" t="s">
        <v>381</v>
      </c>
      <c r="B328" s="320" t="s">
        <v>3054</v>
      </c>
      <c r="C328" s="320" t="s">
        <v>3981</v>
      </c>
      <c r="D328" s="320"/>
      <c r="E328" s="320"/>
      <c r="F328" s="320"/>
      <c r="G328" s="18">
        <v>-1</v>
      </c>
      <c r="H328" s="316" t="s">
        <v>3982</v>
      </c>
      <c r="I328" t="str">
        <f t="shared" si="5"/>
        <v>"WILY-Réflexes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106" t="s">
        <v>381</v>
      </c>
      <c r="B329" s="86" t="s">
        <v>3055</v>
      </c>
      <c r="C329" s="86" t="s">
        <v>3722</v>
      </c>
      <c r="D329" s="86" t="s">
        <v>2950</v>
      </c>
      <c r="E329" s="86"/>
      <c r="F329" s="86"/>
      <c r="G329" s="18"/>
      <c r="H329" s="296" t="s">
        <v>3983</v>
      </c>
      <c r="I329" t="str">
        <f t="shared" si="5"/>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106" t="s">
        <v>381</v>
      </c>
      <c r="B330" s="86" t="s">
        <v>3055</v>
      </c>
      <c r="C330" s="86" t="s">
        <v>3984</v>
      </c>
      <c r="D330" s="86"/>
      <c r="E330" s="86"/>
      <c r="F330" s="86"/>
      <c r="G330" s="18">
        <v>-1</v>
      </c>
      <c r="H330" s="296" t="s">
        <v>3985</v>
      </c>
      <c r="I330" t="str">
        <f t="shared" si="5"/>
        <v>"WILY-Escamotage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106" t="s">
        <v>381</v>
      </c>
      <c r="B331" s="86" t="s">
        <v>3055</v>
      </c>
      <c r="C331" s="86" t="s">
        <v>3986</v>
      </c>
      <c r="D331" s="86"/>
      <c r="E331" s="86"/>
      <c r="F331" s="86"/>
      <c r="G331" s="18">
        <v>-1</v>
      </c>
      <c r="H331" s="296" t="s">
        <v>3987</v>
      </c>
      <c r="I331" t="str">
        <f t="shared" si="5"/>
        <v>"WILY-Embuscade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v>
      </c>
    </row>
    <row r="332" spans="1:9">
      <c r="A332" s="106" t="s">
        <v>381</v>
      </c>
      <c r="B332" s="86" t="s">
        <v>3055</v>
      </c>
      <c r="C332" s="86" t="s">
        <v>3988</v>
      </c>
      <c r="D332" s="86"/>
      <c r="E332" s="86"/>
      <c r="F332" s="86"/>
      <c r="G332" s="18">
        <v>-1</v>
      </c>
      <c r="H332" s="296" t="s">
        <v>3989</v>
      </c>
      <c r="I332" t="str">
        <f t="shared" si="5"/>
        <v>"WILY-Escroc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319" t="s">
        <v>381</v>
      </c>
      <c r="B333" s="320" t="s">
        <v>3055</v>
      </c>
      <c r="C333" s="320" t="s">
        <v>3990</v>
      </c>
      <c r="D333" s="320"/>
      <c r="E333" s="320"/>
      <c r="F333" s="320"/>
      <c r="G333" s="18">
        <v>-1</v>
      </c>
      <c r="H333" s="316" t="s">
        <v>3991</v>
      </c>
      <c r="I333" t="str">
        <f t="shared" si="5"/>
        <v>"WILY-Voleur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106" t="s">
        <v>381</v>
      </c>
      <c r="B334" s="86" t="s">
        <v>3056</v>
      </c>
      <c r="C334" s="86" t="s">
        <v>3992</v>
      </c>
      <c r="D334" s="86"/>
      <c r="E334" s="86"/>
      <c r="F334" s="86"/>
      <c r="G334" s="18">
        <v>-1</v>
      </c>
      <c r="H334" s="296" t="s">
        <v>3993</v>
      </c>
      <c r="I334" t="str">
        <f t="shared" si="5"/>
        <v>"WILY-Maître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106" t="s">
        <v>381</v>
      </c>
      <c r="B335" s="86" t="s">
        <v>3056</v>
      </c>
      <c r="C335" s="86" t="s">
        <v>3994</v>
      </c>
      <c r="D335" s="86"/>
      <c r="E335" s="86"/>
      <c r="F335" s="86"/>
      <c r="G335" s="18">
        <v>-1</v>
      </c>
      <c r="H335" s="296" t="s">
        <v>3995</v>
      </c>
      <c r="I335" t="str">
        <f t="shared" si="5"/>
        <v>"WILY-Maître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106" t="s">
        <v>381</v>
      </c>
      <c r="B336" s="86" t="s">
        <v>3056</v>
      </c>
      <c r="C336" s="86" t="s">
        <v>3996</v>
      </c>
      <c r="D336" s="86"/>
      <c r="E336" s="86"/>
      <c r="F336" s="86"/>
      <c r="G336" s="18">
        <v>-1</v>
      </c>
      <c r="H336" s="296" t="s">
        <v>3997</v>
      </c>
      <c r="I336" t="str">
        <f t="shared" si="5"/>
        <v>"WILY-Manipulateur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106" t="s">
        <v>381</v>
      </c>
      <c r="B337" s="86" t="s">
        <v>3056</v>
      </c>
      <c r="C337" s="86" t="s">
        <v>3998</v>
      </c>
      <c r="D337" s="86"/>
      <c r="E337" s="86"/>
      <c r="F337" s="86"/>
      <c r="G337" s="18">
        <v>-1</v>
      </c>
      <c r="H337" s="296" t="s">
        <v>3999</v>
      </c>
      <c r="I337" t="str">
        <f t="shared" si="5"/>
        <v>"WILY-Redirection":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212" t="s">
        <v>381</v>
      </c>
      <c r="B338" s="215" t="s">
        <v>3056</v>
      </c>
      <c r="C338" s="83" t="s">
        <v>4000</v>
      </c>
      <c r="D338" s="83"/>
      <c r="E338" s="83"/>
      <c r="F338" s="83"/>
      <c r="G338" s="18">
        <v>-1</v>
      </c>
      <c r="H338" s="300" t="s">
        <v>4001</v>
      </c>
      <c r="I338" t="str">
        <f t="shared" si="5"/>
        <v>"WILY-Âme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309" t="s">
        <v>378</v>
      </c>
      <c r="B339" s="194"/>
      <c r="C339" s="194" t="s">
        <v>4002</v>
      </c>
      <c r="D339" s="194"/>
      <c r="E339" s="194"/>
      <c r="F339" s="194"/>
      <c r="G339" s="18">
        <v>-1</v>
      </c>
      <c r="H339" s="295" t="s">
        <v>4003</v>
      </c>
      <c r="I339" t="str">
        <f t="shared" si="5"/>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106" t="s">
        <v>378</v>
      </c>
      <c r="B340" s="18"/>
      <c r="C340" s="86" t="s">
        <v>2976</v>
      </c>
      <c r="D340" s="18" t="s">
        <v>2950</v>
      </c>
      <c r="E340" s="18"/>
      <c r="F340" s="18"/>
      <c r="G340" s="18"/>
      <c r="H340" s="296" t="s">
        <v>4111</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106" t="s">
        <v>378</v>
      </c>
      <c r="B341" s="18"/>
      <c r="C341" s="86" t="s">
        <v>4112</v>
      </c>
      <c r="D341" s="18"/>
      <c r="E341" s="18"/>
      <c r="F341" s="18"/>
      <c r="G341" s="18">
        <v>-1</v>
      </c>
      <c r="H341" s="296" t="s">
        <v>4113</v>
      </c>
      <c r="I341" t="str">
        <f t="shared" si="5"/>
        <v>"WIZARD-Invocations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106" t="s">
        <v>378</v>
      </c>
      <c r="B342" s="18"/>
      <c r="C342" s="86" t="s">
        <v>4114</v>
      </c>
      <c r="D342" s="18"/>
      <c r="E342" s="18"/>
      <c r="F342" s="18"/>
      <c r="G342" s="18">
        <v>-1</v>
      </c>
      <c r="H342" s="296" t="s">
        <v>4115</v>
      </c>
      <c r="I342" t="str">
        <f t="shared" si="5"/>
        <v>"WIZARD-Magie de pacte":  {
 "Code" : "Magie de pacte",
 "Class" : "WIZARD",
 "Specialisation" : "","UseNumber" : -1,
 "Description" : "Vos recherches arcaniques et la magie qui vous est conférée par votre patron vous ont donné des facilités avec les sorts."
  }</v>
      </c>
    </row>
    <row r="343" spans="1:9">
      <c r="A343" s="106" t="s">
        <v>378</v>
      </c>
      <c r="B343" s="18"/>
      <c r="C343" s="86" t="s">
        <v>240</v>
      </c>
      <c r="D343" s="86" t="s">
        <v>2950</v>
      </c>
      <c r="E343" s="86"/>
      <c r="F343" s="86"/>
      <c r="G343" s="18"/>
      <c r="H343" s="296" t="s">
        <v>272</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106" t="s">
        <v>378</v>
      </c>
      <c r="B344" s="18"/>
      <c r="C344" s="86" t="s">
        <v>4004</v>
      </c>
      <c r="D344" s="86" t="s">
        <v>2950</v>
      </c>
      <c r="E344" s="86"/>
      <c r="F344" s="86"/>
      <c r="G344" s="18"/>
      <c r="H344" s="325" t="s">
        <v>4005</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319" t="s">
        <v>378</v>
      </c>
      <c r="B345" s="315"/>
      <c r="C345" s="320" t="s">
        <v>4006</v>
      </c>
      <c r="D345" s="320"/>
      <c r="E345" s="320"/>
      <c r="F345" s="320"/>
      <c r="G345" s="18">
        <v>-1</v>
      </c>
      <c r="H345" s="316" t="s">
        <v>4007</v>
      </c>
      <c r="I345" t="str">
        <f t="shared" si="5"/>
        <v>"WIZARD-Maître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106" t="s">
        <v>378</v>
      </c>
      <c r="B346" s="18" t="s">
        <v>3060</v>
      </c>
      <c r="C346" s="86" t="s">
        <v>4008</v>
      </c>
      <c r="D346" s="86" t="s">
        <v>2950</v>
      </c>
      <c r="E346" s="86"/>
      <c r="F346" s="86"/>
      <c r="G346" s="18"/>
      <c r="H346" s="325" t="s">
        <v>4009</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106" t="s">
        <v>378</v>
      </c>
      <c r="B347" s="18" t="s">
        <v>3060</v>
      </c>
      <c r="C347" s="86" t="s">
        <v>4010</v>
      </c>
      <c r="D347" s="86"/>
      <c r="E347" s="86"/>
      <c r="F347" s="86"/>
      <c r="G347" s="18">
        <v>-1</v>
      </c>
      <c r="H347" s="296" t="s">
        <v>4011</v>
      </c>
      <c r="I347" t="str">
        <f t="shared" si="5"/>
        <v>"WIZARD-Présence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106" t="s">
        <v>378</v>
      </c>
      <c r="B348" s="18" t="s">
        <v>3060</v>
      </c>
      <c r="C348" s="86" t="s">
        <v>4012</v>
      </c>
      <c r="D348" s="86"/>
      <c r="E348" s="86"/>
      <c r="F348" s="86"/>
      <c r="G348" s="18">
        <v>-1</v>
      </c>
      <c r="H348" s="296" t="s">
        <v>4013</v>
      </c>
      <c r="I348" t="str">
        <f t="shared" si="5"/>
        <v>"WIZARD-Échappatoire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106" t="s">
        <v>378</v>
      </c>
      <c r="B349" s="18" t="s">
        <v>3060</v>
      </c>
      <c r="C349" s="86" t="s">
        <v>4014</v>
      </c>
      <c r="D349" s="86"/>
      <c r="E349" s="86"/>
      <c r="F349" s="86"/>
      <c r="G349" s="18">
        <v>-1</v>
      </c>
      <c r="H349" s="296" t="s">
        <v>4015</v>
      </c>
      <c r="I349" t="str">
        <f t="shared" si="5"/>
        <v>"WIZARD-Défenses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319" t="s">
        <v>378</v>
      </c>
      <c r="B350" s="315" t="s">
        <v>3060</v>
      </c>
      <c r="C350" s="320" t="s">
        <v>4016</v>
      </c>
      <c r="D350" s="320"/>
      <c r="E350" s="320"/>
      <c r="F350" s="320"/>
      <c r="G350" s="18">
        <v>-1</v>
      </c>
      <c r="H350" s="316" t="s">
        <v>4017</v>
      </c>
      <c r="I350" t="str">
        <f t="shared" si="5"/>
        <v>"WIZARD-Sombre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106" t="s">
        <v>378</v>
      </c>
      <c r="B351" s="18" t="s">
        <v>3061</v>
      </c>
      <c r="C351" s="86" t="s">
        <v>4008</v>
      </c>
      <c r="D351" s="86"/>
      <c r="E351" s="86"/>
      <c r="F351" s="86"/>
      <c r="G351" s="18">
        <v>-1</v>
      </c>
      <c r="H351" s="325" t="s">
        <v>4018</v>
      </c>
      <c r="I351" t="str">
        <f t="shared" si="5"/>
        <v>"WIZARD-Liste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106" t="s">
        <v>378</v>
      </c>
      <c r="B352" s="18" t="s">
        <v>3061</v>
      </c>
      <c r="C352" s="86" t="s">
        <v>4019</v>
      </c>
      <c r="D352" s="86"/>
      <c r="E352" s="86"/>
      <c r="F352" s="86"/>
      <c r="G352" s="18">
        <v>-1</v>
      </c>
      <c r="H352" s="296" t="s">
        <v>4020</v>
      </c>
      <c r="I352" t="str">
        <f t="shared" si="5"/>
        <v>"WIZARD-Bénédiction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v>
      </c>
    </row>
    <row r="353" spans="1:9">
      <c r="A353" s="106" t="s">
        <v>378</v>
      </c>
      <c r="B353" s="18" t="s">
        <v>3061</v>
      </c>
      <c r="C353" s="86" t="s">
        <v>4021</v>
      </c>
      <c r="D353" s="86"/>
      <c r="E353" s="86"/>
      <c r="F353" s="86"/>
      <c r="G353" s="18">
        <v>-1</v>
      </c>
      <c r="H353" s="296" t="s">
        <v>4022</v>
      </c>
      <c r="I353" t="str">
        <f t="shared" si="5"/>
        <v>"WIZARD-Chance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106" t="s">
        <v>378</v>
      </c>
      <c r="B354" s="18" t="s">
        <v>3061</v>
      </c>
      <c r="C354" s="86" t="s">
        <v>4023</v>
      </c>
      <c r="D354" s="86"/>
      <c r="E354" s="86"/>
      <c r="F354" s="86"/>
      <c r="G354" s="18">
        <v>-1</v>
      </c>
      <c r="H354" s="296" t="s">
        <v>4024</v>
      </c>
      <c r="I354" t="str">
        <f t="shared" si="5"/>
        <v>"WIZARD-Résistance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319" t="s">
        <v>378</v>
      </c>
      <c r="B355" s="315" t="s">
        <v>3061</v>
      </c>
      <c r="C355" s="320" t="s">
        <v>4025</v>
      </c>
      <c r="D355" s="320"/>
      <c r="E355" s="320"/>
      <c r="F355" s="320"/>
      <c r="G355" s="18">
        <v>-1</v>
      </c>
      <c r="H355" s="316" t="s">
        <v>4026</v>
      </c>
      <c r="I355" t="str">
        <f t="shared" si="5"/>
        <v>"WIZARD-Traversée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106" t="s">
        <v>378</v>
      </c>
      <c r="B356" s="18" t="s">
        <v>3062</v>
      </c>
      <c r="C356" s="86" t="s">
        <v>4008</v>
      </c>
      <c r="D356" s="86"/>
      <c r="E356" s="86"/>
      <c r="F356" s="86"/>
      <c r="G356" s="18">
        <v>-1</v>
      </c>
      <c r="H356" s="325" t="s">
        <v>4027</v>
      </c>
      <c r="I356" t="str">
        <f t="shared" si="5"/>
        <v>"WIZARD-Liste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106" t="s">
        <v>378</v>
      </c>
      <c r="B357" s="18" t="s">
        <v>3062</v>
      </c>
      <c r="C357" s="86" t="s">
        <v>4028</v>
      </c>
      <c r="D357" s="86"/>
      <c r="E357" s="86"/>
      <c r="F357" s="86"/>
      <c r="G357" s="18">
        <v>-1</v>
      </c>
      <c r="H357" s="296" t="s">
        <v>4029</v>
      </c>
      <c r="I357" t="str">
        <f t="shared" si="5"/>
        <v>"WIZARD-Esprit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106" t="s">
        <v>378</v>
      </c>
      <c r="B358" s="18" t="s">
        <v>3062</v>
      </c>
      <c r="C358" s="86" t="s">
        <v>4030</v>
      </c>
      <c r="D358" s="86"/>
      <c r="E358" s="86"/>
      <c r="F358" s="86"/>
      <c r="G358" s="18">
        <v>-1</v>
      </c>
      <c r="H358" s="296" t="s">
        <v>4031</v>
      </c>
      <c r="I358" t="str">
        <f t="shared" si="5"/>
        <v>"WIZARD-Protection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106" t="s">
        <v>378</v>
      </c>
      <c r="B359" s="18" t="s">
        <v>3062</v>
      </c>
      <c r="C359" s="86" t="s">
        <v>4032</v>
      </c>
      <c r="D359" s="86"/>
      <c r="E359" s="86"/>
      <c r="F359" s="86"/>
      <c r="G359" s="18">
        <v>-1</v>
      </c>
      <c r="H359" s="296" t="s">
        <v>4033</v>
      </c>
      <c r="I359" t="str">
        <f t="shared" si="5"/>
        <v>"WIZARD-Bouclier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212" t="s">
        <v>378</v>
      </c>
      <c r="B360" s="83" t="s">
        <v>3062</v>
      </c>
      <c r="C360" s="83" t="s">
        <v>4034</v>
      </c>
      <c r="D360" s="83"/>
      <c r="E360" s="83"/>
      <c r="F360" s="83"/>
      <c r="G360" s="83">
        <v>-1</v>
      </c>
      <c r="H360" s="300" t="s">
        <v>4035</v>
      </c>
      <c r="I360" t="str">
        <f t="shared" si="5"/>
        <v>"WIZARD-Asservissement":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86"/>
      <c r="B361" s="18"/>
    </row>
    <row r="362" spans="1:9">
      <c r="A362" s="86"/>
      <c r="B362" s="18"/>
    </row>
    <row r="363" spans="1:9">
      <c r="A363" s="86"/>
      <c r="B363" s="18"/>
    </row>
    <row r="364" spans="1:9">
      <c r="A364" s="86"/>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"","UseNumber" : -1,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
"BARD-Chant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"","UseNumber" : -1,
 "Description" : "À partir du niveau 5, vous regagnez vos Inspirations bardiques utilisées lorsque vous terminez un repos court ou long."
  },
"BARD-Contre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"","UseNumber" : -1,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"BRAVERY_SCHOOL","UseNumber" : -1,
 "Description" : "À partir de niveau 6, vous pouvez attaquer deux fois, au lieu d'une seule, chaque fois que vous réalisez l’action Attaquer durant votre tour."
  },
"BARD-Magie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86"/>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"WAR_FIELD","UseNumber" : -1,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"LIGHT_FIELD","UseNumber" : -1,
 "Description" : "À partir du niveau 8, vous ajoutez votre modificateur de Sagesse aux dégâts que vous infligez avec n'importe quel sort mineur de clerc."
  },
"CLERK-Halo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"KNOWLEDGE_FIELD","UseNumber" : -1,
 "Description" : "À partir du niveau 8, vous ajoutez votre modificateur de Sagesse aux dégâts que vous infligez avec tous sorts mineurs de clerc."
  },
"CLERK-Visions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"STORM_FIELD","UseNumber" : -1,
 "Description" : "Au niveau 6, lorsque vous infligez des dégâts de foudre à une créature de taille G ou inférieure, vous pouvez également la repousser à 3 mètres de vous."
  },
"CLERK-Frappe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"STORM_FIELD","UseNumber" : -1,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"","UseNumber" : -1,
 "Description" : "Parvenu au niveau 18, La magie primordiale qui vous parcourt ralentit le vieillissement de votre corps. Vous ne prenez qu'un an d'âge toutes les dix années écoulées."
  },
"DRUID-Incantation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
"DRUID-Mille formes":  {
 "Code" : "Mille formes",
 "Class" : "DRUID",
 "Specialisation" : "MOON_GROUP","UseNumber" : -1,
 "Description" : "Au niveau 14, vous avez appris à utiliser la magie pour améliorer votre forme physique de façon plus subtile. Vous pouvez lancer le sort modification d'apparence à volonté."
  },
</v>
      </c>
    </row>
    <row r="366" spans="1:9">
      <c r="A366" s="86"/>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
"SORCERER-Sort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"","UseNumber" : -1,
 "Description" : "Lorsque vous lancez un sort qui a une durée de 1 minute ou plus, vous pouvez dépenser 1 point de sorcellerie pour doubler sa durée (maximum 24 heures)."
  },
"SORCERER-Sort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"","UseNumber" : -1,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"","UseNumber" : -1,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"CHAMPION","UseNumber" : -1,
 "Description" : "À partir du niveau 3, vos attaques avec des armes sont considérées comme un coup critique sur un jet naturel de 19 ou 20."
  },
"WARRIOR-Athlète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"CHAMPION","UseNumber" : -1,
 "Description" : "À partir du niveau 15, vos attaques avec des armes sont considérées comme un coup critique sur un jet naturel de 18, 19 ou 20."
  },
"WARRIOR-Survivant":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86"/>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"WAR_MASTER","UseNumber" : -1,
 "Description" : "À partir du niveau 10, vos dés de supériorité deviennent des d10. À partir du niveau 18 ils deviennent des d12."
  },
"WARRIOR-Implacable":  {
 "Code" : "Implacable",
 "Class" : "WARRIOR",
 "Specialisation" : "WAR_MASTER","UseNumber" : -1,
 "Description" : "À partir du niveau 15, si lorsque vous lancez votre jet d’initiative vous n’avez plus de dés de supériorité disponibles, vous en regagnez un."
  },
"WARRIOR-Manœuvres":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"OCCULT_KNIGHT","UseNumber" : -1,
 "Description" : "À partir du niveau 7, lorsque vous utilisez votre action pour lancer un sort mineur, vous pouvez effectuer une attaque avec une arme en tant qu'action bonus."
  },
"WARRIOR-Frappe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
"MAGICIAN-Récupération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
"MAGICIAN-Protection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"ABJURATION","UseNumber" : -1,
 "Description" : "À partir du niveau 14, vous avez l'avantage aux jets de sauvegarde contre les sorts. En outre, vous avez la résistance contre les dégâts des sorts."
  },
"MAGICIAN-Devin érudit":  {
 "Code" : "Devin érudit",
 "Class" : "MAGICIAN",
 "Specialisation" : "ABJURATION","UseNumber" : -1,
 "Description" : "Au niveau 2, lorsque vous choisissez cette école, l'or et le temps que vous devez dépenser pour copier un sort de divination dans votre grimoire est divisé par deux."
  },
"MAGICIAN-Présage":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
"MAGICIAN-Regard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"EVOCATION","UseNumber" : -1,
 "Description" : "Au niveau 2, l'or et le temps que vous devez passer pour copier un sort d'évocation dans votre grimoire sont réduits de moitié."
  },
"MAGICIAN-Façonneur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
"MAGICIAN-Surcharge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
"MAGICIAN-Invocation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86"/>
      <c r="B368" s="18"/>
      <c r="I368" t="str">
        <f>CONCATENATE(I194,",
",I195,",
",I196,",
",I197,",
",I198,",
",I199,",
",I200,",
",I201,",
",I202,",
",I203,",
",I204,",
",I205,",
",I206,",
",I207,",
",I208,",
",I209,",
",I210,",
",I211,",
",I212,",
",I213,",
",I214,",
",I215,",
",I216,",
",I217,",
",I218,",
",I219,",
",I220,",
",I221,",
",I222,",
",I223,",
",I224,",
",I225,",
",I226,",
",I227,",
",I228,",
",I229,",
",I230,",
",I231,",
",I232,",
",I233,",
",I234,",
",I235,",
",I236,",
",I237,",
",I238,",
",I239,",
",I240,",
",I241,",
",I242,",
")</f>
        <v xml:space="preserve">"MAGICIAN-Transposition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
"MAGICIAN-Invocations durables":  {
 "Code" : "Invocations durables",
 "Class" : "MAGICIAN",
 "Specialisation" : "INVOCATION","UseNumber" : -1,
 "Description" : "À partir de niveau 14, une créature que vous invoquez ou créez avec un sort d'invocation possède 30 points de vie temporaires."
  },
"MAGICIAN-Nécromancien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
"MAGICIAN-Sinistre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
"MAGICIAN-Alchimie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
"MONK-Tradition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
"MONK-Arts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"MONK-Défense patiente":  {
 "Code" : "Défense patiente",
 "Class" : "MONK",
 "Specialisation" : "","Special" : true,
 "Description" : "Vous pouvez dépenser 1 point ki pour utiliser l'action Esquiver via une action bonus au cours de votre tour."
  },
"MONK-Déluge de coups":  {
 "Code" : "Déluge de coups",
 "Class" : "MONK",
 "Specialisation" : "","Special" : true,
 "Description" : "Immédiatement après avoir utilisé une action Attaquer au cours de votre tour, vous pouvez dépenser 1 point ki pour effectuer deux attaques à mains nues via une action bonus."
  },
"MONK-Déplacement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
"MONK-Déplacement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"MONK-Chute ralentie":  {
 "Code" : "Chute ralentie",
 "Class" : "MONK",
 "Specialisation" : "","UseNumber" : -1,
 "Description" : "Dès le niveau 4, vous pouvez utiliser votre réaction lorsque vous tombez pour réduire les dégâts consécutifs à une chute d'un montant égal à cinq fois votre niveau de moine."
  },
"MONK-Attaque supplémentaire":  {
 "Code" : "Attaque supplémentaire",
 "Class" : "MONK",
 "Specialisation" : "","UseNumber" : -1,
 "Description" : "À partir du niveau 5, vous pouvez attaquer deux fois, au lieu d'une, lorsque vous utiliser une action Attaquer lors de votre tour."
  },
"MONK-Frappe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
"MONK-Dérobade":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"MONK-Tranquillité de l'esprit":  {
 "Code" : "Tranquillité de l'esprit",
 "Class" : "MONK",
 "Specialisation" : "","UseNumber" : -1,
 "Description" : "À partir du niveau 7, vous pouvez utiliser votre action pour mettre fin à un effet qui vous affecte et vous inflige la condition charmé ou effrayé."
  },
"MONK-Pureté du corps":  {
 "Code" : "Pureté du corps",
 "Class" : "MONK",
 "Specialisation" : "","Stats" : true,"UseNumber" : -1,
 "Description" : "Au niveau 10, votre maîtrise du flux de ki qui vous parcourt vous immunise aux maladies et aux poisons."
  },
"MONK-Langage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
"MONK-Âme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
"MONK-Jeunesse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
"MONK-Corps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"MONK-Perfection de l'être":  {
 "Code" : "Perfection de l'être",
 "Class" : "MONK",
 "Specialisation" : "","UseNumber" : -1,
 "Description" : "Au niveau 20, lorsque vous lancez l'initiative et n'avez plus de points de ki disponibles, vous regagnez 4 points ki."
  },
"MONK-Technique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
"MONK-Tranquillité":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"MONK-Chevauchée du vent":  {
 "Code" : "Chevauchée du vent",
 "Class" : "MONK",
 "Specialisation" : "ELEMENTS_WAY","Special" : true,
 "Description" : "(niveau 11 requis). Vous pouvez dépenser 4 points ki pour lancer le sort vol, en vous ciblant."
  },
"MONK-Crochets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"MONK-Défense de la montagne éternelle":  {
 "Code" : "Défense de la montagne éternelle",
 "Class" : "MONK",
 "Specialisation" : "ELEMENTS_WAY","Special" : true,
 "Description" : "(niveau 17 requis). Vous pouvez dépenser 5 points ki pour lancer sur vous-même le sort peau de pierre."
  },
"MONK-Façonnage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"MONK-Flammes du phénix":  {
 "Code" : "Flammes du phénix",
 "Class" : "MONK",
 "Specialisation" : "ELEMENTS_WAY","Special" : true,
 "Description" : "(niveau 11 requis). Vous pouvez dépenser 4 points ki pour lancer le sort boule de feu."
  },
</v>
      </c>
    </row>
    <row r="369" spans="1:9">
      <c r="A369" s="86"/>
      <c r="B369" s="18"/>
      <c r="I369" t="str">
        <f>CONCATENATE(I243,",
",I244,",
",I245,",
",I246,",
",I247,",
",I248,",
",I249,",
",I250,",
",I251,",
",I252,",
",I253,",
",I254,",
",I255,",
",I256,",
",I257,",
",I258,",
",I259,",
",I260,",
",I261,",
",I262,",
",I263,",
",I264,",
",I265,",
",I266,",
",I267,",
",I268,",
",I269,",
",I270,",
",I271,",
",I272,",
",I273,",
",I274,",
",I275,",
",I276,",
",I277,",
",I278,",
",I279,",
",I280,",
",I281,",
",I282,",
",I283,",
",I284,",
",I285,",
",I286,",
",I287,",
",I288,",
",I289,",
",I290,",
",I291,",
",I292,",
")</f>
        <v xml:space="preserve">"MONK-Forme brumeuse":  {
 "Code" : "Forme brumeuse",
 "Class" : "MONK",
 "Specialisation" : "ELEMENTS_WAY","Special" : true,
 "Description" : "(niveau 11 requis). Vous pouvez dépenser 4 points ki pour lancer sur vous-même le sort forme gazeuse."
  },
"MONK-Fouet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"MONK-Frappe incandescente écrasante":  {
 "Code" : "Frappe incandescente écrasante",
 "Class" : "MONK",
 "Specialisation" : "ELEMENTS_WAY","Special" : true,
 "Description" : "Vous pouvez dépenser 2 points ki pour lancer le sort mains brûlantes."
  },
"MONK-Gong du sommet":  {
 "Code" : "Gong du sommet",
 "Class" : "MONK",
 "Specialisation" : "ELEMENTS_WAY","Special" : true,
 "Description" : "(niveau 6 requis). Vous pouvez dépenser 3 points ki pour lancer le sort fracassement."
  },
"MONK-Lien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"MONK-Poigne du vent du nord":  {
 "Code" : "Poigne du vent du nord",
 "Class" : "MONK",
 "Specialisation" : "ELEMENTS_WAY","Special" : true,
 "Description" : "(niveau 6 requis). Vous pouvez dépenser 3 points ki pour lancer immobilisation de personne."
  },
"MONK-Poing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"MONK-Poing des quatre tonnerres":  {
 "Code" : "Poing des quatre tonnerres",
 "Class" : "MONK",
 "Specialisation" : "ELEMENTS_WAY","Special" : true,
 "Description" : "Vous pouvez dépenser 2 points ki pour lancer le sort onde de choc."
  },
"MONK-Rivière de la flamme affamée":  {
 "Code" : "Rivière de la flamme affamée",
 "Class" : "MONK",
 "Specialisation" : "ELEMENTS_WAY","Special" : true,
 "Description" : "(niveau 17 requis). Vous pouvez dépenser 5 points ki pour lancer le sort mur de feu."
  },
"MONK-Ruée des esprits du vent":  {
 "Code" : "Ruée des esprits du vent",
 "Class" : "MONK",
 "Specialisation" : "ELEMENTS_WAY","Special" : true,
 "Description" : "Vous pouvez dépenser 2 points ki pour lancer le sort bourrasque."
  },
"MONK-Souffle de l'hiver":  {
 "Code" : "Souffle de l'hiver",
 "Class" : "MONK",
 "Specialisation" : "ELEMENTS_WAY","Special" : true,
 "Description" : "(niveau 17 requis). Vous pouvez dépenser 6 points ki pour lancer cône de froid."
  },
"MONK-Vague de terre grondante":  {
 "Code" : "Vague de terre grondante",
 "Class" : "MONK",
 "Specialisation" : "ELEMENTS_WAY","Special" : true,
 "Description" : "(niveau 17 requis). Vous pouvez dépenser 6 points ki pour lancer le sort mur de pierre."
  },
"PALADIN-Sens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"PALADIN-Santé divine":  {
 "Code" : "Santé divine",
 "Class" : "PALADIN",
 "Specialisation" : "","Stats" : true,
 "Description" : "À partir du niveau 3, la magie divine qui coule en vous vous immunise contre les maladies."
  },
"PALADIN-Serment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"PALADIN-Attaque supplémentaire":  {
 "Code" : "Attaque supplémentaire",
 "Class" : "PALADIN",
 "Specialisation" : "","UseNumber" : -1,
 "Description" : "À partir du niveau 5, vous pouvez attaquer deux fois, au lieu d'une seule, chaque fois que vous réalisez l'action Attaquer durant votre tour."
  },
"PALADIN-Aura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
"PALADIN-Châtiment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
"PALADIN-Contact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
"PALADIN-Pureté de l'esprit":  {
 "Code" : "Pureté de l'esprit",
 "Class" : "PALADIN",
 "Specialisation" : "DEVOTION","UseNumber" : -1,
 "Description" : "À partir du niveau 15, vous êtes en permanence sous l'effet d'un sort de protection contre le mal et le bien."
  },
"PALADIN-Halo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
"PALADIN-Sentinelle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
"PROWLER-Explorateur-né":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"PROWLER-Attaque supplémentaire":  {
 "Code" : "Attaque supplémentaire",
 "Class" : "PROWLER",
 "Specialisation" : "","UseNumber" : -1,
 "Description" : "À partir du niveau 5, vous pouvez attaquer deux fois, au lieu d'une seule, chaque fois que vous réalisez l’action Attaquer durant votre tour."
  },
</v>
      </c>
    </row>
    <row r="370" spans="1:9">
      <c r="A370" s="86"/>
      <c r="B370" s="18"/>
      <c r="I370" t="str">
        <f>CONCATENATE(I293,",
",I294,",
",I295,",
",I296,",
",I297,",
",I298,",
",I299,",
",I300,",
",I301,",
",I302,",
",I303,",
",I304,",
",I305,",
",I306,",
",I307,",
",I308,",
",I309,",
",I310,",
",I311,",
",I312,",
",I313,",
",I314,",
",I315,",
",I316,",
",I317,",
",I318,",
",I319,",
",I320,",
",I321,",
",I322,",
",I323,",
",I324,",
",I325,",
",I326,",
",I327,",
",I328,",
",I329,",
",I330,",
",I331,",
",I332,",
",I333,",
",I334,",
",I335,",
",I336,",
",I337,",
",I338,",
")</f>
        <v xml:space="preserve">"PROWLER-Traversée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
"WILY-Dérobade":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"","UseNumber" : -1,
 "Description" : "À partir du niveau 14, si vous êtes capable d'entendre, vous pouvez assumer l'emplacement de n'importe quelle créature cachée ou invisible à 3 mètres ou moins de vous."
  },
"WILY-Esprit impénétrable":  {
 "Code" : "Esprit impénétrable",
 "Class" : "WILY",
 "Specialisation" : "","UseNumber" : -1,
 "Description" : "À partir du niveau 15, vous avez acquis une plus grande force mentale. Vous gagnez la maîtrise aux jets de sauvegarde de Sagesse."
  },
"WILY-Insaisissable":  {
 "Code" : "Insaisissable",
 "Class" : "WILY",
 "Specialisation" : "","UseNumber" : -1,
 "Description" : "À partir du niveau 18, les attaquants gagnent rarement le dessus sur vous. Aucun jet d'attaque n'a d'avantage contre vous tant que vous n'êtes pas incapable d'agir."
  },
"WILY-Coup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v>
      </c>
    </row>
    <row r="371" spans="1:9">
      <c r="A371" s="86"/>
      <c r="B371" s="18"/>
      <c r="I371" t="str">
        <f>CONCATENATE(I339,",
",I340,",
",I341,",
",I342,",
",I343,",
",I344,",
",I345,",
",I346,",
",I347,",
",I348,",
",I349,",
",I350,",
",I351,",
",I352,",
",I353,",
",I354,",
",I355,",
",I356,",
",I357,",
",I358,",
",I359,",
",I360)</f>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"","UseNumber" : -1,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86"/>
      <c r="B372" s="18"/>
    </row>
    <row r="373" spans="1:9">
      <c r="A373" s="86"/>
      <c r="B373" s="18"/>
    </row>
    <row r="374" spans="1:9">
      <c r="A374" s="86"/>
      <c r="B374" s="18"/>
    </row>
    <row r="375" spans="1:9">
      <c r="A375" s="86"/>
      <c r="B375" s="18"/>
    </row>
    <row r="376" spans="1:9">
      <c r="A376" s="86"/>
      <c r="B376" s="18"/>
    </row>
    <row r="377" spans="1:9">
      <c r="A377" s="86"/>
      <c r="B377" s="18"/>
    </row>
    <row r="378" spans="1:9">
      <c r="A378" s="86"/>
      <c r="B378" s="18"/>
    </row>
    <row r="379" spans="1:9">
      <c r="A379" s="86"/>
      <c r="B379" s="18"/>
    </row>
    <row r="380" spans="1:9">
      <c r="A380" s="86"/>
      <c r="B380" s="18"/>
    </row>
    <row r="381" spans="1:9">
      <c r="A381" s="86"/>
      <c r="B381" s="18"/>
    </row>
    <row r="382" spans="1:9">
      <c r="A382" s="86"/>
      <c r="B382" s="18"/>
    </row>
    <row r="383" spans="1:9">
      <c r="A383" s="86"/>
      <c r="B383" s="18"/>
    </row>
    <row r="384" spans="1:9">
      <c r="A384" s="86"/>
      <c r="B384" s="18"/>
    </row>
    <row r="385" spans="1:2">
      <c r="A385" s="86"/>
      <c r="B385" s="18"/>
    </row>
    <row r="386" spans="1:2">
      <c r="A386" s="86"/>
      <c r="B386" s="18"/>
    </row>
    <row r="387" spans="1:2">
      <c r="A387" s="86"/>
      <c r="B387" s="18"/>
    </row>
    <row r="388" spans="1:2">
      <c r="A388" s="86"/>
      <c r="B388" s="18"/>
    </row>
    <row r="389" spans="1:2">
      <c r="A389" s="86"/>
      <c r="B389" s="18"/>
    </row>
    <row r="390" spans="1:2">
      <c r="A390" s="86"/>
      <c r="B390" s="18"/>
    </row>
    <row r="391" spans="1:2">
      <c r="A391" s="86"/>
      <c r="B391" s="18"/>
    </row>
    <row r="392" spans="1:2">
      <c r="A392" s="86"/>
      <c r="B392" s="18"/>
    </row>
    <row r="393" spans="1:2">
      <c r="A393" s="86"/>
      <c r="B393" s="18"/>
    </row>
    <row r="394" spans="1:2">
      <c r="A394" s="86"/>
      <c r="B394" s="18"/>
    </row>
    <row r="395" spans="1:2">
      <c r="A395" s="86"/>
      <c r="B395" s="18"/>
    </row>
    <row r="396" spans="1:2">
      <c r="A396" s="86"/>
      <c r="B396" s="18"/>
    </row>
    <row r="397" spans="1:2">
      <c r="A397" s="86"/>
      <c r="B397" s="18"/>
    </row>
    <row r="398" spans="1:2">
      <c r="A398" s="86"/>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99"/>
  <sheetViews>
    <sheetView zoomScaleNormal="100" workbookViewId="0">
      <pane ySplit="1" topLeftCell="A2" activePane="bottomLeft" state="frozenSplit"/>
      <selection activeCell="D1" sqref="D1"/>
      <selection pane="bottomLeft" activeCell="B11" sqref="B11"/>
    </sheetView>
  </sheetViews>
  <sheetFormatPr baseColWidth="10" defaultRowHeight="15"/>
  <cols>
    <col min="1" max="1" width="31.140625" customWidth="1"/>
    <col min="2" max="2" width="20.28515625" customWidth="1"/>
    <col min="3" max="3" width="37.5703125" customWidth="1"/>
    <col min="4" max="4" width="9" customWidth="1"/>
    <col min="5" max="5" width="7.85546875" customWidth="1"/>
    <col min="6" max="6" width="11.85546875" customWidth="1"/>
    <col min="7" max="7" width="10.140625" customWidth="1"/>
    <col min="8" max="8" width="146.28515625" style="293" customWidth="1"/>
  </cols>
  <sheetData>
    <row r="1" spans="1:9">
      <c r="A1" s="198" t="s">
        <v>432</v>
      </c>
      <c r="B1" s="198" t="s">
        <v>4116</v>
      </c>
      <c r="C1" s="198" t="s">
        <v>1085</v>
      </c>
      <c r="D1" s="198" t="s">
        <v>4039</v>
      </c>
      <c r="E1" s="198" t="s">
        <v>4036</v>
      </c>
      <c r="F1" s="198" t="s">
        <v>4038</v>
      </c>
      <c r="G1" s="198" t="s">
        <v>4129</v>
      </c>
      <c r="H1" s="294" t="s">
        <v>1207</v>
      </c>
    </row>
    <row r="2" spans="1:9">
      <c r="A2" s="193"/>
      <c r="B2" s="194" t="s">
        <v>461</v>
      </c>
      <c r="C2" s="194" t="s">
        <v>4117</v>
      </c>
      <c r="D2" s="194"/>
      <c r="E2" s="194"/>
      <c r="F2" s="194">
        <v>-1</v>
      </c>
      <c r="G2" s="194"/>
      <c r="H2" s="295" t="s">
        <v>4118</v>
      </c>
      <c r="I2" t="str">
        <f>""""&amp;A2&amp;B2&amp;"-"&amp;C2&amp;""":  {
 ""Code"" : """&amp;C2&amp;""",
 ""Race"" : """&amp;A2&amp;""",
 ""SubRace"" : """&amp;B2&amp;""","
 &amp;IF(ISBLANK(D2),"", """Stats"" : "&amp;D2&amp;",")
 &amp;IF(ISBLANK(E2),"", """Auto"" : "&amp;E2&amp;",")
 &amp;IF(ISBLANK(F2),"", """UseNumber"" : "&amp;F2&amp;",")
 &amp;IF(ISBLANK(G2),"", """RequiredLevel"" : "&amp;G2&amp;",")&amp;"
 ""Description"" : """&amp;SUBSTITUTE(H2,CHAR(10)," ")&amp;"""
  }"</f>
        <v>"AIR_GENASI-Souffle sans fin":  {
 "Code" : "Souffle sans fin",
 "Race" : "",
 "SubRace" : "AIR_GENASI","UseNumber" : -1,
 "Description" : "Vous pouvez retenir votre respiration indéfiniment tant que vous n’êtes pas incapable d'agir."
  }</v>
      </c>
    </row>
    <row r="3" spans="1:9">
      <c r="A3" s="314"/>
      <c r="B3" s="315" t="s">
        <v>461</v>
      </c>
      <c r="C3" s="315" t="s">
        <v>4119</v>
      </c>
      <c r="D3" s="315"/>
      <c r="E3" s="315"/>
      <c r="F3" s="315">
        <v>1</v>
      </c>
      <c r="G3" s="315"/>
      <c r="H3" s="316" t="s">
        <v>4120</v>
      </c>
      <c r="I3" t="str">
        <f t="shared" ref="I3:I61" si="0">""""&amp;A3&amp;B3&amp;"-"&amp;C3&amp;""":  {
 ""Code"" : """&amp;C3&amp;""",
 ""Race"" : """&amp;A3&amp;""",
 ""SubRace"" : """&amp;B3&amp;""","
 &amp;IF(ISBLANK(D3),"", """Stats"" : "&amp;D3&amp;",")
 &amp;IF(ISBLANK(E3),"", """Auto"" : "&amp;E3&amp;",")
 &amp;IF(ISBLANK(F3),"", """UseNumber"" : "&amp;F3&amp;",")
 &amp;IF(ISBLANK(G3),"", """RequiredLevel"" : "&amp;G3&amp;",")&amp;"
 ""Description"" : """&amp;SUBSTITUTE(H3,CHAR(10)," ")&amp;"""
  }"</f>
        <v>"AIR_GENASI-Se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79"/>
      <c r="B4" s="18" t="s">
        <v>464</v>
      </c>
      <c r="C4" s="18" t="s">
        <v>4121</v>
      </c>
      <c r="D4" s="18"/>
      <c r="E4" s="18"/>
      <c r="F4" s="18">
        <v>-1</v>
      </c>
      <c r="G4" s="18"/>
      <c r="H4" s="296" t="s">
        <v>4122</v>
      </c>
      <c r="I4" t="str">
        <f t="shared" si="0"/>
        <v>"EARTH_GENASI-Marche de la terre":  {
 "Code" : "Marche de la terre",
 "Race" : "",
 "SubRace" : "EARTH_GENASI","UseNumber" : -1,
 "Description" : "Vous pouvez vous déplacer sur des terrains difficiles faits de pierre ou de terre sans dépenser de mouvement supplémentaire."
  }</v>
      </c>
    </row>
    <row r="5" spans="1:9">
      <c r="A5" s="314"/>
      <c r="B5" s="320" t="s">
        <v>464</v>
      </c>
      <c r="C5" s="320" t="s">
        <v>4123</v>
      </c>
      <c r="D5" s="315"/>
      <c r="E5" s="315"/>
      <c r="F5" s="320">
        <v>1</v>
      </c>
      <c r="G5" s="320"/>
      <c r="H5" s="316" t="s">
        <v>4124</v>
      </c>
      <c r="I5" t="str">
        <f t="shared" si="0"/>
        <v>"EARTH_GENASI-Fusionner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79"/>
      <c r="B6" s="86" t="s">
        <v>466</v>
      </c>
      <c r="C6" s="86" t="s">
        <v>4125</v>
      </c>
      <c r="D6" s="18" t="s">
        <v>2950</v>
      </c>
      <c r="E6" s="86" t="s">
        <v>2950</v>
      </c>
      <c r="F6" s="18"/>
      <c r="G6" s="18"/>
      <c r="H6" s="296" t="s">
        <v>4128</v>
      </c>
      <c r="I6" t="str">
        <f t="shared" si="0"/>
        <v>"FIRE_GENASI-Résistance au feu":  {
 "Code" : "Résistance au feu",
 "Race" : "",
 "SubRace" : "FIRE_GENASI","Stats" : true,"Auto" : true,
 "Description" : "Vous avez la résistance aux dégâts de feu."
  }</v>
      </c>
    </row>
    <row r="7" spans="1:9">
      <c r="A7" s="314"/>
      <c r="B7" s="320" t="s">
        <v>466</v>
      </c>
      <c r="C7" s="320" t="s">
        <v>4126</v>
      </c>
      <c r="D7" s="315"/>
      <c r="E7" s="315"/>
      <c r="F7" s="320">
        <v>1</v>
      </c>
      <c r="G7" s="320">
        <v>3</v>
      </c>
      <c r="H7" s="316" t="s">
        <v>4127</v>
      </c>
      <c r="I7" t="str">
        <f t="shared" si="0"/>
        <v>"FIRE_GENASI-Atteindre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79"/>
      <c r="B8" s="86" t="s">
        <v>468</v>
      </c>
      <c r="C8" s="86" t="s">
        <v>4130</v>
      </c>
      <c r="D8" s="18" t="s">
        <v>2950</v>
      </c>
      <c r="E8" s="86" t="s">
        <v>2950</v>
      </c>
      <c r="F8" s="18"/>
      <c r="G8" s="18"/>
      <c r="H8" s="296" t="s">
        <v>4131</v>
      </c>
      <c r="I8" t="str">
        <f t="shared" si="0"/>
        <v>"WATER_GENASI-Résistance à l’acide":  {
 "Code" : "Résistance à l’acide",
 "Race" : "",
 "SubRace" : "WATER_GENASI","Stats" : true,"Auto" : true,
 "Description" : "Vous avez la résistance aux dégâts d’acide."
  }</v>
      </c>
    </row>
    <row r="9" spans="1:9">
      <c r="A9" s="79"/>
      <c r="B9" s="86" t="s">
        <v>468</v>
      </c>
      <c r="C9" s="86" t="s">
        <v>4132</v>
      </c>
      <c r="D9" s="18"/>
      <c r="E9" s="18"/>
      <c r="F9" s="86">
        <v>-1</v>
      </c>
      <c r="G9" s="18"/>
      <c r="H9" s="329" t="s">
        <v>4133</v>
      </c>
      <c r="I9" t="str">
        <f t="shared" si="0"/>
        <v>"WATER_GENASI-Amphibien":  {
 "Code" : "Amphibien",
 "Race" : "",
 "SubRace" : "WATER_GENASI","UseNumber" : -1,
 "Description" : "Vous pouvez respirer aussi bien dans l'air que sous l'eau."
  }</v>
      </c>
    </row>
    <row r="10" spans="1:9">
      <c r="A10" s="79"/>
      <c r="B10" s="86" t="s">
        <v>468</v>
      </c>
      <c r="C10" s="86" t="s">
        <v>4134</v>
      </c>
      <c r="D10" s="18"/>
      <c r="E10" s="18"/>
      <c r="F10" s="18">
        <v>-1</v>
      </c>
      <c r="G10" s="18"/>
      <c r="H10" s="296" t="s">
        <v>4135</v>
      </c>
      <c r="I10" t="str">
        <f t="shared" si="0"/>
        <v>"WATER_GENASI-Nage":  {
 "Code" : "Nage",
 "Race" : "",
 "SubRace" : "WATER_GENASI","UseNumber" : -1,
 "Description" : "Votre vitesse de nage est de 9 mètres."
  }</v>
      </c>
    </row>
    <row r="11" spans="1:9">
      <c r="A11" s="82"/>
      <c r="B11" s="215" t="s">
        <v>468</v>
      </c>
      <c r="C11" s="215" t="s">
        <v>4136</v>
      </c>
      <c r="D11" s="83"/>
      <c r="E11" s="83"/>
      <c r="F11" s="83">
        <v>1</v>
      </c>
      <c r="G11" s="83">
        <v>3</v>
      </c>
      <c r="H11" s="300" t="s">
        <v>4137</v>
      </c>
      <c r="I11" t="str">
        <f t="shared" si="0"/>
        <v>"WATER_GENASI-Appeler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334" t="s">
        <v>360</v>
      </c>
      <c r="B12" s="18"/>
      <c r="C12" s="86" t="s">
        <v>2661</v>
      </c>
      <c r="D12" s="18"/>
      <c r="E12" s="18"/>
      <c r="F12" s="86">
        <v>-1</v>
      </c>
      <c r="G12" s="18"/>
      <c r="H12" s="335" t="s">
        <v>4138</v>
      </c>
      <c r="I12" t="str">
        <f t="shared" si="0"/>
        <v>"ELF-Vision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334" t="s">
        <v>360</v>
      </c>
      <c r="B13" s="18"/>
      <c r="C13" s="86" t="s">
        <v>4139</v>
      </c>
      <c r="D13" s="18" t="s">
        <v>2950</v>
      </c>
      <c r="E13" s="18"/>
      <c r="F13" s="18"/>
      <c r="G13" s="18"/>
      <c r="H13" s="335" t="s">
        <v>4140</v>
      </c>
      <c r="I13" t="str">
        <f t="shared" si="0"/>
        <v>"ELF-Sens aiguisés":  {
 "Code" : "Sens aiguisés",
 "Race" : "ELF",
 "SubRace" : "","Stats" : true,
 "Description" : "Vous maîtrisez la compétence Perception."
  }</v>
      </c>
    </row>
    <row r="14" spans="1:9">
      <c r="A14" s="334" t="s">
        <v>360</v>
      </c>
      <c r="B14" s="18"/>
      <c r="C14" s="86" t="s">
        <v>4141</v>
      </c>
      <c r="D14" s="18" t="s">
        <v>2950</v>
      </c>
      <c r="E14" s="18"/>
      <c r="F14" s="18"/>
      <c r="G14" s="18"/>
      <c r="H14" s="335" t="s">
        <v>4142</v>
      </c>
      <c r="I14" t="str">
        <f t="shared" si="0"/>
        <v>"ELF-Ascendance féerique":  {
 "Code" : "Ascendance féerique",
 "Race" : "ELF",
 "SubRace" : "","Stats" : true,
 "Description" : "Vous avez un avantage aux jets de sauvegarde contre les effets de charme et la magie ne peut pas vous endormir."
  }</v>
      </c>
    </row>
    <row r="15" spans="1:9">
      <c r="A15" s="336" t="s">
        <v>360</v>
      </c>
      <c r="B15" s="315"/>
      <c r="C15" s="320" t="s">
        <v>4143</v>
      </c>
      <c r="D15" s="315"/>
      <c r="E15" s="315"/>
      <c r="F15" s="320">
        <v>-1</v>
      </c>
      <c r="G15" s="315"/>
      <c r="H15" s="337" t="s">
        <v>4144</v>
      </c>
      <c r="I15" t="str">
        <f t="shared" si="0"/>
        <v>"ELF-Transe":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v>
      </c>
    </row>
    <row r="16" spans="1:9">
      <c r="A16" s="343"/>
      <c r="B16" s="330" t="s">
        <v>435</v>
      </c>
      <c r="C16" s="332" t="s">
        <v>4145</v>
      </c>
      <c r="D16" s="331"/>
      <c r="E16" s="331"/>
      <c r="F16" s="332">
        <v>-1</v>
      </c>
      <c r="G16" s="331"/>
      <c r="H16" s="333" t="s">
        <v>4146</v>
      </c>
      <c r="I16" t="str">
        <f t="shared" si="0"/>
        <v>"HIGH_ELF-Cachette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v>
      </c>
    </row>
    <row r="17" spans="1:9">
      <c r="A17" s="336"/>
      <c r="B17" s="315" t="s">
        <v>435</v>
      </c>
      <c r="C17" s="320" t="s">
        <v>4154</v>
      </c>
      <c r="D17" s="315" t="s">
        <v>2950</v>
      </c>
      <c r="E17" s="315" t="s">
        <v>2950</v>
      </c>
      <c r="F17" s="320"/>
      <c r="G17" s="315"/>
      <c r="H17" s="342" t="s">
        <v>4155</v>
      </c>
      <c r="I17" t="str">
        <f t="shared" si="0"/>
        <v>"HIGH_ELF-Entraînement aux armes elfiques":  {
 "Code" : "Entraînement aux armes elfiques",
 "Race" : "",
 "SubRace" : "HIGH_ELF","Stats" : true,"Auto" : true,
 "Description" : "Vous obtenez la maîtrise des épées (longues et courtes) et des arcs (longs et courts)."
  }</v>
      </c>
    </row>
    <row r="18" spans="1:9">
      <c r="A18" s="334"/>
      <c r="B18" s="18" t="s">
        <v>441</v>
      </c>
      <c r="C18" s="86" t="s">
        <v>4147</v>
      </c>
      <c r="D18" s="18"/>
      <c r="E18" s="18"/>
      <c r="F18" s="86">
        <v>-1</v>
      </c>
      <c r="G18" s="18"/>
      <c r="H18" s="335" t="s">
        <v>4148</v>
      </c>
      <c r="I18" t="str">
        <f t="shared" si="0"/>
        <v>"DROW-Vision dans le noir supérieure":  {
 "Code" : "Vision dans le noir supérieure",
 "Race" : "",
 "SubRace" : "DROW","UseNumber" : -1,
 "Description" : "Votre vision dans le noir est étendue à 36 mètres."
  }</v>
      </c>
    </row>
    <row r="19" spans="1:9">
      <c r="A19" s="334"/>
      <c r="B19" s="18" t="s">
        <v>441</v>
      </c>
      <c r="C19" s="86" t="s">
        <v>4149</v>
      </c>
      <c r="D19" s="18"/>
      <c r="E19" s="18"/>
      <c r="F19" s="86">
        <v>-1</v>
      </c>
      <c r="G19" s="18"/>
      <c r="H19" s="335" t="s">
        <v>4150</v>
      </c>
      <c r="I19" t="str">
        <f t="shared" si="0"/>
        <v>"DROW-Sensibilité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v>
      </c>
    </row>
    <row r="20" spans="1:9">
      <c r="A20" s="334"/>
      <c r="B20" s="86" t="s">
        <v>441</v>
      </c>
      <c r="C20" s="86" t="s">
        <v>4227</v>
      </c>
      <c r="D20" s="18" t="s">
        <v>2950</v>
      </c>
      <c r="E20" s="86" t="s">
        <v>2950</v>
      </c>
      <c r="F20" s="86"/>
      <c r="G20" s="18"/>
      <c r="H20" s="335" t="s">
        <v>4153</v>
      </c>
      <c r="I20" t="str">
        <f t="shared" si="0"/>
        <v>"DROW-Entraînement aux armes drows":  {
 "Code" : "Entraînement aux armes drows",
 "Race" : "",
 "SubRace" : "DROW","Stats" : true,"Auto" : true,
 "Description" : "Vous obtenez la maîtrise des rapières, des épées courtes et des arbalètes de poing"
  }</v>
      </c>
    </row>
    <row r="21" spans="1:9">
      <c r="A21" s="336"/>
      <c r="B21" s="320" t="s">
        <v>441</v>
      </c>
      <c r="C21" s="320" t="s">
        <v>4151</v>
      </c>
      <c r="D21" s="315"/>
      <c r="E21" s="315"/>
      <c r="F21" s="320">
        <v>1</v>
      </c>
      <c r="G21" s="315">
        <v>3</v>
      </c>
      <c r="H21" s="337" t="s">
        <v>4152</v>
      </c>
      <c r="I21" t="str">
        <f t="shared" si="0"/>
        <v>"DROW-Magie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v>
      </c>
    </row>
    <row r="22" spans="1:9">
      <c r="A22" s="338"/>
      <c r="B22" s="339" t="s">
        <v>438</v>
      </c>
      <c r="C22" s="339" t="s">
        <v>4154</v>
      </c>
      <c r="D22" s="340" t="s">
        <v>2950</v>
      </c>
      <c r="E22" s="340" t="s">
        <v>2950</v>
      </c>
      <c r="F22" s="340"/>
      <c r="G22" s="340"/>
      <c r="H22" s="341" t="s">
        <v>4155</v>
      </c>
      <c r="I22" t="str">
        <f t="shared" si="0"/>
        <v>"WOODEN_ELF-Entraînement aux armes elfiques":  {
 "Code" : "Entraînement aux armes elfiques",
 "Race" : "",
 "SubRace" : "WOODEN_ELF","Stats" : true,"Auto" : true,
 "Description" : "Vous obtenez la maîtrise des épées (longues et courtes) et des arcs (longs et courts)."
  }</v>
      </c>
    </row>
    <row r="23" spans="1:9">
      <c r="A23" s="193" t="s">
        <v>4</v>
      </c>
      <c r="B23" s="311"/>
      <c r="C23" s="311" t="s">
        <v>4159</v>
      </c>
      <c r="D23" s="194"/>
      <c r="E23" s="194"/>
      <c r="F23" s="194">
        <v>-1</v>
      </c>
      <c r="G23" s="194"/>
      <c r="H23" s="312" t="s">
        <v>4160</v>
      </c>
      <c r="I23" t="str">
        <f t="shared" si="0"/>
        <v>"HALFELIN-Chanceux":  {
 "Code" : "Chanceux",
 "Race" : "HALFELIN",
 "SubRace" : "","UseNumber" : -1,
 "Description" : "Lorsque vous obtenez un 1 au dé d'un jet d'attaque, de caractéristique ou de sauvegarde, vous pouvez relancer le dé et devez alors utiliser ce nouveau résultat."
  }</v>
      </c>
    </row>
    <row r="24" spans="1:9">
      <c r="A24" s="79" t="s">
        <v>4</v>
      </c>
      <c r="B24" s="86"/>
      <c r="C24" s="86" t="s">
        <v>4161</v>
      </c>
      <c r="D24" s="18" t="s">
        <v>2950</v>
      </c>
      <c r="E24" s="18"/>
      <c r="F24" s="18"/>
      <c r="G24" s="18"/>
      <c r="H24" s="305" t="s">
        <v>4162</v>
      </c>
      <c r="I24" t="str">
        <f t="shared" si="0"/>
        <v>"HALFELIN-Vaillant":  {
 "Code" : "Vaillant",
 "Race" : "HALFELIN",
 "SubRace" : "","Stats" : true,
 "Description" : "Vous avez un avantage aux jets de sauvegarde pour ne pas être effrayé."
  }</v>
      </c>
    </row>
    <row r="25" spans="1:9">
      <c r="A25" s="314" t="s">
        <v>4</v>
      </c>
      <c r="B25" s="320"/>
      <c r="C25" s="320" t="s">
        <v>4163</v>
      </c>
      <c r="D25" s="315"/>
      <c r="E25" s="315"/>
      <c r="F25" s="315">
        <v>-1</v>
      </c>
      <c r="G25" s="315"/>
      <c r="H25" s="322" t="s">
        <v>4164</v>
      </c>
      <c r="I25" t="str">
        <f t="shared" si="0"/>
        <v>"HALFELIN-Agilité halfeline":  {
 "Code" : "Agilité halfeline",
 "Race" : "HALFELIN",
 "SubRace" : "","UseNumber" : -1,
 "Description" : "Vous pouvez passer dans l'espace de toute créature d'une taille supérieure à la vôtre"
  }</v>
      </c>
    </row>
    <row r="26" spans="1:9">
      <c r="A26" s="345"/>
      <c r="B26" s="346" t="s">
        <v>445</v>
      </c>
      <c r="C26" s="346" t="s">
        <v>4165</v>
      </c>
      <c r="D26" s="347"/>
      <c r="E26" s="347"/>
      <c r="F26" s="347"/>
      <c r="G26" s="347"/>
      <c r="H26" s="348" t="s">
        <v>4166</v>
      </c>
      <c r="I26" t="str">
        <f t="shared" si="0"/>
        <v>"LIGHT_FOOT_HALFELIN-Discrétion naturelle":  {
 "Code" : "Discrétion naturelle",
 "Race" : "",
 "SubRace" : "LIGHT_FOOT_HALFELIN",
 "Description" : "Vous pouvez tenter de vous cacher si vous vous trouvez derrière une créature d'une taille supérieure à la vôtre."
  }</v>
      </c>
    </row>
    <row r="27" spans="1:9">
      <c r="A27" s="82"/>
      <c r="B27" s="215" t="s">
        <v>446</v>
      </c>
      <c r="C27" s="215" t="s">
        <v>4167</v>
      </c>
      <c r="D27" s="83" t="s">
        <v>2950</v>
      </c>
      <c r="E27" s="83" t="s">
        <v>2950</v>
      </c>
      <c r="F27" s="83"/>
      <c r="G27" s="83"/>
      <c r="H27" s="344" t="s">
        <v>4168</v>
      </c>
      <c r="I27" t="str">
        <f t="shared" si="0"/>
        <v>"ROBUST_HALFELIN-Résistance des robustes":  {
 "Code" : "Résistance des robustes",
 "Race" : "",
 "SubRace" : "ROBUST_HALFELIN","Stats" : true,"Auto" : true,
 "Description" : "Vous obtenez un avantage aux jets de sauvegarde contre le poison et la résistance contre les dégâts de poison."
  }</v>
      </c>
    </row>
    <row r="28" spans="1:9">
      <c r="A28" s="106" t="s">
        <v>362</v>
      </c>
      <c r="B28" s="86"/>
      <c r="C28" s="86" t="s">
        <v>2661</v>
      </c>
      <c r="D28" s="18"/>
      <c r="E28" s="18"/>
      <c r="F28" s="18">
        <v>-1</v>
      </c>
      <c r="G28" s="18"/>
      <c r="H28" s="305" t="s">
        <v>4169</v>
      </c>
      <c r="I28" t="str">
        <f t="shared" si="0"/>
        <v>"DWARF-Vision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v>
      </c>
    </row>
    <row r="29" spans="1:9">
      <c r="A29" s="106" t="s">
        <v>362</v>
      </c>
      <c r="B29" s="86"/>
      <c r="C29" s="86" t="s">
        <v>4170</v>
      </c>
      <c r="D29" s="18" t="s">
        <v>2950</v>
      </c>
      <c r="E29" s="86" t="s">
        <v>2950</v>
      </c>
      <c r="F29" s="18"/>
      <c r="G29" s="18"/>
      <c r="H29" s="305" t="s">
        <v>4171</v>
      </c>
      <c r="I29" t="str">
        <f t="shared" si="0"/>
        <v>"DWARF-Résistance naine":  {
 "Code" : "Résistance naine",
 "Race" : "DWARF",
 "SubRace" : "","Stats" : true,"Auto" : true,
 "Description" : "Vous avez un avantage aux jets de sauvegarde contre le poison et obtenez la résistance contre les dégâts de poison."
  }</v>
      </c>
    </row>
    <row r="30" spans="1:9">
      <c r="A30" s="79" t="s">
        <v>362</v>
      </c>
      <c r="B30" s="18"/>
      <c r="C30" s="86" t="s">
        <v>4172</v>
      </c>
      <c r="D30" s="18" t="s">
        <v>2950</v>
      </c>
      <c r="E30" s="86" t="s">
        <v>2950</v>
      </c>
      <c r="F30" s="18"/>
      <c r="G30" s="18"/>
      <c r="H30" s="296" t="s">
        <v>4173</v>
      </c>
      <c r="I30" t="str">
        <f t="shared" si="0"/>
        <v>"DWARF-Entraînement aux armes naines":  {
 "Code" : "Entraînement aux armes naines",
 "Race" : "DWARF",
 "SubRace" : "","Stats" : true,"Auto" : true,
 "Description" : "Vous obtenez la maîtrise des hachettes, des haches d'armes, des marteaux légers et des marteaux de guerre."
  }</v>
      </c>
    </row>
    <row r="31" spans="1:9">
      <c r="A31" s="79" t="s">
        <v>362</v>
      </c>
      <c r="B31" s="18"/>
      <c r="C31" s="86" t="s">
        <v>4175</v>
      </c>
      <c r="D31" s="86" t="s">
        <v>2950</v>
      </c>
      <c r="E31" s="18"/>
      <c r="F31" s="18"/>
      <c r="G31" s="18"/>
      <c r="H31" s="296" t="s">
        <v>4176</v>
      </c>
      <c r="I31" t="str">
        <f t="shared" si="0"/>
        <v>"DWARF-Maîtrise des outils":  {
 "Code" : "Maîtrise des outils",
 "Race" : "DWARF",
 "SubRace" : "","Stats" : true,
 "Description" : "Vous obtenez la maîtrise d'un des outils d'artisan suivant au choix : outils de forgeron, outils de brasseur ou outils de maçon."
  }</v>
      </c>
    </row>
    <row r="32" spans="1:9">
      <c r="A32" s="314" t="s">
        <v>362</v>
      </c>
      <c r="B32" s="315"/>
      <c r="C32" s="320" t="s">
        <v>4177</v>
      </c>
      <c r="D32" s="320"/>
      <c r="E32" s="315"/>
      <c r="F32" s="315">
        <v>-1</v>
      </c>
      <c r="G32" s="315"/>
      <c r="H32" s="316" t="s">
        <v>4178</v>
      </c>
      <c r="I32" t="str">
        <f t="shared" si="0"/>
        <v>"DWARF-Connaissance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33" spans="1:9">
      <c r="A33" s="345"/>
      <c r="B33" s="315" t="s">
        <v>456</v>
      </c>
      <c r="C33" s="320" t="s">
        <v>4179</v>
      </c>
      <c r="D33" s="320" t="s">
        <v>2950</v>
      </c>
      <c r="E33" s="315"/>
      <c r="F33" s="315"/>
      <c r="G33" s="315"/>
      <c r="H33" s="316" t="s">
        <v>4180</v>
      </c>
      <c r="I33" t="str">
        <f t="shared" si="0"/>
        <v>"HILLS_DWARF-Robustesse naine":  {
 "Code" : "Robustesse naine",
 "Race" : "",
 "SubRace" : "HILLS_DWARF","Stats" : true,
 "Description" : "Vos points de vie maximums augmentent de 1 à chaque niveau."
  }</v>
      </c>
    </row>
    <row r="34" spans="1:9">
      <c r="A34" s="79"/>
      <c r="B34" s="18" t="s">
        <v>455</v>
      </c>
      <c r="C34" s="86" t="s">
        <v>4181</v>
      </c>
      <c r="D34" s="86" t="s">
        <v>2950</v>
      </c>
      <c r="E34" s="86" t="s">
        <v>2950</v>
      </c>
      <c r="F34" s="18"/>
      <c r="G34" s="18"/>
      <c r="H34" s="296" t="s">
        <v>4182</v>
      </c>
      <c r="I34" t="str">
        <f t="shared" si="0"/>
        <v>"MONTAINS_DWARF-Formation au port des armures naines":  {
 "Code" : "Formation au port des armures naines",
 "Race" : "",
 "SubRace" : "MONTAINS_DWARF","Stats" : true,"Auto" : true,
 "Description" : "Vous maîtrisez les armures légères et intermédiaires."
  }</v>
      </c>
    </row>
    <row r="35" spans="1:9">
      <c r="A35" s="193" t="s">
        <v>363</v>
      </c>
      <c r="B35" s="194"/>
      <c r="C35" s="311" t="s">
        <v>2661</v>
      </c>
      <c r="D35" s="311"/>
      <c r="E35" s="194"/>
      <c r="F35" s="194">
        <v>-1</v>
      </c>
      <c r="G35" s="194"/>
      <c r="H35" s="295" t="s">
        <v>4183</v>
      </c>
      <c r="I35" t="str">
        <f t="shared" si="0"/>
        <v>"HALF_ELF-Vision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6" spans="1:9">
      <c r="A36" s="79" t="s">
        <v>363</v>
      </c>
      <c r="B36" s="18"/>
      <c r="C36" s="86" t="s">
        <v>4141</v>
      </c>
      <c r="D36" s="86" t="s">
        <v>2950</v>
      </c>
      <c r="E36" s="86" t="s">
        <v>2950</v>
      </c>
      <c r="F36" s="18"/>
      <c r="G36" s="18"/>
      <c r="H36" s="296" t="s">
        <v>4142</v>
      </c>
      <c r="I36" t="str">
        <f t="shared" si="0"/>
        <v>"HALF_ELF-Ascendance féerique":  {
 "Code" : "Ascendance féerique",
 "Race" : "HALF_ELF",
 "SubRace" : "","Stats" : true,"Auto" : true,
 "Description" : "Vous avez un avantage aux jets de sauvegarde contre les effets de charme et la magie ne peut pas vous endormir."
  }</v>
      </c>
    </row>
    <row r="37" spans="1:9">
      <c r="A37" s="82" t="s">
        <v>363</v>
      </c>
      <c r="B37" s="83"/>
      <c r="C37" s="215" t="s">
        <v>4184</v>
      </c>
      <c r="D37" s="215" t="s">
        <v>2950</v>
      </c>
      <c r="E37" s="83"/>
      <c r="F37" s="83"/>
      <c r="G37" s="83"/>
      <c r="H37" s="300" t="s">
        <v>4185</v>
      </c>
      <c r="I37" t="str">
        <f t="shared" si="0"/>
        <v>"HALF_ELF-Polyvalence":  {
 "Code" : "Polyvalence",
 "Race" : "HALF_ELF",
 "SubRace" : "","Stats" : true,
 "Description" : "Vous gagnez la maîtrise de deux compétences de votre choix."
  }</v>
      </c>
    </row>
    <row r="38" spans="1:9">
      <c r="A38" s="193" t="s">
        <v>364</v>
      </c>
      <c r="B38" s="194"/>
      <c r="C38" s="311" t="s">
        <v>2661</v>
      </c>
      <c r="D38" s="311"/>
      <c r="E38" s="194"/>
      <c r="F38" s="194">
        <v>-1</v>
      </c>
      <c r="G38" s="194"/>
      <c r="H38" s="295" t="s">
        <v>4186</v>
      </c>
      <c r="I38" t="str">
        <f t="shared" si="0"/>
        <v>"HALF_ORC-Vision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9" spans="1:9">
      <c r="A39" s="79" t="s">
        <v>364</v>
      </c>
      <c r="B39" s="18"/>
      <c r="C39" s="86" t="s">
        <v>4187</v>
      </c>
      <c r="D39" s="86" t="s">
        <v>2950</v>
      </c>
      <c r="E39" s="18"/>
      <c r="F39" s="18"/>
      <c r="G39" s="18"/>
      <c r="H39" s="296" t="s">
        <v>4188</v>
      </c>
      <c r="I39" t="str">
        <f t="shared" si="0"/>
        <v>"HALF_ORC-Menaçant":  {
 "Code" : "Menaçant",
 "Race" : "HALF_ORC",
 "SubRace" : "","Stats" : true,
 "Description" : "Vous gagnez la maîtrise de la compétence Intimidation."
  }</v>
      </c>
    </row>
    <row r="40" spans="1:9">
      <c r="A40" s="79" t="s">
        <v>364</v>
      </c>
      <c r="B40" s="18"/>
      <c r="C40" s="86" t="s">
        <v>4189</v>
      </c>
      <c r="D40" s="86"/>
      <c r="E40" s="18"/>
      <c r="F40" s="18">
        <v>-1</v>
      </c>
      <c r="G40" s="18"/>
      <c r="H40" s="296" t="s">
        <v>4190</v>
      </c>
      <c r="I40" t="str">
        <f t="shared" si="0"/>
        <v>"HALF_ORC-Endurance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v>
      </c>
    </row>
    <row r="41" spans="1:9">
      <c r="A41" s="82" t="s">
        <v>364</v>
      </c>
      <c r="B41" s="83"/>
      <c r="C41" s="215" t="s">
        <v>4191</v>
      </c>
      <c r="D41" s="215"/>
      <c r="E41" s="83"/>
      <c r="F41" s="83">
        <v>-1</v>
      </c>
      <c r="G41" s="83"/>
      <c r="H41" s="300" t="s">
        <v>4192</v>
      </c>
      <c r="I41" t="str">
        <f t="shared" si="0"/>
        <v>"HALF_ORC-Attaques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v>
      </c>
    </row>
    <row r="42" spans="1:9">
      <c r="A42" s="193" t="s">
        <v>365</v>
      </c>
      <c r="B42" s="194"/>
      <c r="C42" s="311" t="s">
        <v>4193</v>
      </c>
      <c r="D42" s="311"/>
      <c r="E42" s="194"/>
      <c r="F42" s="194">
        <v>-1</v>
      </c>
      <c r="G42" s="194"/>
      <c r="H42" s="295" t="s">
        <v>4194</v>
      </c>
      <c r="I42" t="str">
        <f t="shared" si="0"/>
        <v>"DRAGON_BORN-Souffle":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v>
      </c>
    </row>
    <row r="43" spans="1:9">
      <c r="A43" s="82" t="s">
        <v>365</v>
      </c>
      <c r="B43" s="83"/>
      <c r="C43" s="215" t="s">
        <v>4195</v>
      </c>
      <c r="D43" s="215" t="s">
        <v>2950</v>
      </c>
      <c r="E43" s="83" t="s">
        <v>2950</v>
      </c>
      <c r="F43" s="83"/>
      <c r="G43" s="83"/>
      <c r="H43" s="300" t="s">
        <v>4196</v>
      </c>
      <c r="I43" t="str">
        <f t="shared" si="0"/>
        <v>"DRAGON_BORN-Résistance aux dégâts":  {
 "Code" : "Résistance aux dégâts",
 "Race" : "DRAGON_BORN",
 "SubRace" : "","Stats" : true,"Auto" : true,
 "Description" : "Vous obtenez la résistance au type de dégâts associé à votre ascendance draconique."
  }</v>
      </c>
    </row>
    <row r="44" spans="1:9">
      <c r="A44" s="193" t="s">
        <v>5</v>
      </c>
      <c r="B44" s="194"/>
      <c r="C44" s="311" t="s">
        <v>2661</v>
      </c>
      <c r="D44" s="311"/>
      <c r="E44" s="194"/>
      <c r="F44" s="194">
        <v>-1</v>
      </c>
      <c r="G44" s="194"/>
      <c r="H44" s="295" t="s">
        <v>4197</v>
      </c>
      <c r="I44" t="str">
        <f t="shared" si="0"/>
        <v>"GNOME-Vision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5" spans="1:9">
      <c r="A45" s="314" t="s">
        <v>5</v>
      </c>
      <c r="B45" s="315"/>
      <c r="C45" s="320" t="s">
        <v>4198</v>
      </c>
      <c r="D45" s="320" t="s">
        <v>2950</v>
      </c>
      <c r="E45" s="320" t="s">
        <v>2950</v>
      </c>
      <c r="F45" s="315"/>
      <c r="G45" s="315"/>
      <c r="H45" s="316" t="s">
        <v>4199</v>
      </c>
      <c r="I45" t="str">
        <f t="shared" si="0"/>
        <v>"GNOME-Ruse gnome":  {
 "Code" : "Ruse gnome",
 "Race" : "GNOME",
 "SubRace" : "","Stats" : true,"Auto" : true,
 "Description" : "Vous avez un avantage aux jets de sauvegarde d'Intelligence, de Sagesse et de Charisme contre la magie."
  }</v>
      </c>
    </row>
    <row r="46" spans="1:9">
      <c r="A46" s="79"/>
      <c r="B46" s="18" t="s">
        <v>457</v>
      </c>
      <c r="C46" s="86" t="s">
        <v>4200</v>
      </c>
      <c r="D46" s="86"/>
      <c r="E46" s="18"/>
      <c r="F46" s="18">
        <v>-1</v>
      </c>
      <c r="G46" s="18"/>
      <c r="H46" s="296" t="s">
        <v>4201</v>
      </c>
      <c r="I46" t="str">
        <f t="shared" si="0"/>
        <v>"FORESTS_GNOME-Illusionniste-né":  {
 "Code" : "Illusionniste-né",
 "Race" : "",
 "SubRace" : "FORESTS_GNOME","UseNumber" : -1,
 "Description" : "Vous connaissez le sort mineur illusion mineure. L'Intelligence est votre caractéristique d'incantation pour ce sort."
  }</v>
      </c>
    </row>
    <row r="47" spans="1:9">
      <c r="A47" s="314"/>
      <c r="B47" s="315" t="s">
        <v>457</v>
      </c>
      <c r="C47" s="320" t="s">
        <v>4202</v>
      </c>
      <c r="D47" s="320"/>
      <c r="E47" s="315"/>
      <c r="F47" s="315">
        <v>-1</v>
      </c>
      <c r="G47" s="315"/>
      <c r="H47" s="316" t="s">
        <v>4203</v>
      </c>
      <c r="I47" t="str">
        <f t="shared" si="0"/>
        <v>"FORESTS_GNOME-Communication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v>
      </c>
    </row>
    <row r="48" spans="1:9">
      <c r="A48" s="79"/>
      <c r="B48" s="18" t="s">
        <v>460</v>
      </c>
      <c r="C48" s="86" t="s">
        <v>4204</v>
      </c>
      <c r="D48" s="86"/>
      <c r="E48" s="18"/>
      <c r="F48" s="18">
        <v>-1</v>
      </c>
      <c r="G48" s="18"/>
      <c r="H48" s="296" t="s">
        <v>4205</v>
      </c>
      <c r="I48" t="str">
        <f t="shared" si="0"/>
        <v>"ROCKS_GNOME-Connaissance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v>
      </c>
    </row>
    <row r="49" spans="1:9">
      <c r="A49" s="314"/>
      <c r="B49" s="320" t="s">
        <v>460</v>
      </c>
      <c r="C49" s="320" t="s">
        <v>4206</v>
      </c>
      <c r="D49" s="320"/>
      <c r="E49" s="315"/>
      <c r="F49" s="315">
        <v>-1</v>
      </c>
      <c r="G49" s="315"/>
      <c r="H49" s="316" t="s">
        <v>4207</v>
      </c>
      <c r="I49" t="str">
        <f t="shared" si="0"/>
        <v>"ROCKS_GNOME-Bricoleur":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v>
      </c>
    </row>
    <row r="50" spans="1:9">
      <c r="A50" s="79"/>
      <c r="B50" s="86" t="s">
        <v>369</v>
      </c>
      <c r="C50" s="86" t="s">
        <v>4147</v>
      </c>
      <c r="D50" s="86"/>
      <c r="E50" s="18"/>
      <c r="F50" s="18">
        <v>-1</v>
      </c>
      <c r="G50" s="18"/>
      <c r="H50" s="296" t="s">
        <v>4208</v>
      </c>
      <c r="I50" t="str">
        <f t="shared" si="0"/>
        <v>"DEPTH_GNOME-Vision dans le noir supérieure":  {
 "Code" : "Vision dans le noir supérieure",
 "Race" : "",
 "SubRace" : "DEPTH_GNOME","UseNumber" : -1,
 "Description" : "Votre vision dans le noir a une portée de 36 mètres."
  }</v>
      </c>
    </row>
    <row r="51" spans="1:9">
      <c r="A51" s="79"/>
      <c r="B51" s="86" t="s">
        <v>369</v>
      </c>
      <c r="C51" s="86" t="s">
        <v>4198</v>
      </c>
      <c r="D51" s="86" t="s">
        <v>2950</v>
      </c>
      <c r="E51" s="86" t="s">
        <v>2950</v>
      </c>
      <c r="F51" s="18"/>
      <c r="G51" s="18"/>
      <c r="H51" s="296" t="s">
        <v>4209</v>
      </c>
      <c r="I51" t="str">
        <f t="shared" si="0"/>
        <v>"DEPTH_GNOME-Ruse gnome":  {
 "Code" : "Ruse gnome",
 "Race" : "",
 "SubRace" : "DEPTH_GNOME","Stats" : true,"Auto" : true,
 "Description" : "Vous avez l'avantage aux jets de sauvegarde d'Intelligence, de Sagesse et de Charisme contre la magie."
  }</v>
      </c>
    </row>
    <row r="52" spans="1:9">
      <c r="A52" s="82"/>
      <c r="B52" s="215" t="s">
        <v>369</v>
      </c>
      <c r="C52" s="215" t="s">
        <v>4210</v>
      </c>
      <c r="D52" s="215"/>
      <c r="E52" s="83"/>
      <c r="F52" s="83">
        <v>-1</v>
      </c>
      <c r="G52" s="83"/>
      <c r="H52" s="300" t="s">
        <v>4211</v>
      </c>
      <c r="I52" t="str">
        <f t="shared" si="0"/>
        <v>"DEPTH_GNOME-Teint pierreux":  {
 "Code" : "Teint pierreux",
 "Race" : "",
 "SubRace" : "DEPTH_GNOME","UseNumber" : -1,
 "Description" : "Vous avez l'avantage aux jets de Dextérité (Discrétion) pour vous cacher sur un terrain rocheux."
  }</v>
      </c>
    </row>
    <row r="53" spans="1:9">
      <c r="A53" s="79" t="s">
        <v>366</v>
      </c>
      <c r="B53" s="18"/>
      <c r="C53" s="86" t="s">
        <v>2661</v>
      </c>
      <c r="D53" s="86"/>
      <c r="E53" s="18"/>
      <c r="F53" s="18">
        <v>-1</v>
      </c>
      <c r="G53" s="18"/>
      <c r="H53" s="296" t="s">
        <v>4212</v>
      </c>
      <c r="I53" t="str">
        <f t="shared" si="0"/>
        <v>"TIEFFLING-Vision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54" spans="1:9">
      <c r="A54" s="79" t="s">
        <v>366</v>
      </c>
      <c r="B54" s="18"/>
      <c r="C54" s="86" t="s">
        <v>4213</v>
      </c>
      <c r="D54" s="86" t="s">
        <v>2950</v>
      </c>
      <c r="E54" s="86" t="s">
        <v>2950</v>
      </c>
      <c r="F54" s="18"/>
      <c r="G54" s="18"/>
      <c r="H54" s="296" t="s">
        <v>4128</v>
      </c>
      <c r="I54" t="str">
        <f t="shared" si="0"/>
        <v>"TIEFFLING-Résistance infernale":  {
 "Code" : "Résistance infernale",
 "Race" : "TIEFFLING",
 "SubRace" : "","Stats" : true,"Auto" : true,
 "Description" : "Vous avez la résistance aux dégâts de feu."
  }</v>
      </c>
    </row>
    <row r="55" spans="1:9">
      <c r="A55" s="82" t="s">
        <v>366</v>
      </c>
      <c r="B55" s="83"/>
      <c r="C55" s="215" t="s">
        <v>4214</v>
      </c>
      <c r="D55" s="215" t="s">
        <v>2950</v>
      </c>
      <c r="E55" s="83"/>
      <c r="F55" s="83"/>
      <c r="G55" s="83"/>
      <c r="H55" s="300" t="s">
        <v>4215</v>
      </c>
      <c r="I55" t="str">
        <f t="shared" si="0"/>
        <v>"TIEFFLING-Ascendance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56" spans="1:9">
      <c r="A56" s="193" t="s">
        <v>367</v>
      </c>
      <c r="B56" s="194"/>
      <c r="C56" s="311" t="s">
        <v>2670</v>
      </c>
      <c r="D56" s="311"/>
      <c r="E56" s="194"/>
      <c r="F56" s="194">
        <v>-1</v>
      </c>
      <c r="G56" s="194"/>
      <c r="H56" s="295" t="s">
        <v>4216</v>
      </c>
      <c r="I56" t="str">
        <f t="shared" si="0"/>
        <v>"AARAKOCRA-Vol":  {
 "Code" : "Vol",
 "Race" : "AARAKOCRA",
 "SubRace" : "","UseNumber" : -1,
 "Description" : "Vous avez une vitesse de vol de 15 mètres par round. Pour utiliser cette vitesse, vous ne devez par porter d'armure moyenne ou lourde."
  }</v>
      </c>
    </row>
    <row r="57" spans="1:9">
      <c r="A57" s="82" t="s">
        <v>367</v>
      </c>
      <c r="B57" s="83"/>
      <c r="C57" s="215" t="s">
        <v>4217</v>
      </c>
      <c r="D57" s="215"/>
      <c r="E57" s="83"/>
      <c r="F57" s="83">
        <v>-1</v>
      </c>
      <c r="G57" s="83"/>
      <c r="H57" s="300" t="s">
        <v>4218</v>
      </c>
      <c r="I57" t="str">
        <f t="shared" si="0"/>
        <v>"AARAKOCRA-Serre":  {
 "Code" : "Serre",
 "Race" : "AARAKOCRA",
 "SubRace" : "","UseNumber" : -1,
 "Description" : "Vous maîtrisez vos armes naturelles, lesquelles infligent 1d4 de dégâts tranchants."
  }</v>
      </c>
    </row>
    <row r="58" spans="1:9">
      <c r="A58" s="79" t="s">
        <v>370</v>
      </c>
      <c r="B58" s="18"/>
      <c r="C58" s="86" t="s">
        <v>4219</v>
      </c>
      <c r="D58" s="86" t="s">
        <v>2950</v>
      </c>
      <c r="E58" s="18"/>
      <c r="F58" s="18"/>
      <c r="G58" s="18"/>
      <c r="H58" s="296" t="s">
        <v>4220</v>
      </c>
      <c r="I58" t="str">
        <f t="shared" si="0"/>
        <v>"GOLIATH-Athlète naturel":  {
 "Code" : "Athlète naturel",
 "Race" : "GOLIATH",
 "SubRace" : "","Stats" : true,
 "Description" : "Vous maîtrisez la compétence Athlétisme."
  }</v>
      </c>
    </row>
    <row r="59" spans="1:9">
      <c r="A59" s="79" t="s">
        <v>370</v>
      </c>
      <c r="B59" s="18"/>
      <c r="C59" s="86" t="s">
        <v>4221</v>
      </c>
      <c r="D59" s="86"/>
      <c r="E59" s="18"/>
      <c r="F59" s="18">
        <v>-1</v>
      </c>
      <c r="G59" s="18"/>
      <c r="H59" s="296" t="s">
        <v>4222</v>
      </c>
      <c r="I59" t="str">
        <f t="shared" si="0"/>
        <v>"GOLIATH-Endurance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v>
      </c>
    </row>
    <row r="60" spans="1:9">
      <c r="A60" s="79" t="s">
        <v>370</v>
      </c>
      <c r="B60" s="18"/>
      <c r="C60" s="86" t="s">
        <v>4223</v>
      </c>
      <c r="D60" s="86"/>
      <c r="E60" s="18"/>
      <c r="F60" s="18">
        <v>-1</v>
      </c>
      <c r="G60" s="18"/>
      <c r="H60" s="296" t="s">
        <v>4224</v>
      </c>
      <c r="I60" t="str">
        <f t="shared" si="0"/>
        <v>"GOLIATH-Puissamment bâtit":  {
 "Code" : "Puissamment bâtit",
 "Race" : "GOLIATH",
 "SubRace" : "","UseNumber" : -1,
 "Description" : "Vous comptez comme étant plus grand d'une taille pour déterminer votre capacité de charge et le poids que vous pouvez pousser, traîner ou soulever."
  }</v>
      </c>
    </row>
    <row r="61" spans="1:9">
      <c r="A61" s="212" t="s">
        <v>370</v>
      </c>
      <c r="B61" s="83"/>
      <c r="C61" s="83" t="s">
        <v>4226</v>
      </c>
      <c r="D61" s="83"/>
      <c r="E61" s="83"/>
      <c r="F61" s="83">
        <v>-1</v>
      </c>
      <c r="G61" s="83"/>
      <c r="H61" s="300" t="s">
        <v>4225</v>
      </c>
      <c r="I61" t="str">
        <f t="shared" si="0"/>
        <v>"GOLIATH-Montagnard":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2" spans="1:9">
      <c r="A62" s="86"/>
      <c r="B62" s="18"/>
    </row>
    <row r="63" spans="1:9">
      <c r="A63" s="86"/>
      <c r="B63" s="18"/>
    </row>
    <row r="64" spans="1:9">
      <c r="A64" s="86"/>
      <c r="B64" s="18"/>
      <c r="I64" t="str">
        <f>CONCATENATE(I2,",
",I3,",
",I4,",
",I5,",
",I6,",
",I7,",
",I8,",
",I9,",
",I10,",
",I11,",
",I12,",
",I13,",
",I14,",
",I15,",
",I16,",
",I17,",
",I18,",
",I19,",
",I20,",
",I21,",
",I22,",
",I23,",
",I24,",
",I25,",
",I26,",
",I27,",
",I28,",
",I29,",
",I30,",
",I31,",
",I32,",
",I33,",
",I34,",
",I35,",
",I36,",
",I37,",
",I38,",
",I39,",
",I40,",
",I41,",
",I42,",
",I43,",
",I44,",
",I45,",
",I46,",
",I47,",
",I48,",
",I49,",
",I50,",
",I51,",
",I52,",
",I53,",
",I54,",
",I55,",
",I56,",
",I57,",
",I58,",
",I59,",
",I60,",
",I61)</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5" spans="1:2">
      <c r="A65" s="86"/>
      <c r="B65" s="18"/>
    </row>
    <row r="66" spans="1:2">
      <c r="A66" s="86"/>
      <c r="B66" s="18"/>
    </row>
    <row r="67" spans="1:2">
      <c r="A67" s="86"/>
      <c r="B67" s="18"/>
    </row>
    <row r="68" spans="1:2">
      <c r="A68" s="86"/>
      <c r="B68" s="18"/>
    </row>
    <row r="69" spans="1:2">
      <c r="A69" s="86"/>
      <c r="B69" s="18"/>
    </row>
    <row r="70" spans="1:2">
      <c r="A70" s="86"/>
      <c r="B70" s="18"/>
    </row>
    <row r="71" spans="1:2">
      <c r="A71" s="86"/>
      <c r="B71" s="18"/>
    </row>
    <row r="72" spans="1:2">
      <c r="A72" s="86"/>
      <c r="B72" s="18"/>
    </row>
    <row r="73" spans="1:2">
      <c r="A73" s="86"/>
      <c r="B73" s="18"/>
    </row>
    <row r="74" spans="1:2">
      <c r="A74" s="86"/>
      <c r="B74" s="18"/>
    </row>
    <row r="75" spans="1:2">
      <c r="A75" s="86"/>
      <c r="B75" s="18"/>
    </row>
    <row r="76" spans="1:2">
      <c r="A76" s="86"/>
      <c r="B76" s="18"/>
    </row>
    <row r="77" spans="1:2">
      <c r="A77" s="86"/>
      <c r="B77" s="18"/>
    </row>
    <row r="78" spans="1:2">
      <c r="A78" s="86"/>
      <c r="B78" s="18"/>
    </row>
    <row r="79" spans="1:2">
      <c r="A79" s="86"/>
      <c r="B79" s="18"/>
    </row>
    <row r="80" spans="1:2">
      <c r="A80" s="86"/>
      <c r="B80" s="18"/>
    </row>
    <row r="81" spans="1:2">
      <c r="A81" s="86"/>
      <c r="B81" s="18"/>
    </row>
    <row r="82" spans="1:2">
      <c r="A82" s="86"/>
      <c r="B82" s="18"/>
    </row>
    <row r="83" spans="1:2">
      <c r="A83" s="86"/>
      <c r="B83" s="18"/>
    </row>
    <row r="84" spans="1:2">
      <c r="A84" s="86"/>
      <c r="B84" s="18"/>
    </row>
    <row r="85" spans="1:2">
      <c r="A85" s="86"/>
      <c r="B85" s="18"/>
    </row>
    <row r="86" spans="1:2">
      <c r="A86" s="86"/>
      <c r="B86" s="18"/>
    </row>
    <row r="87" spans="1:2">
      <c r="A87" s="86"/>
      <c r="B87" s="18"/>
    </row>
    <row r="88" spans="1:2">
      <c r="A88" s="86"/>
      <c r="B88" s="18"/>
    </row>
    <row r="89" spans="1:2">
      <c r="A89" s="86"/>
      <c r="B89" s="18"/>
    </row>
    <row r="90" spans="1:2">
      <c r="A90" s="86"/>
      <c r="B90" s="18"/>
    </row>
    <row r="91" spans="1:2">
      <c r="A91" s="86"/>
      <c r="B91" s="18"/>
    </row>
    <row r="92" spans="1:2">
      <c r="A92" s="86"/>
      <c r="B92" s="18"/>
    </row>
    <row r="93" spans="1:2">
      <c r="A93" s="86"/>
      <c r="B93" s="18"/>
    </row>
    <row r="94" spans="1:2">
      <c r="A94" s="86"/>
      <c r="B94" s="18"/>
    </row>
    <row r="95" spans="1:2">
      <c r="A95" s="86"/>
      <c r="B95" s="18"/>
    </row>
    <row r="96" spans="1:2">
      <c r="A96" s="86"/>
      <c r="B96" s="18"/>
    </row>
    <row r="97" spans="1:2">
      <c r="A97" s="86"/>
      <c r="B97" s="18"/>
    </row>
    <row r="98" spans="1:2">
      <c r="A98" s="86"/>
      <c r="B98" s="18"/>
    </row>
    <row r="99" spans="1:2">
      <c r="A99" s="86"/>
      <c r="B99" s="18"/>
    </row>
  </sheetData>
  <conditionalFormatting sqref="C1:C1048576">
    <cfRule type="expression" dxfId="0" priority="1">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D14" sqref="D14"/>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75" t="s">
        <v>442</v>
      </c>
      <c r="B1" s="96" t="s">
        <v>1085</v>
      </c>
      <c r="C1" s="20" t="s">
        <v>1086</v>
      </c>
      <c r="D1" s="20" t="s">
        <v>2841</v>
      </c>
      <c r="E1" s="20" t="s">
        <v>1087</v>
      </c>
      <c r="F1" s="20" t="s">
        <v>2842</v>
      </c>
    </row>
    <row r="2" spans="1:8" ht="12.75" customHeight="1">
      <c r="A2" s="99" t="s">
        <v>1084</v>
      </c>
      <c r="B2" s="97" t="s">
        <v>1091</v>
      </c>
      <c r="C2" s="97" t="s">
        <v>1109</v>
      </c>
      <c r="D2" s="224"/>
      <c r="E2" s="224" t="s">
        <v>2843</v>
      </c>
      <c r="F2" s="134" t="s">
        <v>87</v>
      </c>
      <c r="G2">
        <f>IF(ISBLANK(F2),0,LEFT(F2,LEN(F2)-3)*IF(RIGHT(F2,2)="po",100,IF(RIGHT(F2,2)="pa",10,1)))</f>
        <v>1500</v>
      </c>
      <c r="H2" t="str">
        <f>""""&amp;A2&amp;""":  {
 ""Name"" : """&amp;B2&amp;""",
 ""Skills"" : ["&amp;C2&amp;"],
 ""Objects"" : ["&amp;D2&amp;"],
 ""StartingObjects"" : ["&amp;E2&amp;"],
 ""StartingMoney"" : "&amp;G2&amp;"
  }"</f>
        <v>"ACOLYTE":  {
 "Name" : "Acolyte",
 "Skills" : ["Perspicacité", "Religion"],
 "Objects" : [],
 "StartingObjects" : ["Symbole sacré","Livre de prières", "5 bâtons d'encens", "Habits de cérémonie","Vêtements communs"],
 "StartingMoney" : 1500
  }</v>
      </c>
    </row>
    <row r="3" spans="1:8" ht="16.5" customHeight="1">
      <c r="A3" s="183" t="s">
        <v>1166</v>
      </c>
      <c r="B3" s="87" t="s">
        <v>1092</v>
      </c>
      <c r="C3" s="71" t="s">
        <v>1110</v>
      </c>
      <c r="D3" s="225"/>
      <c r="E3" s="225" t="s">
        <v>2844</v>
      </c>
      <c r="F3" s="135" t="s">
        <v>87</v>
      </c>
      <c r="G3">
        <f t="shared" ref="G3:G19" si="0">IF(ISBLANK(F3),0,LEFT(F3,LEN(F3)-3)*IF(RIGHT(F3,2)="po",100,IF(RIGHT(F3,2)="pa",10,1)))</f>
        <v>1500</v>
      </c>
      <c r="H3" t="str">
        <f t="shared" ref="H3:H19" si="1">""""&amp;A3&amp;""":  {
 ""Name"" : """&amp;B3&amp;""",
 ""Skills"" : ["&amp;C3&amp;"],
 ""Objects"" : ["&amp;D3&amp;"],
 ""StartingObjects"" : ["&amp;E3&amp;"],
 ""StartingMoney"" : "&amp;G3&amp;"
  }"</f>
        <v>"GUILD_ARTISAN":  {
 "Name" : "Artisan De Guilde",
 "Skills" : ["Perspicacité", "Persuasion"],
 "Objects" : [],
 "StartingObjects" : ["Lettre de recommandation de votre guilde", "Vêtements de voyage"],
 "StartingMoney" : 1500
  }</v>
      </c>
    </row>
    <row r="4" spans="1:8" ht="14.25" customHeight="1">
      <c r="A4" s="84" t="s">
        <v>1154</v>
      </c>
      <c r="B4" s="27" t="s">
        <v>1093</v>
      </c>
      <c r="C4" s="27" t="s">
        <v>1124</v>
      </c>
      <c r="D4" s="226" t="s">
        <v>2845</v>
      </c>
      <c r="E4" s="226" t="s">
        <v>2846</v>
      </c>
      <c r="F4" s="136" t="s">
        <v>87</v>
      </c>
      <c r="G4">
        <f t="shared" si="0"/>
        <v>1500</v>
      </c>
      <c r="H4" t="str">
        <f t="shared" si="1"/>
        <v>"ARTIST":  {
 "Name" : "Artiste",
 "Skills" : ["Acrobatie", "Représentation"],
 "Objects" : ["Kit de déguisement"],
 "StartingObjects" : ["Cadeau d'un admirateur (une lettre d'amour, une mèche de cheveux, une babiole)", "Costume"],
 "StartingMoney" : 1500
  }</v>
      </c>
    </row>
    <row r="5" spans="1:8" ht="15" customHeight="1">
      <c r="A5" s="79" t="s">
        <v>1088</v>
      </c>
      <c r="B5" s="87" t="s">
        <v>1094</v>
      </c>
      <c r="C5" s="71" t="s">
        <v>1111</v>
      </c>
      <c r="D5" s="225" t="s">
        <v>2847</v>
      </c>
      <c r="E5" s="225" t="s">
        <v>2848</v>
      </c>
      <c r="F5" s="135" t="s">
        <v>87</v>
      </c>
      <c r="G5">
        <f t="shared" si="0"/>
        <v>1500</v>
      </c>
      <c r="H5" t="str">
        <f t="shared" si="1"/>
        <v>"CHARLATAN":  {
 "Name" : "Charlatan",
 "Skills" : ["Escamotage", "Tromperie"],
 "Objects" : ["Kit de déguisement", "Kit de contrefaçon"],
 "StartingObjects" : ["Kit de déguisement", "Vêtements fins"],
 "StartingMoney" : 1500
  }</v>
      </c>
    </row>
    <row r="6" spans="1:8" ht="19.5" customHeight="1">
      <c r="A6" s="84" t="s">
        <v>1155</v>
      </c>
      <c r="B6" s="27" t="s">
        <v>1095</v>
      </c>
      <c r="C6" s="27" t="s">
        <v>1112</v>
      </c>
      <c r="D6" s="226" t="s">
        <v>2840</v>
      </c>
      <c r="E6" s="226" t="s">
        <v>2866</v>
      </c>
      <c r="F6" s="136" t="s">
        <v>87</v>
      </c>
      <c r="G6">
        <f t="shared" si="0"/>
        <v>1500</v>
      </c>
      <c r="H6" t="str">
        <f t="shared" si="1"/>
        <v>"CRIMINAL":  {
 "Name" : "Criminel",
 "Skills" : ["Discrétion", "Tromperie"],
 "Objects" : ["Outils de voleur"],
 "StartingObjects" : ["Pied-de-biche", "Vêtements communs sombres avec une capuche"],
 "StartingMoney" : 1500
  }</v>
      </c>
    </row>
    <row r="7" spans="1:8" ht="18.75" customHeight="1">
      <c r="A7" s="79" t="s">
        <v>1156</v>
      </c>
      <c r="B7" s="87" t="s">
        <v>1096</v>
      </c>
      <c r="C7" s="71" t="s">
        <v>1113</v>
      </c>
      <c r="D7" s="225" t="s">
        <v>2849</v>
      </c>
      <c r="E7" s="225" t="s">
        <v>2850</v>
      </c>
      <c r="F7" s="135" t="s">
        <v>84</v>
      </c>
      <c r="G7">
        <f t="shared" si="0"/>
        <v>1000</v>
      </c>
      <c r="H7" t="str">
        <f t="shared" si="1"/>
        <v>"STREETS_CHILD":  {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84" t="s">
        <v>1153</v>
      </c>
      <c r="B8" s="27" t="s">
        <v>1097</v>
      </c>
      <c r="C8" s="27" t="s">
        <v>1114</v>
      </c>
      <c r="D8" s="226" t="s">
        <v>2837</v>
      </c>
      <c r="E8" s="226" t="s">
        <v>2851</v>
      </c>
      <c r="F8" s="136" t="s">
        <v>38</v>
      </c>
      <c r="G8">
        <f t="shared" si="0"/>
        <v>500</v>
      </c>
      <c r="H8" t="str">
        <f t="shared" si="1"/>
        <v>"HERMIT":  {
 "Name" : "Ermite",
 "Skills" : ["Médecine", "Religion"],
 "Objects" : ["Kit d'herboriste"],
 "StartingObjects" : ["Kit d'herboriste", "Etui à parchemin remplis de notes sur vos études ou vos prières", "Couverture pour l'hiver", "Vêtements communs"],
 "StartingMoney" : 500
  }</v>
      </c>
    </row>
    <row r="9" spans="1:8" ht="18.75" customHeight="1">
      <c r="A9" s="183" t="s">
        <v>1165</v>
      </c>
      <c r="B9" s="87" t="s">
        <v>1098</v>
      </c>
      <c r="C9" s="71" t="s">
        <v>1115</v>
      </c>
      <c r="D9" s="225" t="s">
        <v>2852</v>
      </c>
      <c r="E9" s="225" t="s">
        <v>2853</v>
      </c>
      <c r="F9" s="135" t="s">
        <v>84</v>
      </c>
      <c r="G9">
        <f t="shared" si="0"/>
        <v>1000</v>
      </c>
      <c r="H9" t="str">
        <f t="shared" si="1"/>
        <v>"PEOPLE_HERO":  {
 "Name" : "Héros Du Peuple",
 "Skills" : ["Dressage", "Survie"],
 "Objects" : ["Véhicules (terrestres)"],
 "StartingObjects" : ["Pelle", "Pot en fer", "Vêtements communs"],
 "StartingMoney" : 1000
  }</v>
      </c>
    </row>
    <row r="10" spans="1:8" ht="14.25" customHeight="1">
      <c r="A10" s="84" t="s">
        <v>1157</v>
      </c>
      <c r="B10" s="27" t="s">
        <v>1099</v>
      </c>
      <c r="C10" s="27" t="s">
        <v>1116</v>
      </c>
      <c r="D10" s="226" t="s">
        <v>2854</v>
      </c>
      <c r="E10" s="226" t="s">
        <v>2855</v>
      </c>
      <c r="F10" s="136" t="s">
        <v>87</v>
      </c>
      <c r="G10">
        <f t="shared" si="0"/>
        <v>1500</v>
      </c>
      <c r="H10" t="str">
        <f t="shared" si="1"/>
        <v>"MARINE":  {
 "Name" : "Marin",
 "Skills" : ["Athlétisme", "Perception"],
 "Objects" : ["Outils de navigateur", "Véhicules (aquatiques)"],
 "StartingObjects" : ["Corde en soie (15 m.)", "Porte bonheur", "Vêtements communs"],
 "StartingMoney" : 1500
  }</v>
      </c>
    </row>
    <row r="11" spans="1:8" ht="16.5" customHeight="1">
      <c r="A11" s="79" t="s">
        <v>1089</v>
      </c>
      <c r="B11" s="87" t="s">
        <v>1100</v>
      </c>
      <c r="C11" s="71" t="s">
        <v>1117</v>
      </c>
      <c r="D11" s="225"/>
      <c r="E11" s="225" t="s">
        <v>2856</v>
      </c>
      <c r="F11" s="135" t="s">
        <v>61</v>
      </c>
      <c r="G11">
        <f t="shared" si="0"/>
        <v>2500</v>
      </c>
      <c r="H11" t="str">
        <f t="shared" si="1"/>
        <v>"NOBLE":  {
 "Name" : "Noble",
 "Skills" : ["Histoire", "Persuasion"],
 "Objects" : [],
 "StartingObjects" : ["Vêtements fins", "Chevalière", "Lettre de noblesse"],
 "StartingMoney" : 2500
  }</v>
      </c>
    </row>
    <row r="12" spans="1:8" ht="15.75" customHeight="1">
      <c r="A12" s="84" t="s">
        <v>1158</v>
      </c>
      <c r="B12" s="27" t="s">
        <v>1101</v>
      </c>
      <c r="C12" s="27" t="s">
        <v>1118</v>
      </c>
      <c r="D12" s="226"/>
      <c r="E12" s="226" t="s">
        <v>2857</v>
      </c>
      <c r="F12" s="136" t="s">
        <v>84</v>
      </c>
      <c r="G12">
        <f t="shared" si="0"/>
        <v>1000</v>
      </c>
      <c r="H12" t="str">
        <f t="shared" si="1"/>
        <v>"WISE":  {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79" t="s">
        <v>1090</v>
      </c>
      <c r="B13" s="87" t="s">
        <v>1102</v>
      </c>
      <c r="C13" s="71" t="s">
        <v>1119</v>
      </c>
      <c r="D13" s="225"/>
      <c r="E13" s="225" t="s">
        <v>2858</v>
      </c>
      <c r="F13" s="135" t="s">
        <v>84</v>
      </c>
      <c r="G13">
        <f t="shared" si="0"/>
        <v>1000</v>
      </c>
      <c r="H13" t="str">
        <f t="shared" si="1"/>
        <v>"SAUVAGEON":  {
 "Name" : "Sauvageon",
 "Skills" : ["Athlétisme", "Survie"],
 "Objects" : [],
 "StartingObjects" : ["Piège à mâchoires", "Trophée d'animal que vous avez tué", "Vêtements de voyage "],
 "StartingMoney" : 1000
  }</v>
      </c>
    </row>
    <row r="14" spans="1:8">
      <c r="A14" s="84" t="s">
        <v>1159</v>
      </c>
      <c r="B14" s="27" t="s">
        <v>1103</v>
      </c>
      <c r="C14" s="85" t="s">
        <v>1120</v>
      </c>
      <c r="D14" s="227" t="s">
        <v>2868</v>
      </c>
      <c r="E14" s="227" t="s">
        <v>2859</v>
      </c>
      <c r="F14" s="138" t="s">
        <v>84</v>
      </c>
      <c r="G14">
        <f t="shared" si="0"/>
        <v>1000</v>
      </c>
      <c r="H14" t="str">
        <f t="shared" si="1"/>
        <v>"SOLDIER":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83" t="s">
        <v>1163</v>
      </c>
      <c r="B15" s="87" t="s">
        <v>1107</v>
      </c>
      <c r="C15" s="18"/>
      <c r="D15" s="228"/>
      <c r="E15" s="228" t="s">
        <v>2860</v>
      </c>
      <c r="F15" s="131" t="s">
        <v>77</v>
      </c>
      <c r="G15">
        <f t="shared" si="0"/>
        <v>2000</v>
      </c>
      <c r="H15" t="str">
        <f t="shared" si="1"/>
        <v>"BOUNTY_HUNTER":  {
 "Name" : "Chasseur De Primes",
 "Skills" : [],
 "Objects" : [],
 "StartingObjects" : ["Vêtements appropriés à votre fonction"],
 "StartingMoney" : 2000
  }</v>
      </c>
    </row>
    <row r="16" spans="1:8">
      <c r="A16" s="184" t="s">
        <v>1164</v>
      </c>
      <c r="B16" s="27" t="s">
        <v>1108</v>
      </c>
      <c r="C16" s="85"/>
      <c r="D16" s="227"/>
      <c r="E16" s="227" t="s">
        <v>2861</v>
      </c>
      <c r="F16" s="138" t="s">
        <v>2862</v>
      </c>
      <c r="G16">
        <f t="shared" si="0"/>
        <v>0</v>
      </c>
      <c r="H16" t="str">
        <f t="shared" si="1"/>
        <v>"TORMENTED":  {
 "Name" : "Tourmenté",
 "Skills" : [],
 "Objects" : [],
 "StartingObjects" : ["Vêtements communs", "Babiole ayant une signification particulière pour vous"],
 "StartingMoney" : 0
  }</v>
      </c>
    </row>
    <row r="17" spans="1:8">
      <c r="A17" s="183" t="s">
        <v>1162</v>
      </c>
      <c r="B17" s="87" t="s">
        <v>1104</v>
      </c>
      <c r="C17" s="18" t="s">
        <v>1121</v>
      </c>
      <c r="D17" s="228"/>
      <c r="E17" s="228" t="s">
        <v>2863</v>
      </c>
      <c r="F17" s="131" t="s">
        <v>84</v>
      </c>
      <c r="G17">
        <f t="shared" si="0"/>
        <v>1000</v>
      </c>
      <c r="H17" t="str">
        <f t="shared" si="1"/>
        <v>"TRAVELER":  {
 "Name" : "Voyageur *",
 "Skills" : ["Survie", "Persuasion"],
 "Objects" : [],
 "StartingObjects" : ["Bâton de marche", "Souvenir venu d’un pays lointain", "Livre rempli de notes sur vos périples ou de dessins", "Bouteille d'encre", "Plune", "Vêtements de voyage"],
 "StartingMoney" : 1000
  }</v>
      </c>
    </row>
    <row r="18" spans="1:8">
      <c r="A18" s="84" t="s">
        <v>1160</v>
      </c>
      <c r="B18" s="27" t="s">
        <v>1105</v>
      </c>
      <c r="C18" s="85" t="s">
        <v>1122</v>
      </c>
      <c r="D18" s="227"/>
      <c r="E18" s="227" t="s">
        <v>2864</v>
      </c>
      <c r="F18" s="138" t="s">
        <v>38</v>
      </c>
      <c r="G18">
        <f t="shared" si="0"/>
        <v>500</v>
      </c>
      <c r="H18" t="str">
        <f t="shared" si="1"/>
        <v>"CAPTIVE":  {
 "Name" : "Captif *",
 "Skills" : ["Nature", "Survie"],
 "Objects" : [],
 "StartingObjects" : ["Vêtements communs", "Bougie", "Gamelle", "Couverture"],
 "StartingMoney" : 500
  }</v>
      </c>
    </row>
    <row r="19" spans="1:8">
      <c r="A19" s="82" t="s">
        <v>1161</v>
      </c>
      <c r="B19" s="133" t="s">
        <v>1106</v>
      </c>
      <c r="C19" s="83" t="s">
        <v>1123</v>
      </c>
      <c r="D19" s="229"/>
      <c r="E19" s="229" t="s">
        <v>2865</v>
      </c>
      <c r="F19" s="137" t="s">
        <v>2862</v>
      </c>
      <c r="G19">
        <f t="shared" si="0"/>
        <v>0</v>
      </c>
      <c r="H19" t="str">
        <f t="shared" si="1"/>
        <v>"VILLAGE_IDIOT":  {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topLeftCell="A7" workbookViewId="0">
      <selection activeCell="A9" sqref="A9"/>
    </sheetView>
  </sheetViews>
  <sheetFormatPr baseColWidth="10" defaultRowHeight="15"/>
  <cols>
    <col min="1" max="1" width="16.85546875" customWidth="1"/>
    <col min="2" max="2" width="19.28515625" customWidth="1"/>
    <col min="3" max="5" width="15.5703125" customWidth="1"/>
    <col min="7" max="7" width="11.42578125" style="73"/>
    <col min="8" max="8" width="51.7109375" customWidth="1"/>
    <col min="9" max="9" width="5.28515625" customWidth="1"/>
    <col min="10" max="10" width="12" customWidth="1"/>
    <col min="11" max="11" width="8.42578125" style="73" customWidth="1"/>
    <col min="12" max="12" width="7.140625" style="73" customWidth="1"/>
    <col min="13" max="13" width="23" customWidth="1"/>
  </cols>
  <sheetData>
    <row r="1" spans="1:13" ht="15" customHeight="1">
      <c r="A1" s="28" t="s">
        <v>14</v>
      </c>
      <c r="B1" s="29" t="s">
        <v>15</v>
      </c>
      <c r="C1" s="29" t="s">
        <v>16</v>
      </c>
      <c r="D1" s="29" t="s">
        <v>1127</v>
      </c>
      <c r="E1" s="29" t="s">
        <v>2676</v>
      </c>
      <c r="F1" s="29" t="s">
        <v>17</v>
      </c>
      <c r="G1" s="74" t="s">
        <v>18</v>
      </c>
      <c r="H1" s="30" t="s">
        <v>19</v>
      </c>
      <c r="I1" s="100"/>
      <c r="J1" s="100"/>
      <c r="K1" s="101"/>
      <c r="L1" s="101"/>
    </row>
    <row r="2" spans="1:13" ht="15" customHeight="1">
      <c r="A2" s="372" t="s">
        <v>20</v>
      </c>
      <c r="B2" s="373"/>
      <c r="C2" s="373"/>
      <c r="D2" s="373"/>
      <c r="E2" s="373"/>
      <c r="F2" s="373"/>
      <c r="G2" s="373"/>
      <c r="H2" s="374"/>
      <c r="I2" s="102"/>
      <c r="J2" s="102"/>
      <c r="K2" s="103"/>
      <c r="L2" s="103"/>
    </row>
    <row r="3" spans="1:13" ht="15" customHeight="1">
      <c r="A3" s="31" t="s">
        <v>125</v>
      </c>
      <c r="B3" s="32" t="s">
        <v>21</v>
      </c>
      <c r="C3" s="32" t="s">
        <v>22</v>
      </c>
      <c r="D3" s="32" t="str">
        <f>LEFT(C3,FIND(" ",C3))</f>
        <v xml:space="preserve">1d6 </v>
      </c>
      <c r="E3" s="32" t="str">
        <f>PROPER(RIGHT(C3,LEN(C3)-LEN(D3)))</f>
        <v>Contondant</v>
      </c>
      <c r="F3" s="13" t="s">
        <v>23</v>
      </c>
      <c r="G3" s="13" t="s">
        <v>24</v>
      </c>
      <c r="H3" s="33" t="s">
        <v>25</v>
      </c>
      <c r="I3" s="104"/>
      <c r="J3" s="104" t="s">
        <v>2677</v>
      </c>
      <c r="K3" s="105">
        <f>IF(RIGHT(F3,2)="kg",LEFT(F3,LEN(F3)-3)*1000,LEFT(F3,LEN(F3)-2))</f>
        <v>2000</v>
      </c>
      <c r="L3" s="105">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4" t="s">
        <v>126</v>
      </c>
      <c r="B4" s="35" t="s">
        <v>26</v>
      </c>
      <c r="C4" s="35" t="s">
        <v>27</v>
      </c>
      <c r="D4" s="188" t="str">
        <f t="shared" ref="D4:D12" si="0">LEFT(C4,FIND(" ",C4))</f>
        <v xml:space="preserve">1d4 </v>
      </c>
      <c r="E4" s="188" t="str">
        <f t="shared" ref="E4:E12" si="1">PROPER(RIGHT(C4,LEN(C4)-LEN(D4)))</f>
        <v>Perforant</v>
      </c>
      <c r="F4" s="14" t="s">
        <v>28</v>
      </c>
      <c r="G4" s="14" t="s">
        <v>29</v>
      </c>
      <c r="H4" s="36" t="s">
        <v>30</v>
      </c>
      <c r="I4" s="104"/>
      <c r="J4" s="104" t="s">
        <v>2677</v>
      </c>
      <c r="K4" s="105" t="str">
        <f t="shared" ref="K4:K12" si="2">IF(RIGHT(F4,2)="kg",LEFT(F4,LEN(F4)-3)*1000,LEFT(F4,LEN(F4)-2))</f>
        <v>500</v>
      </c>
      <c r="L4" s="105">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1" t="s">
        <v>159</v>
      </c>
      <c r="B5" s="32" t="s">
        <v>31</v>
      </c>
      <c r="C5" s="32" t="s">
        <v>32</v>
      </c>
      <c r="D5" s="32" t="str">
        <f t="shared" si="0"/>
        <v xml:space="preserve">1d4 </v>
      </c>
      <c r="E5" s="32" t="str">
        <f t="shared" si="1"/>
        <v>Contondant</v>
      </c>
      <c r="F5" s="13" t="s">
        <v>33</v>
      </c>
      <c r="G5" s="13" t="s">
        <v>34</v>
      </c>
      <c r="H5" s="33" t="s">
        <v>35</v>
      </c>
      <c r="I5" s="104"/>
      <c r="J5" s="104" t="s">
        <v>2677</v>
      </c>
      <c r="K5" s="105">
        <f t="shared" si="2"/>
        <v>1000</v>
      </c>
      <c r="L5" s="105">
        <f t="shared" si="3"/>
        <v>10</v>
      </c>
      <c r="M5" t="str">
        <f t="shared" si="4"/>
        <v>"Gourdin": {
 "Name" : "Gourdin",
 "OV" : "Club",
 "Category": "C_MEL",
 "Damage" : "1d4 ",
 "DamageType" : "Contondant",
 "Weight" : 1000,
 "Price" : 10,
 "Properties" : "Légère"
  }</v>
      </c>
    </row>
    <row r="6" spans="1:13" ht="15" customHeight="1">
      <c r="A6" s="34" t="s">
        <v>158</v>
      </c>
      <c r="B6" s="35" t="s">
        <v>36</v>
      </c>
      <c r="C6" s="35" t="s">
        <v>37</v>
      </c>
      <c r="D6" s="188" t="str">
        <f t="shared" si="0"/>
        <v xml:space="preserve">1d6 </v>
      </c>
      <c r="E6" s="188" t="str">
        <f t="shared" si="1"/>
        <v>Tranchant</v>
      </c>
      <c r="F6" s="14" t="s">
        <v>33</v>
      </c>
      <c r="G6" s="14" t="s">
        <v>38</v>
      </c>
      <c r="H6" s="36" t="s">
        <v>39</v>
      </c>
      <c r="I6" s="104"/>
      <c r="J6" s="104" t="s">
        <v>2677</v>
      </c>
      <c r="K6" s="105">
        <f t="shared" si="2"/>
        <v>1000</v>
      </c>
      <c r="L6" s="105">
        <f t="shared" si="3"/>
        <v>500</v>
      </c>
      <c r="M6" t="str">
        <f t="shared" si="4"/>
        <v>"Hachette": {
 "Name" : "Hachette",
 "OV" : "Handaxe",
 "Category": "C_MEL",
 "Damage" : "1d6 ",
 "DamageType" : "Tranchant",
 "Weight" : 1000,
 "Price" : 500,
 "Properties" : "Légère, lancer (portée 6 m/18 m)"
  }</v>
      </c>
    </row>
    <row r="7" spans="1:13" ht="15" customHeight="1">
      <c r="A7" s="31" t="s">
        <v>157</v>
      </c>
      <c r="B7" s="32" t="s">
        <v>40</v>
      </c>
      <c r="C7" s="32" t="s">
        <v>41</v>
      </c>
      <c r="D7" s="32" t="str">
        <f t="shared" si="0"/>
        <v xml:space="preserve">1d6 </v>
      </c>
      <c r="E7" s="32" t="str">
        <f t="shared" si="1"/>
        <v>Perforant</v>
      </c>
      <c r="F7" s="13" t="s">
        <v>33</v>
      </c>
      <c r="G7" s="13" t="s">
        <v>42</v>
      </c>
      <c r="H7" s="33" t="s">
        <v>43</v>
      </c>
      <c r="I7" s="104"/>
      <c r="J7" s="104" t="s">
        <v>2677</v>
      </c>
      <c r="K7" s="105">
        <f t="shared" si="2"/>
        <v>1000</v>
      </c>
      <c r="L7" s="105">
        <f t="shared" si="3"/>
        <v>50</v>
      </c>
      <c r="M7" t="str">
        <f t="shared" si="4"/>
        <v>"Javeline": {
 "Name" : "Javeline",
 "OV" : "Javelin",
 "Category": "C_MEL",
 "Damage" : "1d6 ",
 "DamageType" : "Perforant",
 "Weight" : 1000,
 "Price" : 50,
 "Properties" : "Lancer (portée 9 m/36 m)"
  }</v>
      </c>
    </row>
    <row r="8" spans="1:13" ht="15" customHeight="1">
      <c r="A8" s="34" t="s">
        <v>98</v>
      </c>
      <c r="B8" s="35" t="s">
        <v>44</v>
      </c>
      <c r="C8" s="35" t="s">
        <v>41</v>
      </c>
      <c r="D8" s="188" t="str">
        <f t="shared" si="0"/>
        <v xml:space="preserve">1d6 </v>
      </c>
      <c r="E8" s="188" t="str">
        <f t="shared" si="1"/>
        <v>Perforant</v>
      </c>
      <c r="F8" s="14" t="s">
        <v>45</v>
      </c>
      <c r="G8" s="14" t="s">
        <v>46</v>
      </c>
      <c r="H8" s="36" t="s">
        <v>47</v>
      </c>
      <c r="I8" s="104"/>
      <c r="J8" s="104" t="s">
        <v>2677</v>
      </c>
      <c r="K8" s="105">
        <f t="shared" si="2"/>
        <v>1500</v>
      </c>
      <c r="L8" s="105">
        <f t="shared" si="3"/>
        <v>100</v>
      </c>
      <c r="M8" t="str">
        <f t="shared" si="4"/>
        <v>"Lance": {
 "Name" : "Lance",
 "OV" : "Spear",
 "Category": "C_MEL",
 "Damage" : "1d6 ",
 "DamageType" : "Perforant",
 "Weight" : 1500,
 "Price" : 100,
 "Properties" : "Lancer (portée 6 m/18 m), polyvalente (1d8)"
  }</v>
      </c>
    </row>
    <row r="9" spans="1:13" ht="15" customHeight="1">
      <c r="A9" s="31" t="s">
        <v>156</v>
      </c>
      <c r="B9" s="32" t="s">
        <v>48</v>
      </c>
      <c r="C9" s="32" t="s">
        <v>32</v>
      </c>
      <c r="D9" s="32" t="str">
        <f t="shared" si="0"/>
        <v xml:space="preserve">1d4 </v>
      </c>
      <c r="E9" s="32" t="str">
        <f t="shared" si="1"/>
        <v>Contondant</v>
      </c>
      <c r="F9" s="13" t="s">
        <v>33</v>
      </c>
      <c r="G9" s="13" t="s">
        <v>29</v>
      </c>
      <c r="H9" s="33" t="s">
        <v>39</v>
      </c>
      <c r="I9" s="104"/>
      <c r="J9" s="104" t="s">
        <v>2677</v>
      </c>
      <c r="K9" s="105">
        <f t="shared" si="2"/>
        <v>1000</v>
      </c>
      <c r="L9" s="105">
        <f t="shared" si="3"/>
        <v>200</v>
      </c>
      <c r="M9" t="str">
        <f t="shared" si="4"/>
        <v>"Marteau léger": {
 "Name" : "Marteau léger",
 "OV" : "Light hammer",
 "Category": "C_MEL",
 "Damage" : "1d4 ",
 "DamageType" : "Contondant",
 "Weight" : 1000,
 "Price" : 200,
 "Properties" : "Légère, lancer (portée 6 m/18 m)"
  }</v>
      </c>
    </row>
    <row r="10" spans="1:13" ht="15" customHeight="1">
      <c r="A10" s="34" t="s">
        <v>155</v>
      </c>
      <c r="B10" s="35" t="s">
        <v>49</v>
      </c>
      <c r="C10" s="35" t="s">
        <v>22</v>
      </c>
      <c r="D10" s="188" t="str">
        <f t="shared" si="0"/>
        <v xml:space="preserve">1d6 </v>
      </c>
      <c r="E10" s="188" t="str">
        <f t="shared" si="1"/>
        <v>Contondant</v>
      </c>
      <c r="F10" s="14" t="s">
        <v>23</v>
      </c>
      <c r="G10" s="14" t="s">
        <v>38</v>
      </c>
      <c r="H10" s="36" t="s">
        <v>50</v>
      </c>
      <c r="I10" s="104"/>
      <c r="J10" s="104" t="s">
        <v>2677</v>
      </c>
      <c r="K10" s="105">
        <f t="shared" si="2"/>
        <v>2000</v>
      </c>
      <c r="L10" s="105">
        <f t="shared" si="3"/>
        <v>500</v>
      </c>
      <c r="M10" t="str">
        <f t="shared" si="4"/>
        <v>"Masse d'armes": {
 "Name" : "Masse d'armes",
 "OV" : "Mace",
 "Category": "C_MEL",
 "Damage" : "1d6 ",
 "DamageType" : "Contondant",
 "Weight" : 2000,
 "Price" : 500,
 "Properties" : "-"
  }</v>
      </c>
    </row>
    <row r="11" spans="1:13" ht="15" customHeight="1">
      <c r="A11" s="31" t="s">
        <v>154</v>
      </c>
      <c r="B11" s="32" t="s">
        <v>51</v>
      </c>
      <c r="C11" s="32" t="s">
        <v>52</v>
      </c>
      <c r="D11" s="32" t="str">
        <f t="shared" si="0"/>
        <v xml:space="preserve">1d8 </v>
      </c>
      <c r="E11" s="32" t="str">
        <f t="shared" si="1"/>
        <v>Contondant</v>
      </c>
      <c r="F11" s="13" t="s">
        <v>53</v>
      </c>
      <c r="G11" s="13" t="s">
        <v>24</v>
      </c>
      <c r="H11" s="33" t="s">
        <v>54</v>
      </c>
      <c r="I11" s="104"/>
      <c r="J11" s="104" t="s">
        <v>2677</v>
      </c>
      <c r="K11" s="105">
        <f t="shared" si="2"/>
        <v>5000</v>
      </c>
      <c r="L11" s="105">
        <f t="shared" si="3"/>
        <v>20</v>
      </c>
      <c r="M11" t="str">
        <f t="shared" si="4"/>
        <v>"Massue": {
 "Name" : "Massue",
 "OV" : "Greatclub",
 "Category": "C_MEL",
 "Damage" : "1d8 ",
 "DamageType" : "Contondant",
 "Weight" : 5000,
 "Price" : 20,
 "Properties" : "À deux mains"
  }</v>
      </c>
    </row>
    <row r="12" spans="1:13" ht="15" customHeight="1">
      <c r="A12" s="34" t="s">
        <v>153</v>
      </c>
      <c r="B12" s="35" t="s">
        <v>55</v>
      </c>
      <c r="C12" s="35" t="s">
        <v>56</v>
      </c>
      <c r="D12" s="188" t="str">
        <f t="shared" si="0"/>
        <v xml:space="preserve">1d4 </v>
      </c>
      <c r="E12" s="188" t="str">
        <f t="shared" si="1"/>
        <v>Tranchant</v>
      </c>
      <c r="F12" s="189" t="s">
        <v>33</v>
      </c>
      <c r="G12" s="14" t="s">
        <v>46</v>
      </c>
      <c r="H12" s="36" t="s">
        <v>35</v>
      </c>
      <c r="I12" s="104"/>
      <c r="J12" s="104" t="s">
        <v>2677</v>
      </c>
      <c r="K12" s="105">
        <f t="shared" si="2"/>
        <v>1000</v>
      </c>
      <c r="L12" s="105">
        <f t="shared" si="3"/>
        <v>100</v>
      </c>
      <c r="M12" t="str">
        <f t="shared" si="4"/>
        <v>"Serpe": {
 "Name" : "Serpe",
 "OV" : "Sickle",
 "Category": "C_MEL",
 "Damage" : "1d4 ",
 "DamageType" : "Tranchant",
 "Weight" : 1000,
 "Price" : 100,
 "Properties" : "Légère"
  }</v>
      </c>
    </row>
    <row r="13" spans="1:13" ht="15" customHeight="1">
      <c r="A13" s="375" t="s">
        <v>57</v>
      </c>
      <c r="B13" s="376"/>
      <c r="C13" s="376"/>
      <c r="D13" s="376"/>
      <c r="E13" s="376"/>
      <c r="F13" s="376"/>
      <c r="G13" s="376"/>
      <c r="H13" s="377"/>
      <c r="I13" s="102"/>
      <c r="J13" s="102"/>
      <c r="K13" s="105"/>
      <c r="L13" s="105"/>
    </row>
    <row r="14" spans="1:13" ht="15" customHeight="1">
      <c r="A14" s="34" t="s">
        <v>152</v>
      </c>
      <c r="B14" s="35" t="s">
        <v>58</v>
      </c>
      <c r="C14" s="35" t="s">
        <v>59</v>
      </c>
      <c r="D14" s="188" t="str">
        <f>LEFT(C14,FIND(" ",C14))</f>
        <v xml:space="preserve">1d8 </v>
      </c>
      <c r="E14" s="188" t="str">
        <f>PROPER(RIGHT(C14,LEN(C14)-LEN(D14)))</f>
        <v>Perforant</v>
      </c>
      <c r="F14" s="14" t="s">
        <v>60</v>
      </c>
      <c r="G14" s="14" t="s">
        <v>61</v>
      </c>
      <c r="H14" s="36" t="s">
        <v>62</v>
      </c>
      <c r="I14" s="104"/>
      <c r="J14" s="104" t="s">
        <v>429</v>
      </c>
      <c r="K14" s="105">
        <f>IF(RIGHT(F14,2)="kg",LEFT(F14,LEN(F14)-3)*1000,LEFT(F14,LEN(F14)-2))</f>
        <v>2500</v>
      </c>
      <c r="L14" s="105">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1" t="s">
        <v>151</v>
      </c>
      <c r="B15" s="32" t="s">
        <v>63</v>
      </c>
      <c r="C15" s="32" t="s">
        <v>41</v>
      </c>
      <c r="D15" s="32" t="str">
        <f t="shared" ref="D15:D17" si="5">LEFT(C15,FIND(" ",C15))</f>
        <v xml:space="preserve">1d6 </v>
      </c>
      <c r="E15" s="32" t="str">
        <f t="shared" ref="E15:E17" si="6">PROPER(RIGHT(C15,LEN(C15)-LEN(D15)))</f>
        <v>Perforant</v>
      </c>
      <c r="F15" s="13" t="s">
        <v>33</v>
      </c>
      <c r="G15" s="13" t="s">
        <v>61</v>
      </c>
      <c r="H15" s="33" t="s">
        <v>64</v>
      </c>
      <c r="I15" s="104"/>
      <c r="J15" s="104" t="s">
        <v>429</v>
      </c>
      <c r="K15" s="105">
        <f>IF(RIGHT(F15,2)="kg",LEFT(F15,LEN(F15)-3)*1000,LEFT(F15,LEN(F15)-2))</f>
        <v>1000</v>
      </c>
      <c r="L15" s="105">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4" t="s">
        <v>150</v>
      </c>
      <c r="B16" s="35" t="s">
        <v>65</v>
      </c>
      <c r="C16" s="35" t="s">
        <v>27</v>
      </c>
      <c r="D16" s="188" t="str">
        <f t="shared" si="5"/>
        <v xml:space="preserve">1d4 </v>
      </c>
      <c r="E16" s="188" t="str">
        <f t="shared" si="6"/>
        <v>Perforant</v>
      </c>
      <c r="F16" s="14" t="s">
        <v>66</v>
      </c>
      <c r="G16" s="14" t="s">
        <v>67</v>
      </c>
      <c r="H16" s="36" t="s">
        <v>68</v>
      </c>
      <c r="I16" s="104"/>
      <c r="J16" s="104" t="s">
        <v>429</v>
      </c>
      <c r="K16" s="105" t="str">
        <f>IF(RIGHT(F16,2)="kg",LEFT(F16,LEN(F16)-3)*1000,LEFT(F16,LEN(F16)-2))</f>
        <v>100</v>
      </c>
      <c r="L16" s="105">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1" t="s">
        <v>149</v>
      </c>
      <c r="B17" s="32" t="s">
        <v>69</v>
      </c>
      <c r="C17" s="32" t="s">
        <v>32</v>
      </c>
      <c r="D17" s="32" t="str">
        <f t="shared" si="5"/>
        <v xml:space="preserve">1d4 </v>
      </c>
      <c r="E17" s="32" t="str">
        <f t="shared" si="6"/>
        <v>Contondant</v>
      </c>
      <c r="F17" s="4" t="s">
        <v>428</v>
      </c>
      <c r="G17" s="13" t="s">
        <v>34</v>
      </c>
      <c r="H17" s="33" t="s">
        <v>70</v>
      </c>
      <c r="I17" s="104"/>
      <c r="J17" s="104" t="s">
        <v>429</v>
      </c>
      <c r="K17" s="105" t="str">
        <f>IF(RIGHT(F17,2)="kg",LEFT(F17,LEN(F17)-3)*1000,LEFT(F17,LEN(F17)-2))</f>
        <v>0</v>
      </c>
      <c r="L17" s="105">
        <f>LEFT(G17,LEN(G17)-3)*IF(RIGHT(G17,2)="po",100,IF(RIGHT(G17,2)="pa",10,1))</f>
        <v>10</v>
      </c>
      <c r="M17" t="str">
        <f t="shared" si="4"/>
        <v>"Fronde": {
 "Name" : "Fronde",
 "OV" : "Sling",
 "Category": "C_DIS",
 "Damage" : "1d4 ",
 "DamageType" : "Contondant",
 "Weight" : 0,
 "Price" : 10,
 "Properties" : "Munitions (portée 9 m/36 m)"
  }</v>
      </c>
    </row>
    <row r="18" spans="1:13" ht="15" customHeight="1">
      <c r="A18" s="375" t="s">
        <v>71</v>
      </c>
      <c r="B18" s="376"/>
      <c r="C18" s="376"/>
      <c r="D18" s="376"/>
      <c r="E18" s="376"/>
      <c r="F18" s="376"/>
      <c r="G18" s="376"/>
      <c r="H18" s="377"/>
      <c r="I18" s="102"/>
      <c r="J18" s="102"/>
      <c r="K18" s="105"/>
      <c r="L18" s="105"/>
    </row>
    <row r="19" spans="1:13" ht="15" customHeight="1">
      <c r="A19" s="31" t="s">
        <v>148</v>
      </c>
      <c r="B19" s="32" t="s">
        <v>72</v>
      </c>
      <c r="C19" s="32" t="s">
        <v>37</v>
      </c>
      <c r="D19" s="32" t="str">
        <f>LEFT(C19,FIND(" ",C19))</f>
        <v xml:space="preserve">1d6 </v>
      </c>
      <c r="E19" s="32" t="str">
        <f>PROPER(RIGHT(C19,LEN(C19)-LEN(D19)))</f>
        <v>Tranchant</v>
      </c>
      <c r="F19" s="13" t="s">
        <v>45</v>
      </c>
      <c r="G19" s="13" t="s">
        <v>61</v>
      </c>
      <c r="H19" s="33" t="s">
        <v>73</v>
      </c>
      <c r="I19" s="104"/>
      <c r="J19" s="104" t="s">
        <v>2678</v>
      </c>
      <c r="K19" s="105">
        <f t="shared" ref="K19:K36" si="7">IF(RIGHT(F19,2)="kg",LEFT(F19,LEN(F19)-3)*1000,LEFT(F19,LEN(F19)-2))</f>
        <v>1500</v>
      </c>
      <c r="L19" s="105">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4" t="s">
        <v>147</v>
      </c>
      <c r="B20" s="35" t="s">
        <v>74</v>
      </c>
      <c r="C20" s="35" t="s">
        <v>75</v>
      </c>
      <c r="D20" s="188" t="str">
        <f t="shared" ref="D20:D36" si="9">LEFT(C20,FIND(" ",C20))</f>
        <v xml:space="preserve">1d10 </v>
      </c>
      <c r="E20" s="188" t="str">
        <f t="shared" ref="E20:E36" si="10">PROPER(RIGHT(C20,LEN(C20)-LEN(D20)))</f>
        <v>Tranchant</v>
      </c>
      <c r="F20" s="14" t="s">
        <v>76</v>
      </c>
      <c r="G20" s="14" t="s">
        <v>77</v>
      </c>
      <c r="H20" s="36" t="s">
        <v>78</v>
      </c>
      <c r="I20" s="104"/>
      <c r="J20" s="104" t="s">
        <v>2678</v>
      </c>
      <c r="K20" s="105">
        <f t="shared" si="7"/>
        <v>3000</v>
      </c>
      <c r="L20" s="105">
        <f t="shared" si="8"/>
        <v>2000</v>
      </c>
      <c r="M20" t="str">
        <f t="shared" si="4"/>
        <v>"Coutille": {
 "Name" : "Coutille",
 "OV" : "Glaive",
 "Category": "W_MEL",
 "Damage" : "1d10 ",
 "DamageType" : "Tranchant",
 "Weight" : 3000,
 "Price" : 2000,
 "Properties" : "Lourde, allonge, à deux mains"
  }</v>
      </c>
    </row>
    <row r="21" spans="1:13" ht="15" customHeight="1">
      <c r="A21" s="31" t="s">
        <v>146</v>
      </c>
      <c r="B21" s="32" t="s">
        <v>79</v>
      </c>
      <c r="C21" s="32" t="s">
        <v>80</v>
      </c>
      <c r="D21" s="32" t="str">
        <f t="shared" si="9"/>
        <v xml:space="preserve">2d6 </v>
      </c>
      <c r="E21" s="32" t="str">
        <f t="shared" si="10"/>
        <v>Tranchant</v>
      </c>
      <c r="F21" s="13" t="s">
        <v>76</v>
      </c>
      <c r="G21" s="13" t="s">
        <v>81</v>
      </c>
      <c r="H21" s="33" t="s">
        <v>82</v>
      </c>
      <c r="I21" s="104"/>
      <c r="J21" s="104" t="s">
        <v>2678</v>
      </c>
      <c r="K21" s="105">
        <f t="shared" si="7"/>
        <v>3000</v>
      </c>
      <c r="L21" s="105">
        <f t="shared" si="8"/>
        <v>5000</v>
      </c>
      <c r="M21" t="str">
        <f t="shared" si="4"/>
        <v>"Épée à deux mains": {
 "Name" : "Épée à deux mains",
 "OV" : "Greatsword",
 "Category": "W_MEL",
 "Damage" : "2d6 ",
 "DamageType" : "Tranchant",
 "Weight" : 3000,
 "Price" : 5000,
 "Properties" : "Lourde, à deux mains"
  }</v>
      </c>
    </row>
    <row r="22" spans="1:13" ht="15" customHeight="1">
      <c r="A22" s="34" t="s">
        <v>145</v>
      </c>
      <c r="B22" s="35" t="s">
        <v>83</v>
      </c>
      <c r="C22" s="35" t="s">
        <v>41</v>
      </c>
      <c r="D22" s="188" t="str">
        <f t="shared" si="9"/>
        <v xml:space="preserve">1d6 </v>
      </c>
      <c r="E22" s="188" t="str">
        <f t="shared" si="10"/>
        <v>Perforant</v>
      </c>
      <c r="F22" s="14" t="s">
        <v>33</v>
      </c>
      <c r="G22" s="14" t="s">
        <v>84</v>
      </c>
      <c r="H22" s="36" t="s">
        <v>73</v>
      </c>
      <c r="I22" s="104"/>
      <c r="J22" s="104" t="s">
        <v>2678</v>
      </c>
      <c r="K22" s="105">
        <f t="shared" si="7"/>
        <v>1000</v>
      </c>
      <c r="L22" s="105">
        <f t="shared" si="8"/>
        <v>1000</v>
      </c>
      <c r="M22" t="str">
        <f t="shared" si="4"/>
        <v>"Épée courte": {
 "Name" : "Épée courte",
 "OV" : "Shortsword",
 "Category": "W_MEL",
 "Damage" : "1d6 ",
 "DamageType" : "Perforant",
 "Weight" : 1000,
 "Price" : 1000,
 "Properties" : "Finesse, légère"
  }</v>
      </c>
    </row>
    <row r="23" spans="1:13" ht="15" customHeight="1">
      <c r="A23" s="31" t="s">
        <v>144</v>
      </c>
      <c r="B23" s="32" t="s">
        <v>85</v>
      </c>
      <c r="C23" s="32" t="s">
        <v>86</v>
      </c>
      <c r="D23" s="32" t="str">
        <f t="shared" si="9"/>
        <v xml:space="preserve">1d8 </v>
      </c>
      <c r="E23" s="32" t="str">
        <f t="shared" si="10"/>
        <v>Tranchant</v>
      </c>
      <c r="F23" s="13" t="s">
        <v>45</v>
      </c>
      <c r="G23" s="13" t="s">
        <v>87</v>
      </c>
      <c r="H23" s="33" t="s">
        <v>88</v>
      </c>
      <c r="I23" s="104"/>
      <c r="J23" s="104" t="s">
        <v>2678</v>
      </c>
      <c r="K23" s="105">
        <f t="shared" si="7"/>
        <v>1500</v>
      </c>
      <c r="L23" s="105">
        <f t="shared" si="8"/>
        <v>1500</v>
      </c>
      <c r="M23" t="str">
        <f t="shared" si="4"/>
        <v>"Épée longue": {
 "Name" : "Épée longue",
 "OV" : "Longsword",
 "Category": "W_MEL",
 "Damage" : "1d8 ",
 "DamageType" : "Tranchant",
 "Weight" : 1500,
 "Price" : 1500,
 "Properties" : "Polyvalente (1d10)"
  }</v>
      </c>
    </row>
    <row r="24" spans="1:13" ht="15" customHeight="1">
      <c r="A24" s="34" t="s">
        <v>143</v>
      </c>
      <c r="B24" s="35" t="s">
        <v>89</v>
      </c>
      <c r="C24" s="35" t="s">
        <v>52</v>
      </c>
      <c r="D24" s="188" t="str">
        <f t="shared" si="9"/>
        <v xml:space="preserve">1d8 </v>
      </c>
      <c r="E24" s="188" t="str">
        <f t="shared" si="10"/>
        <v>Contondant</v>
      </c>
      <c r="F24" s="14" t="s">
        <v>33</v>
      </c>
      <c r="G24" s="14" t="s">
        <v>84</v>
      </c>
      <c r="H24" s="36" t="s">
        <v>50</v>
      </c>
      <c r="I24" s="104"/>
      <c r="J24" s="104" t="s">
        <v>2678</v>
      </c>
      <c r="K24" s="105">
        <f t="shared" si="7"/>
        <v>1000</v>
      </c>
      <c r="L24" s="105">
        <f t="shared" si="8"/>
        <v>1000</v>
      </c>
      <c r="M24" t="str">
        <f t="shared" si="4"/>
        <v>"Fléau d'armes": {
 "Name" : "Fléau d'armes",
 "OV" : "Flail",
 "Category": "W_MEL",
 "Damage" : "1d8 ",
 "DamageType" : "Contondant",
 "Weight" : 1000,
 "Price" : 1000,
 "Properties" : "-"
  }</v>
      </c>
    </row>
    <row r="25" spans="1:13" ht="15" customHeight="1">
      <c r="A25" s="31" t="s">
        <v>142</v>
      </c>
      <c r="B25" s="32" t="s">
        <v>90</v>
      </c>
      <c r="C25" s="32" t="s">
        <v>56</v>
      </c>
      <c r="D25" s="32" t="str">
        <f t="shared" si="9"/>
        <v xml:space="preserve">1d4 </v>
      </c>
      <c r="E25" s="32" t="str">
        <f t="shared" si="10"/>
        <v>Tranchant</v>
      </c>
      <c r="F25" s="13" t="s">
        <v>45</v>
      </c>
      <c r="G25" s="13" t="s">
        <v>29</v>
      </c>
      <c r="H25" s="33" t="s">
        <v>91</v>
      </c>
      <c r="I25" s="104"/>
      <c r="J25" s="104" t="s">
        <v>2678</v>
      </c>
      <c r="K25" s="105">
        <f t="shared" si="7"/>
        <v>1500</v>
      </c>
      <c r="L25" s="105">
        <f t="shared" si="8"/>
        <v>200</v>
      </c>
      <c r="M25" t="str">
        <f t="shared" si="4"/>
        <v>"Fouet": {
 "Name" : "Fouet",
 "OV" : "Whip",
 "Category": "W_MEL",
 "Damage" : "1d4 ",
 "DamageType" : "Tranchant",
 "Weight" : 1500,
 "Price" : 200,
 "Properties" : "Finesse, allonge"
  }</v>
      </c>
    </row>
    <row r="26" spans="1:13" ht="15" customHeight="1">
      <c r="A26" s="34" t="s">
        <v>141</v>
      </c>
      <c r="B26" s="35" t="s">
        <v>92</v>
      </c>
      <c r="C26" s="35" t="s">
        <v>93</v>
      </c>
      <c r="D26" s="188" t="str">
        <f t="shared" si="9"/>
        <v xml:space="preserve">1d12 </v>
      </c>
      <c r="E26" s="188" t="str">
        <f t="shared" si="10"/>
        <v>Tranchant</v>
      </c>
      <c r="F26" s="14" t="s">
        <v>94</v>
      </c>
      <c r="G26" s="14" t="s">
        <v>95</v>
      </c>
      <c r="H26" s="36" t="s">
        <v>82</v>
      </c>
      <c r="I26" s="104"/>
      <c r="J26" s="104" t="s">
        <v>2678</v>
      </c>
      <c r="K26" s="105">
        <f t="shared" si="7"/>
        <v>3500</v>
      </c>
      <c r="L26" s="105">
        <f t="shared" si="8"/>
        <v>3000</v>
      </c>
      <c r="M26" t="str">
        <f t="shared" si="4"/>
        <v>"Hache à deux mains": {
 "Name" : "Hache à deux mains",
 "OV" : "Greataxe",
 "Category": "W_MEL",
 "Damage" : "1d12 ",
 "DamageType" : "Tranchant",
 "Weight" : 3500,
 "Price" : 3000,
 "Properties" : "Lourde, à deux mains"
  }</v>
      </c>
    </row>
    <row r="27" spans="1:13" ht="15" customHeight="1">
      <c r="A27" s="31" t="s">
        <v>140</v>
      </c>
      <c r="B27" s="32" t="s">
        <v>96</v>
      </c>
      <c r="C27" s="32" t="s">
        <v>86</v>
      </c>
      <c r="D27" s="32" t="str">
        <f t="shared" si="9"/>
        <v xml:space="preserve">1d8 </v>
      </c>
      <c r="E27" s="32" t="str">
        <f t="shared" si="10"/>
        <v>Tranchant</v>
      </c>
      <c r="F27" s="13" t="s">
        <v>23</v>
      </c>
      <c r="G27" s="13" t="s">
        <v>84</v>
      </c>
      <c r="H27" s="33" t="s">
        <v>88</v>
      </c>
      <c r="I27" s="104"/>
      <c r="J27" s="104" t="s">
        <v>2678</v>
      </c>
      <c r="K27" s="105">
        <f t="shared" si="7"/>
        <v>2000</v>
      </c>
      <c r="L27" s="105">
        <f t="shared" si="8"/>
        <v>1000</v>
      </c>
      <c r="M27" t="str">
        <f t="shared" si="4"/>
        <v>"Hache d'armes": {
 "Name" : "Hache d'armes",
 "OV" : "Battleaxe",
 "Category": "W_MEL",
 "Damage" : "1d8 ",
 "DamageType" : "Tranchant",
 "Weight" : 2000,
 "Price" : 1000,
 "Properties" : "Polyvalente (1d10)"
  }</v>
      </c>
    </row>
    <row r="28" spans="1:13" ht="15" customHeight="1">
      <c r="A28" s="34" t="s">
        <v>139</v>
      </c>
      <c r="B28" s="35" t="s">
        <v>97</v>
      </c>
      <c r="C28" s="35" t="s">
        <v>75</v>
      </c>
      <c r="D28" s="188" t="str">
        <f t="shared" si="9"/>
        <v xml:space="preserve">1d10 </v>
      </c>
      <c r="E28" s="188" t="str">
        <f t="shared" si="10"/>
        <v>Tranchant</v>
      </c>
      <c r="F28" s="14" t="s">
        <v>76</v>
      </c>
      <c r="G28" s="14" t="s">
        <v>77</v>
      </c>
      <c r="H28" s="36" t="s">
        <v>78</v>
      </c>
      <c r="I28" s="104"/>
      <c r="J28" s="104" t="s">
        <v>2678</v>
      </c>
      <c r="K28" s="105">
        <f t="shared" si="7"/>
        <v>3000</v>
      </c>
      <c r="L28" s="105">
        <f t="shared" si="8"/>
        <v>2000</v>
      </c>
      <c r="M28" t="str">
        <f t="shared" si="4"/>
        <v>"Hallebarde": {
 "Name" : "Hallebarde",
 "OV" : "Halberd",
 "Category": "W_MEL",
 "Damage" : "1d10 ",
 "DamageType" : "Tranchant",
 "Weight" : 3000,
 "Price" : 2000,
 "Properties" : "Lourde, allonge, à deux mains"
  }</v>
      </c>
    </row>
    <row r="29" spans="1:13" ht="15" customHeight="1">
      <c r="A29" s="31" t="s">
        <v>138</v>
      </c>
      <c r="B29" s="32" t="s">
        <v>98</v>
      </c>
      <c r="C29" s="32" t="s">
        <v>99</v>
      </c>
      <c r="D29" s="32" t="str">
        <f t="shared" si="9"/>
        <v xml:space="preserve">1d12 </v>
      </c>
      <c r="E29" s="32" t="str">
        <f t="shared" si="10"/>
        <v>Perforant</v>
      </c>
      <c r="F29" s="13" t="s">
        <v>76</v>
      </c>
      <c r="G29" s="13" t="s">
        <v>84</v>
      </c>
      <c r="H29" s="33" t="s">
        <v>100</v>
      </c>
      <c r="I29" s="104"/>
      <c r="J29" s="104" t="s">
        <v>2678</v>
      </c>
      <c r="K29" s="105">
        <f t="shared" si="7"/>
        <v>3000</v>
      </c>
      <c r="L29" s="105">
        <f t="shared" si="8"/>
        <v>1000</v>
      </c>
      <c r="M29" t="str">
        <f t="shared" si="4"/>
        <v>"Lance d’arçon": {
 "Name" : "Lance d’arçon",
 "OV" : "Lance",
 "Category": "W_MEL",
 "Damage" : "1d12 ",
 "DamageType" : "Perforant",
 "Weight" : 3000,
 "Price" : 1000,
 "Properties" : "Allonge, spécial"
  }</v>
      </c>
    </row>
    <row r="30" spans="1:13" ht="15" customHeight="1">
      <c r="A30" s="34" t="s">
        <v>137</v>
      </c>
      <c r="B30" s="35" t="s">
        <v>101</v>
      </c>
      <c r="C30" s="35" t="s">
        <v>102</v>
      </c>
      <c r="D30" s="188" t="str">
        <f t="shared" si="9"/>
        <v xml:space="preserve">2d6 </v>
      </c>
      <c r="E30" s="188" t="str">
        <f t="shared" si="10"/>
        <v>Contondant</v>
      </c>
      <c r="F30" s="14" t="s">
        <v>53</v>
      </c>
      <c r="G30" s="14" t="s">
        <v>84</v>
      </c>
      <c r="H30" s="36" t="s">
        <v>82</v>
      </c>
      <c r="I30" s="104"/>
      <c r="J30" s="104" t="s">
        <v>2678</v>
      </c>
      <c r="K30" s="105">
        <f t="shared" si="7"/>
        <v>5000</v>
      </c>
      <c r="L30" s="105">
        <f t="shared" si="8"/>
        <v>1000</v>
      </c>
      <c r="M30" t="str">
        <f t="shared" si="4"/>
        <v>"Maillet": {
 "Name" : "Maillet",
 "OV" : "Maul",
 "Category": "W_MEL",
 "Damage" : "2d6 ",
 "DamageType" : "Contondant",
 "Weight" : 5000,
 "Price" : 1000,
 "Properties" : "Lourde, à deux mains"
  }</v>
      </c>
    </row>
    <row r="31" spans="1:13" ht="15" customHeight="1">
      <c r="A31" s="31" t="s">
        <v>136</v>
      </c>
      <c r="B31" s="32" t="s">
        <v>103</v>
      </c>
      <c r="C31" s="32" t="s">
        <v>52</v>
      </c>
      <c r="D31" s="32" t="str">
        <f t="shared" si="9"/>
        <v xml:space="preserve">1d8 </v>
      </c>
      <c r="E31" s="32" t="str">
        <f t="shared" si="10"/>
        <v>Contondant</v>
      </c>
      <c r="F31" s="13" t="s">
        <v>33</v>
      </c>
      <c r="G31" s="13" t="s">
        <v>87</v>
      </c>
      <c r="H31" s="33" t="s">
        <v>88</v>
      </c>
      <c r="I31" s="104"/>
      <c r="J31" s="104" t="s">
        <v>2678</v>
      </c>
      <c r="K31" s="105">
        <f t="shared" si="7"/>
        <v>1000</v>
      </c>
      <c r="L31" s="105">
        <f t="shared" si="8"/>
        <v>1500</v>
      </c>
      <c r="M31" t="str">
        <f t="shared" si="4"/>
        <v>"Marteau de guerre": {
 "Name" : "Marteau de guerre",
 "OV" : "Warhammer",
 "Category": "W_MEL",
 "Damage" : "1d8 ",
 "DamageType" : "Contondant",
 "Weight" : 1000,
 "Price" : 1500,
 "Properties" : "Polyvalente (1d10)"
  }</v>
      </c>
    </row>
    <row r="32" spans="1:13" ht="15" customHeight="1">
      <c r="A32" s="34" t="s">
        <v>135</v>
      </c>
      <c r="B32" s="35" t="s">
        <v>104</v>
      </c>
      <c r="C32" s="35" t="s">
        <v>59</v>
      </c>
      <c r="D32" s="188" t="str">
        <f t="shared" si="9"/>
        <v xml:space="preserve">1d8 </v>
      </c>
      <c r="E32" s="188" t="str">
        <f t="shared" si="10"/>
        <v>Perforant</v>
      </c>
      <c r="F32" s="14" t="s">
        <v>23</v>
      </c>
      <c r="G32" s="14" t="s">
        <v>87</v>
      </c>
      <c r="H32" s="36" t="s">
        <v>50</v>
      </c>
      <c r="I32" s="104"/>
      <c r="J32" s="104" t="s">
        <v>2678</v>
      </c>
      <c r="K32" s="105">
        <f t="shared" si="7"/>
        <v>2000</v>
      </c>
      <c r="L32" s="105">
        <f t="shared" si="8"/>
        <v>1500</v>
      </c>
      <c r="M32" t="str">
        <f t="shared" si="4"/>
        <v>"Morgenstern": {
 "Name" : "Morgenstern",
 "OV" : "Morningstar",
 "Category": "W_MEL",
 "Damage" : "1d8 ",
 "DamageType" : "Perforant",
 "Weight" : 2000,
 "Price" : 1500,
 "Properties" : "-"
  }</v>
      </c>
    </row>
    <row r="33" spans="1:13" ht="15" customHeight="1">
      <c r="A33" s="31" t="s">
        <v>134</v>
      </c>
      <c r="B33" s="32" t="s">
        <v>105</v>
      </c>
      <c r="C33" s="32" t="s">
        <v>59</v>
      </c>
      <c r="D33" s="32" t="str">
        <f t="shared" si="9"/>
        <v xml:space="preserve">1d8 </v>
      </c>
      <c r="E33" s="32" t="str">
        <f t="shared" si="10"/>
        <v>Perforant</v>
      </c>
      <c r="F33" s="13" t="s">
        <v>33</v>
      </c>
      <c r="G33" s="13" t="s">
        <v>38</v>
      </c>
      <c r="H33" s="33" t="s">
        <v>50</v>
      </c>
      <c r="I33" s="104"/>
      <c r="J33" s="104" t="s">
        <v>2678</v>
      </c>
      <c r="K33" s="105">
        <f t="shared" si="7"/>
        <v>1000</v>
      </c>
      <c r="L33" s="105">
        <f t="shared" si="8"/>
        <v>500</v>
      </c>
      <c r="M33" t="str">
        <f t="shared" si="4"/>
        <v>"Pic de guerre": {
 "Name" : "Pic de guerre",
 "OV" : "War pick",
 "Category": "W_MEL",
 "Damage" : "1d8 ",
 "DamageType" : "Perforant",
 "Weight" : 1000,
 "Price" : 500,
 "Properties" : "-"
  }</v>
      </c>
    </row>
    <row r="34" spans="1:13" ht="15" customHeight="1">
      <c r="A34" s="34" t="s">
        <v>133</v>
      </c>
      <c r="B34" s="35" t="s">
        <v>106</v>
      </c>
      <c r="C34" s="35" t="s">
        <v>107</v>
      </c>
      <c r="D34" s="188" t="str">
        <f t="shared" si="9"/>
        <v xml:space="preserve">1d10 </v>
      </c>
      <c r="E34" s="188" t="str">
        <f t="shared" si="10"/>
        <v>Perforant</v>
      </c>
      <c r="F34" s="14" t="s">
        <v>108</v>
      </c>
      <c r="G34" s="14" t="s">
        <v>38</v>
      </c>
      <c r="H34" s="36" t="s">
        <v>78</v>
      </c>
      <c r="I34" s="104"/>
      <c r="J34" s="104" t="s">
        <v>2678</v>
      </c>
      <c r="K34" s="105">
        <f t="shared" si="7"/>
        <v>9000</v>
      </c>
      <c r="L34" s="105">
        <f t="shared" si="8"/>
        <v>500</v>
      </c>
      <c r="M34" t="str">
        <f t="shared" si="4"/>
        <v>"Pique": {
 "Name" : "Pique",
 "OV" : "Pike",
 "Category": "W_MEL",
 "Damage" : "1d10 ",
 "DamageType" : "Perforant",
 "Weight" : 9000,
 "Price" : 500,
 "Properties" : "Lourde, allonge, à deux mains"
  }</v>
      </c>
    </row>
    <row r="35" spans="1:13" ht="15" customHeight="1">
      <c r="A35" s="31" t="s">
        <v>132</v>
      </c>
      <c r="B35" s="32" t="s">
        <v>109</v>
      </c>
      <c r="C35" s="32" t="s">
        <v>59</v>
      </c>
      <c r="D35" s="32" t="str">
        <f t="shared" si="9"/>
        <v xml:space="preserve">1d8 </v>
      </c>
      <c r="E35" s="32" t="str">
        <f t="shared" si="10"/>
        <v>Perforant</v>
      </c>
      <c r="F35" s="13" t="s">
        <v>33</v>
      </c>
      <c r="G35" s="13" t="s">
        <v>61</v>
      </c>
      <c r="H35" s="33" t="s">
        <v>110</v>
      </c>
      <c r="I35" s="104"/>
      <c r="J35" s="104" t="s">
        <v>2678</v>
      </c>
      <c r="K35" s="105">
        <f t="shared" si="7"/>
        <v>1000</v>
      </c>
      <c r="L35" s="105">
        <f t="shared" si="8"/>
        <v>2500</v>
      </c>
      <c r="M35" t="str">
        <f t="shared" si="4"/>
        <v>"Rapière": {
 "Name" : "Rapière",
 "OV" : "Rapier",
 "Category": "W_MEL",
 "Damage" : "1d8 ",
 "DamageType" : "Perforant",
 "Weight" : 1000,
 "Price" : 2500,
 "Properties" : "Finesse"
  }</v>
      </c>
    </row>
    <row r="36" spans="1:13" ht="15" customHeight="1">
      <c r="A36" s="34" t="s">
        <v>111</v>
      </c>
      <c r="B36" s="35" t="s">
        <v>111</v>
      </c>
      <c r="C36" s="35" t="s">
        <v>41</v>
      </c>
      <c r="D36" s="188" t="str">
        <f t="shared" si="9"/>
        <v xml:space="preserve">1d6 </v>
      </c>
      <c r="E36" s="188" t="str">
        <f t="shared" si="10"/>
        <v>Perforant</v>
      </c>
      <c r="F36" s="14" t="s">
        <v>23</v>
      </c>
      <c r="G36" s="14" t="s">
        <v>38</v>
      </c>
      <c r="H36" s="36" t="s">
        <v>47</v>
      </c>
      <c r="I36" s="104"/>
      <c r="J36" s="104" t="s">
        <v>2678</v>
      </c>
      <c r="K36" s="105">
        <f t="shared" si="7"/>
        <v>2000</v>
      </c>
      <c r="L36" s="105">
        <f t="shared" si="8"/>
        <v>500</v>
      </c>
      <c r="M36" t="str">
        <f t="shared" si="4"/>
        <v>"Trident": {
 "Name" : "Trident",
 "OV" : "Trident",
 "Category": "W_MEL",
 "Damage" : "1d6 ",
 "DamageType" : "Perforant",
 "Weight" : 2000,
 "Price" : 500,
 "Properties" : "Lancer (portée 6 m/18 m), polyvalente (1d8)"
  }</v>
      </c>
    </row>
    <row r="37" spans="1:13" ht="15" customHeight="1">
      <c r="A37" s="375" t="s">
        <v>112</v>
      </c>
      <c r="B37" s="376"/>
      <c r="C37" s="376"/>
      <c r="D37" s="376"/>
      <c r="E37" s="376"/>
      <c r="F37" s="376"/>
      <c r="G37" s="376"/>
      <c r="H37" s="377"/>
      <c r="I37" s="102"/>
      <c r="J37" s="102"/>
      <c r="K37" s="105"/>
      <c r="L37" s="105"/>
    </row>
    <row r="38" spans="1:13" ht="15" customHeight="1">
      <c r="A38" s="34" t="s">
        <v>131</v>
      </c>
      <c r="B38" s="35" t="s">
        <v>113</v>
      </c>
      <c r="C38" s="35" t="s">
        <v>41</v>
      </c>
      <c r="D38" s="188" t="str">
        <f>LEFT(C38,FIND(" ",C38))</f>
        <v xml:space="preserve">1d6 </v>
      </c>
      <c r="E38" s="188" t="str">
        <f>PROPER(RIGHT(C38,LEN(C38)-LEN(D38)))</f>
        <v>Perforant</v>
      </c>
      <c r="F38" s="14" t="s">
        <v>45</v>
      </c>
      <c r="G38" s="14" t="s">
        <v>114</v>
      </c>
      <c r="H38" s="36" t="s">
        <v>115</v>
      </c>
      <c r="I38" s="104"/>
      <c r="J38" s="104" t="s">
        <v>2679</v>
      </c>
      <c r="K38" s="105">
        <f>IF(RIGHT(F38,2)="kg",LEFT(F38,LEN(F38)-3)*1000,LEFT(F38,LEN(F38)-2))</f>
        <v>1500</v>
      </c>
      <c r="L38" s="105">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1" t="s">
        <v>130</v>
      </c>
      <c r="B39" s="32" t="s">
        <v>116</v>
      </c>
      <c r="C39" s="32" t="s">
        <v>107</v>
      </c>
      <c r="D39" s="32" t="str">
        <f t="shared" ref="D39:D42" si="11">LEFT(C39,FIND(" ",C39))</f>
        <v xml:space="preserve">1d10 </v>
      </c>
      <c r="E39" s="32" t="str">
        <f t="shared" ref="E39:E42" si="12">PROPER(RIGHT(C39,LEN(C39)-LEN(D39)))</f>
        <v>Perforant</v>
      </c>
      <c r="F39" s="13" t="s">
        <v>108</v>
      </c>
      <c r="G39" s="13" t="s">
        <v>81</v>
      </c>
      <c r="H39" s="33" t="s">
        <v>124</v>
      </c>
      <c r="I39" s="104"/>
      <c r="J39" s="104" t="s">
        <v>2679</v>
      </c>
      <c r="K39" s="105">
        <f>IF(RIGHT(F39,2)="kg",LEFT(F39,LEN(F39)-3)*1000,LEFT(F39,LEN(F39)-2))</f>
        <v>9000</v>
      </c>
      <c r="L39" s="105">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4" t="s">
        <v>129</v>
      </c>
      <c r="B40" s="35" t="s">
        <v>117</v>
      </c>
      <c r="C40" s="35" t="s">
        <v>59</v>
      </c>
      <c r="D40" s="188" t="str">
        <f t="shared" si="11"/>
        <v xml:space="preserve">1d8 </v>
      </c>
      <c r="E40" s="188" t="str">
        <f t="shared" si="12"/>
        <v>Perforant</v>
      </c>
      <c r="F40" s="14" t="s">
        <v>33</v>
      </c>
      <c r="G40" s="14" t="s">
        <v>81</v>
      </c>
      <c r="H40" s="36" t="s">
        <v>118</v>
      </c>
      <c r="I40" s="104"/>
      <c r="J40" s="104" t="s">
        <v>2679</v>
      </c>
      <c r="K40" s="105">
        <f>IF(RIGHT(F40,2)="kg",LEFT(F40,LEN(F40)-3)*1000,LEFT(F40,LEN(F40)-2))</f>
        <v>1000</v>
      </c>
      <c r="L40" s="105">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104"/>
      <c r="J41" s="104" t="s">
        <v>2679</v>
      </c>
      <c r="K41" s="105">
        <f>IF(RIGHT(F41,2)="kg",LEFT(F41,LEN(F41)-3)*1000,LEFT(F41,LEN(F41)-2))</f>
        <v>1500</v>
      </c>
      <c r="L41" s="105">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87" t="str">
        <f t="shared" si="11"/>
        <v xml:space="preserve">1 </v>
      </c>
      <c r="E42" s="187" t="str">
        <f t="shared" si="12"/>
        <v>Perforant</v>
      </c>
      <c r="F42" s="39" t="s">
        <v>28</v>
      </c>
      <c r="G42" s="39" t="s">
        <v>84</v>
      </c>
      <c r="H42" s="40" t="s">
        <v>123</v>
      </c>
      <c r="I42" s="104"/>
      <c r="J42" s="104" t="s">
        <v>2679</v>
      </c>
      <c r="K42" s="105" t="str">
        <f>IF(RIGHT(F42,2)="kg",LEFT(F42,LEN(F42)-3)*1000,LEFT(F42,LEN(F42)-2))</f>
        <v>500</v>
      </c>
      <c r="L42" s="105">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G11" sqref="G11"/>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14" t="s">
        <v>471</v>
      </c>
      <c r="B1" s="114" t="s">
        <v>15</v>
      </c>
      <c r="C1" s="114" t="s">
        <v>472</v>
      </c>
      <c r="D1" s="114" t="s">
        <v>1167</v>
      </c>
      <c r="E1" s="114" t="s">
        <v>1168</v>
      </c>
      <c r="F1" s="114" t="s">
        <v>11</v>
      </c>
      <c r="G1" s="114" t="s">
        <v>473</v>
      </c>
      <c r="H1" s="114" t="s">
        <v>17</v>
      </c>
      <c r="I1" s="114" t="s">
        <v>18</v>
      </c>
    </row>
    <row r="2" spans="1:14" s="119" customFormat="1" ht="15" customHeight="1">
      <c r="A2" s="378" t="s">
        <v>474</v>
      </c>
      <c r="B2" s="378"/>
      <c r="C2" s="378"/>
      <c r="D2" s="378"/>
      <c r="E2" s="378"/>
      <c r="F2" s="378"/>
      <c r="G2" s="378"/>
      <c r="H2" s="378"/>
      <c r="I2" s="378"/>
    </row>
    <row r="3" spans="1:14" ht="15" customHeight="1">
      <c r="A3" s="109" t="s">
        <v>475</v>
      </c>
      <c r="B3" s="109" t="s">
        <v>476</v>
      </c>
      <c r="C3" s="109">
        <v>11</v>
      </c>
      <c r="D3" s="109" t="s">
        <v>1199</v>
      </c>
      <c r="E3" s="110" t="s">
        <v>2966</v>
      </c>
      <c r="F3" s="109">
        <v>0</v>
      </c>
      <c r="G3" s="109" t="s">
        <v>477</v>
      </c>
      <c r="H3" s="110" t="s">
        <v>478</v>
      </c>
      <c r="I3" s="110" t="s">
        <v>38</v>
      </c>
      <c r="J3" s="115"/>
      <c r="K3" s="104" t="s">
        <v>2689</v>
      </c>
      <c r="L3" s="105">
        <f>IF(RIGHT(H3,2)="kg",LEFT(H3,LEN(H3)-3)*1000,LEFT(H3,LEN(H3)-2))</f>
        <v>4000</v>
      </c>
      <c r="M3" s="105">
        <f>LEFT(I3,LEN(I3)-3)*IF(RIGHT(I3,2)="po",100,IF(RIGHT(I3,2)="pa",10,1))</f>
        <v>500</v>
      </c>
      <c r="N3" t="str">
        <f>""""&amp;RIGHT(A3,LEN(A3)-2)&amp;""": {
 ""Name"" : """&amp;RIGHT(A3,LEN(A3)-2)&amp;""",
 ""OV"" : """&amp;B3&amp;""",
 ""Category"": """&amp;K3&amp;""",
 ""AC"" : "&amp;C3&amp;",
 ""BonusAC"" : """&amp;D3&amp;""",
 ""MaxBonusAC"" : "&amp;E3&amp;",
 ""Weight"" : "&amp;L3&amp;",
 ""Price"" : "&amp;M3&amp;",
 ""Discretion"" : """&amp;G3&amp;""",
 ""Strength"" : "&amp;F3&amp;"
  }"</f>
        <v>"Matelassée": {
 "Name" : "Matelassée",
 "OV" : "Padded",
 "Category": "1_LIGHT",
 "AC" : 11,
 "BonusAC" : "DEX",
 "MaxBonusAC" : null,
 "Weight" : 4000,
 "Price" : 500,
 "Discretion" : "Désavantage",
 "Strength" : 0
  }</v>
      </c>
    </row>
    <row r="4" spans="1:14" ht="15" customHeight="1">
      <c r="A4" s="111" t="s">
        <v>479</v>
      </c>
      <c r="B4" s="111" t="s">
        <v>480</v>
      </c>
      <c r="C4" s="111">
        <v>11</v>
      </c>
      <c r="D4" s="111" t="s">
        <v>1199</v>
      </c>
      <c r="E4" s="112" t="s">
        <v>2966</v>
      </c>
      <c r="F4" s="111">
        <v>0</v>
      </c>
      <c r="G4" s="111" t="s">
        <v>50</v>
      </c>
      <c r="H4" s="112" t="s">
        <v>53</v>
      </c>
      <c r="I4" s="112" t="s">
        <v>84</v>
      </c>
      <c r="J4" s="115"/>
      <c r="K4" s="104" t="s">
        <v>2689</v>
      </c>
      <c r="L4" s="105">
        <f t="shared" ref="L4:L18" si="0">IF(RIGHT(H4,2)="kg",LEFT(H4,LEN(H4)-3)*1000,LEFT(H4,LEN(H4)-2))</f>
        <v>5000</v>
      </c>
      <c r="M4" s="105">
        <f t="shared" ref="M4:M18" si="1">LEFT(I4,LEN(I4)-3)*IF(RIGHT(I4,2)="po",100,IF(RIGHT(I4,2)="pa",10,1))</f>
        <v>1000</v>
      </c>
      <c r="N4" t="str">
        <f t="shared" ref="N4:N18" si="2">""""&amp;RIGHT(A4,LEN(A4)-2)&amp;""": {
 ""Name"" : """&amp;RIGHT(A4,LEN(A4)-2)&amp;""",
 ""OV"" : """&amp;B4&amp;""",
 ""Category"": """&amp;K4&amp;""",
 ""AC"" : "&amp;C4&amp;",
 ""BonusAC"" : """&amp;D4&amp;""",
 ""MaxBonusAC"" : "&amp;E4&amp;",
 ""Weight"" : "&amp;L4&amp;",
 ""Price"" : "&amp;M4&amp;",
 ""Discretion"" : """&amp;G4&amp;""",
 ""Strength"" : "&amp;F4&amp;"
  }"</f>
        <v>"Cuir": {
 "Name" : "Cuir",
 "OV" : "Leather",
 "Category": "1_LIGHT",
 "AC" : 11,
 "BonusAC" : "DEX",
 "MaxBonusAC" : null,
 "Weight" : 5000,
 "Price" : 1000,
 "Discretion" : "-",
 "Strength" : 0
  }</v>
      </c>
    </row>
    <row r="5" spans="1:14" ht="15" customHeight="1">
      <c r="A5" s="109" t="s">
        <v>481</v>
      </c>
      <c r="B5" s="109" t="s">
        <v>482</v>
      </c>
      <c r="C5" s="109">
        <v>12</v>
      </c>
      <c r="D5" s="109" t="s">
        <v>1199</v>
      </c>
      <c r="E5" s="110" t="s">
        <v>2966</v>
      </c>
      <c r="F5" s="109">
        <v>0</v>
      </c>
      <c r="G5" s="109" t="s">
        <v>50</v>
      </c>
      <c r="H5" s="110" t="s">
        <v>483</v>
      </c>
      <c r="I5" s="110" t="s">
        <v>484</v>
      </c>
      <c r="J5" s="115"/>
      <c r="K5" s="104" t="s">
        <v>2689</v>
      </c>
      <c r="L5" s="105">
        <f t="shared" si="0"/>
        <v>6500</v>
      </c>
      <c r="M5" s="105">
        <f t="shared" si="1"/>
        <v>4500</v>
      </c>
      <c r="N5" t="str">
        <f t="shared" si="2"/>
        <v>"Cuir clouté": {
 "Name" : "Cuir clouté",
 "OV" : "Studded leather",
 "Category": "1_LIGHT",
 "AC" : 12,
 "BonusAC" : "DEX",
 "MaxBonusAC" : null,
 "Weight" : 6500,
 "Price" : 4500,
 "Discretion" : "-",
 "Strength" : 0
  }</v>
      </c>
    </row>
    <row r="6" spans="1:14" s="119" customFormat="1" ht="15" customHeight="1">
      <c r="A6" s="378" t="s">
        <v>485</v>
      </c>
      <c r="B6" s="378"/>
      <c r="C6" s="378"/>
      <c r="D6" s="378"/>
      <c r="E6" s="378"/>
      <c r="F6" s="378"/>
      <c r="G6" s="378"/>
      <c r="H6" s="378"/>
      <c r="I6" s="378"/>
      <c r="J6" s="116"/>
      <c r="L6" s="118"/>
      <c r="M6" s="118"/>
      <c r="N6"/>
    </row>
    <row r="7" spans="1:14" ht="15" customHeight="1">
      <c r="A7" s="109" t="s">
        <v>486</v>
      </c>
      <c r="B7" s="109" t="s">
        <v>487</v>
      </c>
      <c r="C7" s="109">
        <v>12</v>
      </c>
      <c r="D7" s="109" t="s">
        <v>1199</v>
      </c>
      <c r="E7" s="109">
        <v>2</v>
      </c>
      <c r="F7" s="109">
        <v>0</v>
      </c>
      <c r="G7" s="109" t="s">
        <v>50</v>
      </c>
      <c r="H7" s="110" t="s">
        <v>488</v>
      </c>
      <c r="I7" s="110" t="s">
        <v>84</v>
      </c>
      <c r="J7" s="115"/>
      <c r="K7" s="104" t="s">
        <v>2690</v>
      </c>
      <c r="L7" s="105">
        <f t="shared" si="0"/>
        <v>6000</v>
      </c>
      <c r="M7" s="105">
        <f t="shared" si="1"/>
        <v>1000</v>
      </c>
      <c r="N7" t="str">
        <f t="shared" si="2"/>
        <v>"Peau": {
 "Name" : "Peau",
 "OV" : "Hide",
 "Category": "2_MID",
 "AC" : 12,
 "BonusAC" : "DEX",
 "MaxBonusAC" : 2,
 "Weight" : 6000,
 "Price" : 1000,
 "Discretion" : "-",
 "Strength" : 0
  }</v>
      </c>
    </row>
    <row r="8" spans="1:14" ht="15" customHeight="1">
      <c r="A8" s="111" t="s">
        <v>489</v>
      </c>
      <c r="B8" s="111" t="s">
        <v>490</v>
      </c>
      <c r="C8" s="111">
        <v>13</v>
      </c>
      <c r="D8" s="111" t="s">
        <v>1199</v>
      </c>
      <c r="E8" s="111">
        <v>2</v>
      </c>
      <c r="F8" s="111">
        <v>0</v>
      </c>
      <c r="G8" s="111" t="s">
        <v>50</v>
      </c>
      <c r="H8" s="112" t="s">
        <v>491</v>
      </c>
      <c r="I8" s="112" t="s">
        <v>81</v>
      </c>
      <c r="J8" s="115"/>
      <c r="K8" s="104" t="s">
        <v>2690</v>
      </c>
      <c r="L8" s="105">
        <f t="shared" si="0"/>
        <v>10000</v>
      </c>
      <c r="M8" s="105">
        <f t="shared" si="1"/>
        <v>5000</v>
      </c>
      <c r="N8" t="str">
        <f t="shared" si="2"/>
        <v>"Chemise de mailles": {
 "Name" : "Chemise de mailles",
 "OV" : "Chain shirt",
 "Category": "2_MID",
 "AC" : 13,
 "BonusAC" : "DEX",
 "MaxBonusAC" : 2,
 "Weight" : 10000,
 "Price" : 5000,
 "Discretion" : "-",
 "Strength" : 0
  }</v>
      </c>
    </row>
    <row r="9" spans="1:14" ht="15" customHeight="1">
      <c r="A9" s="109" t="s">
        <v>492</v>
      </c>
      <c r="B9" s="109" t="s">
        <v>493</v>
      </c>
      <c r="C9" s="109">
        <v>14</v>
      </c>
      <c r="D9" s="109" t="s">
        <v>1199</v>
      </c>
      <c r="E9" s="109">
        <v>2</v>
      </c>
      <c r="F9" s="109">
        <v>0</v>
      </c>
      <c r="G9" s="109" t="s">
        <v>477</v>
      </c>
      <c r="H9" s="110" t="s">
        <v>494</v>
      </c>
      <c r="I9" s="110" t="s">
        <v>81</v>
      </c>
      <c r="J9" s="115"/>
      <c r="K9" s="104" t="s">
        <v>2690</v>
      </c>
      <c r="L9" s="105">
        <f t="shared" si="0"/>
        <v>22500</v>
      </c>
      <c r="M9" s="105">
        <f t="shared" si="1"/>
        <v>5000</v>
      </c>
      <c r="N9" t="str">
        <f t="shared" si="2"/>
        <v>"Écailles": {
 "Name" : "Écailles",
 "OV" : "Scale mail",
 "Category": "2_MID",
 "AC" : 14,
 "BonusAC" : "DEX",
 "MaxBonusAC" : 2,
 "Weight" : 22500,
 "Price" : 5000,
 "Discretion" : "Désavantage",
 "Strength" : 0
  }</v>
      </c>
    </row>
    <row r="10" spans="1:14" ht="15" customHeight="1">
      <c r="A10" s="111" t="s">
        <v>495</v>
      </c>
      <c r="B10" s="111" t="s">
        <v>496</v>
      </c>
      <c r="C10" s="111">
        <v>14</v>
      </c>
      <c r="D10" s="111" t="s">
        <v>1199</v>
      </c>
      <c r="E10" s="111">
        <v>2</v>
      </c>
      <c r="F10" s="111">
        <v>0</v>
      </c>
      <c r="G10" s="111" t="s">
        <v>50</v>
      </c>
      <c r="H10" s="112" t="s">
        <v>491</v>
      </c>
      <c r="I10" s="112" t="s">
        <v>497</v>
      </c>
      <c r="J10" s="115"/>
      <c r="K10" s="104" t="s">
        <v>2690</v>
      </c>
      <c r="L10" s="105">
        <f t="shared" si="0"/>
        <v>10000</v>
      </c>
      <c r="M10" s="105">
        <f t="shared" si="1"/>
        <v>40000</v>
      </c>
      <c r="N10" t="str">
        <f t="shared" si="2"/>
        <v>"Cuirasse": {
 "Name" : "Cuirasse",
 "OV" : "Breastplate",
 "Category": "2_MID",
 "AC" : 14,
 "BonusAC" : "DEX",
 "MaxBonusAC" : 2,
 "Weight" : 10000,
 "Price" : 40000,
 "Discretion" : "-",
 "Strength" : 0
  }</v>
      </c>
    </row>
    <row r="11" spans="1:14" ht="15" customHeight="1">
      <c r="A11" s="109" t="s">
        <v>498</v>
      </c>
      <c r="B11" s="109" t="s">
        <v>499</v>
      </c>
      <c r="C11" s="109">
        <v>15</v>
      </c>
      <c r="D11" s="109" t="s">
        <v>1199</v>
      </c>
      <c r="E11" s="109">
        <v>2</v>
      </c>
      <c r="F11" s="109">
        <v>0</v>
      </c>
      <c r="G11" s="109" t="s">
        <v>477</v>
      </c>
      <c r="H11" s="110" t="s">
        <v>500</v>
      </c>
      <c r="I11" s="110" t="s">
        <v>501</v>
      </c>
      <c r="J11" s="115"/>
      <c r="K11" s="104" t="s">
        <v>2690</v>
      </c>
      <c r="L11" s="105">
        <f t="shared" si="0"/>
        <v>20000</v>
      </c>
      <c r="M11" s="105">
        <f t="shared" si="1"/>
        <v>75000</v>
      </c>
      <c r="N11" t="str">
        <f t="shared" si="2"/>
        <v>"Demi-plate": {
 "Name" : "Demi-plate",
 "OV" : "Half plate",
 "Category": "2_MID",
 "AC" : 15,
 "BonusAC" : "DEX",
 "MaxBonusAC" : 2,
 "Weight" : 20000,
 "Price" : 75000,
 "Discretion" : "Désavantage",
 "Strength" : 0
  }</v>
      </c>
    </row>
    <row r="12" spans="1:14" s="119" customFormat="1" ht="15" customHeight="1">
      <c r="A12" s="378" t="s">
        <v>502</v>
      </c>
      <c r="B12" s="378"/>
      <c r="C12" s="378"/>
      <c r="D12" s="378"/>
      <c r="E12" s="378"/>
      <c r="F12" s="378"/>
      <c r="G12" s="378"/>
      <c r="H12" s="378"/>
      <c r="I12" s="378"/>
      <c r="J12" s="116"/>
      <c r="L12" s="118"/>
      <c r="M12" s="118"/>
      <c r="N12"/>
    </row>
    <row r="13" spans="1:14" ht="15" customHeight="1">
      <c r="A13" s="109" t="s">
        <v>503</v>
      </c>
      <c r="B13" s="109" t="s">
        <v>504</v>
      </c>
      <c r="C13" s="109">
        <v>14</v>
      </c>
      <c r="D13" s="109"/>
      <c r="E13" s="110" t="s">
        <v>2966</v>
      </c>
      <c r="F13" s="109">
        <v>0</v>
      </c>
      <c r="G13" s="109" t="s">
        <v>477</v>
      </c>
      <c r="H13" s="110" t="s">
        <v>500</v>
      </c>
      <c r="I13" s="110" t="s">
        <v>95</v>
      </c>
      <c r="J13" s="115"/>
      <c r="K13" s="104" t="s">
        <v>2691</v>
      </c>
      <c r="L13" s="105">
        <f t="shared" si="0"/>
        <v>20000</v>
      </c>
      <c r="M13" s="105">
        <f t="shared" si="1"/>
        <v>3000</v>
      </c>
      <c r="N13" t="str">
        <f t="shared" si="2"/>
        <v>"Broigne": {
 "Name" : "Broigne",
 "OV" : "Ring mail",
 "Category": "3_HEAVY",
 "AC" : 14,
 "BonusAC" : "",
 "MaxBonusAC" : null,
 "Weight" : 20000,
 "Price" : 3000,
 "Discretion" : "Désavantage",
 "Strength" : 0
  }</v>
      </c>
    </row>
    <row r="14" spans="1:14" ht="15" customHeight="1">
      <c r="A14" s="111" t="s">
        <v>505</v>
      </c>
      <c r="B14" s="111" t="s">
        <v>506</v>
      </c>
      <c r="C14" s="111">
        <v>16</v>
      </c>
      <c r="D14" s="111"/>
      <c r="E14" s="112" t="s">
        <v>2966</v>
      </c>
      <c r="F14" s="111">
        <v>13</v>
      </c>
      <c r="G14" s="111" t="s">
        <v>477</v>
      </c>
      <c r="H14" s="112" t="s">
        <v>507</v>
      </c>
      <c r="I14" s="112" t="s">
        <v>114</v>
      </c>
      <c r="J14" s="115"/>
      <c r="K14" s="104" t="s">
        <v>2691</v>
      </c>
      <c r="L14" s="105">
        <f t="shared" si="0"/>
        <v>27500</v>
      </c>
      <c r="M14" s="105">
        <f t="shared" si="1"/>
        <v>7500</v>
      </c>
      <c r="N14" t="str">
        <f t="shared" si="2"/>
        <v>"Cotte de mailles": {
 "Name" : "Cotte de mailles",
 "OV" : "Chain mail",
 "Category": "3_HEAVY",
 "AC" : 16,
 "BonusAC" : "",
 "MaxBonusAC" : null,
 "Weight" : 27500,
 "Price" : 7500,
 "Discretion" : "Désavantage",
 "Strength" : 13
  }</v>
      </c>
    </row>
    <row r="15" spans="1:14" ht="15" customHeight="1">
      <c r="A15" s="109" t="s">
        <v>508</v>
      </c>
      <c r="B15" s="109" t="s">
        <v>509</v>
      </c>
      <c r="C15" s="109">
        <v>17</v>
      </c>
      <c r="D15" s="109"/>
      <c r="E15" s="110" t="s">
        <v>2966</v>
      </c>
      <c r="F15" s="109">
        <v>15</v>
      </c>
      <c r="G15" s="109" t="s">
        <v>477</v>
      </c>
      <c r="H15" s="110" t="s">
        <v>510</v>
      </c>
      <c r="I15" s="110" t="s">
        <v>511</v>
      </c>
      <c r="J15" s="115"/>
      <c r="K15" s="104" t="s">
        <v>2691</v>
      </c>
      <c r="L15" s="105">
        <f t="shared" si="0"/>
        <v>30000</v>
      </c>
      <c r="M15" s="105">
        <f t="shared" si="1"/>
        <v>20000</v>
      </c>
      <c r="N15" t="str">
        <f t="shared" si="2"/>
        <v>"Clibanion": {
 "Name" : "Clibanion",
 "OV" : "Splint",
 "Category": "3_HEAVY",
 "AC" : 17,
 "BonusAC" : "",
 "MaxBonusAC" : null,
 "Weight" : 30000,
 "Price" : 20000,
 "Discretion" : "Désavantage",
 "Strength" : 15
  }</v>
      </c>
    </row>
    <row r="16" spans="1:14" ht="15" customHeight="1">
      <c r="A16" s="111" t="s">
        <v>512</v>
      </c>
      <c r="B16" s="111" t="s">
        <v>513</v>
      </c>
      <c r="C16" s="111">
        <v>18</v>
      </c>
      <c r="D16" s="111"/>
      <c r="E16" s="112" t="s">
        <v>2966</v>
      </c>
      <c r="F16" s="111">
        <v>15</v>
      </c>
      <c r="G16" s="111" t="s">
        <v>477</v>
      </c>
      <c r="H16" s="112" t="s">
        <v>514</v>
      </c>
      <c r="I16" s="112" t="s">
        <v>515</v>
      </c>
      <c r="J16" s="115"/>
      <c r="K16" s="104" t="s">
        <v>2691</v>
      </c>
      <c r="L16" s="105">
        <f t="shared" si="0"/>
        <v>32500</v>
      </c>
      <c r="M16" s="105">
        <f t="shared" si="1"/>
        <v>150000</v>
      </c>
      <c r="N16" t="str">
        <f t="shared" si="2"/>
        <v>"Harnois": {
 "Name" : "Harnois",
 "OV" : "Plate",
 "Category": "3_HEAVY",
 "AC" : 18,
 "BonusAC" : "",
 "MaxBonusAC" : null,
 "Weight" : 32500,
 "Price" : 150000,
 "Discretion" : "Désavantage",
 "Strength" : 15
  }</v>
      </c>
    </row>
    <row r="17" spans="1:14" s="119" customFormat="1" ht="15" customHeight="1">
      <c r="A17" s="379" t="s">
        <v>516</v>
      </c>
      <c r="B17" s="379"/>
      <c r="C17" s="379"/>
      <c r="D17" s="379"/>
      <c r="E17" s="379"/>
      <c r="F17" s="379"/>
      <c r="G17" s="379"/>
      <c r="H17" s="379"/>
      <c r="I17" s="379"/>
      <c r="J17" s="116"/>
      <c r="K17" s="117"/>
      <c r="L17" s="118"/>
      <c r="M17" s="118"/>
      <c r="N17"/>
    </row>
    <row r="18" spans="1:14" ht="15" customHeight="1">
      <c r="A18" s="111" t="s">
        <v>517</v>
      </c>
      <c r="B18" s="111" t="s">
        <v>518</v>
      </c>
      <c r="C18" s="111">
        <v>2</v>
      </c>
      <c r="D18" s="111"/>
      <c r="E18" s="112" t="s">
        <v>2966</v>
      </c>
      <c r="F18" s="111">
        <v>0</v>
      </c>
      <c r="G18" s="111" t="s">
        <v>50</v>
      </c>
      <c r="H18" s="112" t="s">
        <v>76</v>
      </c>
      <c r="I18" s="112" t="s">
        <v>84</v>
      </c>
      <c r="J18" s="115"/>
      <c r="K18" s="104" t="s">
        <v>2692</v>
      </c>
      <c r="L18" s="105">
        <f t="shared" si="0"/>
        <v>3000</v>
      </c>
      <c r="M18" s="105">
        <f t="shared" si="1"/>
        <v>1000</v>
      </c>
      <c r="N18" t="str">
        <f t="shared" si="2"/>
        <v>"Bouclier": {
 "Name" : "Bouclier",
 "OV" : "Shield",
 "Category": "0_SHIELD",
 "AC" : 2,
 "BonusAC" : "",
 "MaxBonusAC" : null,
 "Weight" : 3000,
 "Price" : 1000,
 "Discretion" : "-",
 "Strength" : 0
  }</v>
      </c>
    </row>
    <row r="20" spans="1:14">
      <c r="N20" t="str">
        <f>CONCATENATE(N3,",
",N4,",
",N5,",
",N7,",
",N8,",
",N9,",
",N10,",
",N11,",
",N13,",
",N14,",
",N15,",
",N16,",
",N18)</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6"/>
  <sheetViews>
    <sheetView topLeftCell="A28" workbookViewId="0">
      <selection activeCell="H63" sqref="H63"/>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114" t="s">
        <v>519</v>
      </c>
      <c r="B1" s="114" t="s">
        <v>15</v>
      </c>
      <c r="C1" s="114" t="s">
        <v>18</v>
      </c>
      <c r="D1" s="114" t="s">
        <v>17</v>
      </c>
    </row>
    <row r="2" spans="1:14" s="119" customFormat="1">
      <c r="A2" s="108" t="s">
        <v>520</v>
      </c>
      <c r="B2" s="108" t="s">
        <v>521</v>
      </c>
      <c r="C2" s="123"/>
      <c r="D2" s="123"/>
      <c r="E2" s="119" t="s">
        <v>606</v>
      </c>
      <c r="H2" s="119" t="str">
        <f>""""&amp;E2&amp;""":  {""Code"": """&amp;E2&amp;""", ""Name"": """&amp;A2&amp;""", ""OV"": """&amp;B2&amp;"""}"</f>
        <v>"MUSIC":  {"Code": "MUSIC", "Name": "Instruments de musique", "OV": "Musical instrument"}</v>
      </c>
    </row>
    <row r="3" spans="1:14">
      <c r="A3" s="109" t="s">
        <v>522</v>
      </c>
      <c r="B3" s="109" t="s">
        <v>523</v>
      </c>
      <c r="C3" s="110" t="s">
        <v>29</v>
      </c>
      <c r="D3" s="110" t="s">
        <v>28</v>
      </c>
      <c r="E3" s="56" t="s">
        <v>606</v>
      </c>
      <c r="F3" s="105">
        <f t="shared" ref="F3:F12" si="0">LEFT(C3,LEN(C3)-3)*IF(RIGHT(C3,2)="po",100,IF(RIGHT(C3,2)="pa",10,1))</f>
        <v>200</v>
      </c>
      <c r="G3" s="105" t="str">
        <f t="shared" ref="G3:G12" si="1">IF(RIGHT(D3,2)="kg",LEFT(D3,LEN(D3)-3)*1000,LEFT(D3,LEN(D3)-2))</f>
        <v>500</v>
      </c>
      <c r="H3" s="119"/>
      <c r="I3" t="str">
        <f>""""&amp;RIGHT(A3,LEN(A3)-2)&amp;""": {
 ""Name"" : """&amp;RIGHT(A3,LEN(A3)-2)&amp;""",
 ""OV"" : """&amp;B3&amp;""",
 ""Category"": """&amp;E3&amp;""",
 ""Weight"" : "&amp;G3&amp;",
 ""Price"" : "&amp;F3&amp;"
  },"</f>
        <v>"Chalemie": {
 "Name" : "Chalemie",
 "OV" : "  Shawm",
 "Category": "MUSIC",
 "Weight" : 500,
 "Price" : 200
  },</v>
      </c>
      <c r="J3" s="56"/>
      <c r="K3" s="56"/>
      <c r="L3" s="56"/>
      <c r="M3" s="56"/>
      <c r="N3" s="56"/>
    </row>
    <row r="4" spans="1:14">
      <c r="A4" s="111" t="s">
        <v>524</v>
      </c>
      <c r="B4" s="111" t="s">
        <v>525</v>
      </c>
      <c r="C4" s="112" t="s">
        <v>526</v>
      </c>
      <c r="D4" s="112" t="s">
        <v>33</v>
      </c>
      <c r="E4" s="56" t="s">
        <v>606</v>
      </c>
      <c r="F4" s="105">
        <f t="shared" si="0"/>
        <v>300</v>
      </c>
      <c r="G4" s="105">
        <f t="shared" si="1"/>
        <v>1000</v>
      </c>
      <c r="H4" s="119"/>
      <c r="I4" t="str">
        <f t="shared" ref="I4:I45" si="2">""""&amp;RIGHT(A4,LEN(A4)-2)&amp;""": {
 ""Name"" : """&amp;RIGHT(A4,LEN(A4)-2)&amp;""",
 ""OV"" : """&amp;B4&amp;""",
 ""Category"": """&amp;E4&amp;""",
 ""Weight"" : "&amp;G4&amp;",
 ""Price"" : "&amp;F4&amp;"
  },"</f>
        <v>"Cor": {
 "Name" : "Cor",
 "OV" : "  Horn",
 "Category": "MUSIC",
 "Weight" : 1000,
 "Price" : 300
  },</v>
      </c>
      <c r="J4" s="56"/>
      <c r="K4" s="56"/>
      <c r="L4" s="56"/>
      <c r="M4" s="56"/>
      <c r="N4" s="56"/>
    </row>
    <row r="5" spans="1:14">
      <c r="A5" s="109" t="s">
        <v>527</v>
      </c>
      <c r="B5" s="109" t="s">
        <v>528</v>
      </c>
      <c r="C5" s="110" t="s">
        <v>95</v>
      </c>
      <c r="D5" s="110" t="s">
        <v>76</v>
      </c>
      <c r="E5" s="56" t="s">
        <v>606</v>
      </c>
      <c r="F5" s="105">
        <f t="shared" si="0"/>
        <v>3000</v>
      </c>
      <c r="G5" s="105">
        <f t="shared" si="1"/>
        <v>3000</v>
      </c>
      <c r="H5" s="119"/>
      <c r="I5" t="str">
        <f t="shared" si="2"/>
        <v>"Cornemuse": {
 "Name" : "Cornemuse",
 "OV" : "  Bagpipes",
 "Category": "MUSIC",
 "Weight" : 3000,
 "Price" : 3000
  },</v>
      </c>
      <c r="J5" s="56"/>
      <c r="K5" s="56"/>
      <c r="L5" s="56"/>
      <c r="M5" s="56"/>
      <c r="N5" s="56"/>
    </row>
    <row r="6" spans="1:14">
      <c r="A6" s="111" t="s">
        <v>529</v>
      </c>
      <c r="B6" s="111" t="s">
        <v>530</v>
      </c>
      <c r="C6" s="112" t="s">
        <v>29</v>
      </c>
      <c r="D6" s="112" t="s">
        <v>28</v>
      </c>
      <c r="E6" s="56" t="s">
        <v>606</v>
      </c>
      <c r="F6" s="105">
        <f t="shared" si="0"/>
        <v>200</v>
      </c>
      <c r="G6" s="105" t="str">
        <f t="shared" si="1"/>
        <v>500</v>
      </c>
      <c r="H6" s="119"/>
      <c r="I6" t="str">
        <f t="shared" si="2"/>
        <v>"Flûte": {
 "Name" : "Flûte",
 "OV" : "  Flute ",
 "Category": "MUSIC",
 "Weight" : 500,
 "Price" : 200
  },</v>
      </c>
      <c r="J6" s="56"/>
      <c r="K6" s="56"/>
      <c r="L6" s="56"/>
      <c r="M6" s="56"/>
      <c r="N6" s="56"/>
    </row>
    <row r="7" spans="1:14">
      <c r="A7" s="109" t="s">
        <v>531</v>
      </c>
      <c r="B7" s="109" t="s">
        <v>532</v>
      </c>
      <c r="C7" s="110" t="s">
        <v>533</v>
      </c>
      <c r="D7" s="110" t="s">
        <v>33</v>
      </c>
      <c r="E7" s="56" t="s">
        <v>606</v>
      </c>
      <c r="F7" s="105">
        <f t="shared" si="0"/>
        <v>1200</v>
      </c>
      <c r="G7" s="105">
        <f t="shared" si="1"/>
        <v>1000</v>
      </c>
      <c r="H7" s="119"/>
      <c r="I7" t="str">
        <f t="shared" si="2"/>
        <v>"Flûte de pan": {
 "Name" : "Flûte de pan",
 "OV" : "  Pan flute",
 "Category": "MUSIC",
 "Weight" : 1000,
 "Price" : 1200
  },</v>
      </c>
      <c r="J7" s="56"/>
      <c r="K7" s="56"/>
      <c r="L7" s="56"/>
      <c r="M7" s="56"/>
      <c r="N7" s="56"/>
    </row>
    <row r="8" spans="1:14">
      <c r="A8" s="111" t="s">
        <v>534</v>
      </c>
      <c r="B8" s="111" t="s">
        <v>535</v>
      </c>
      <c r="C8" s="112" t="s">
        <v>536</v>
      </c>
      <c r="D8" s="112" t="s">
        <v>33</v>
      </c>
      <c r="E8" s="56" t="s">
        <v>606</v>
      </c>
      <c r="F8" s="105">
        <f t="shared" si="0"/>
        <v>3500</v>
      </c>
      <c r="G8" s="105">
        <f t="shared" si="1"/>
        <v>1000</v>
      </c>
      <c r="H8" s="119"/>
      <c r="I8" t="str">
        <f t="shared" si="2"/>
        <v>"Luth": {
 "Name" : "Luth",
 "OV" : "  Lute",
 "Category": "MUSIC",
 "Weight" : 1000,
 "Price" : 3500
  },</v>
      </c>
      <c r="J8" s="56"/>
      <c r="K8" s="56"/>
      <c r="L8" s="56"/>
      <c r="M8" s="56"/>
      <c r="N8" s="56"/>
    </row>
    <row r="9" spans="1:14">
      <c r="A9" s="109" t="s">
        <v>537</v>
      </c>
      <c r="B9" s="109" t="s">
        <v>537</v>
      </c>
      <c r="C9" s="110" t="s">
        <v>95</v>
      </c>
      <c r="D9" s="110" t="s">
        <v>33</v>
      </c>
      <c r="E9" s="56" t="s">
        <v>606</v>
      </c>
      <c r="F9" s="105">
        <f t="shared" si="0"/>
        <v>3000</v>
      </c>
      <c r="G9" s="105">
        <f t="shared" si="1"/>
        <v>1000</v>
      </c>
      <c r="H9" s="119"/>
      <c r="I9" t="str">
        <f t="shared" si="2"/>
        <v>"Lyre": {
 "Name" : "Lyre",
 "OV" : "  Lyre",
 "Category": "MUSIC",
 "Weight" : 1000,
 "Price" : 3000
  },</v>
      </c>
      <c r="J9" s="56"/>
      <c r="K9" s="56"/>
      <c r="L9" s="56"/>
      <c r="M9" s="56"/>
      <c r="N9" s="56"/>
    </row>
    <row r="10" spans="1:14">
      <c r="A10" s="111" t="s">
        <v>538</v>
      </c>
      <c r="B10" s="111" t="s">
        <v>539</v>
      </c>
      <c r="C10" s="112" t="s">
        <v>540</v>
      </c>
      <c r="D10" s="112" t="s">
        <v>45</v>
      </c>
      <c r="E10" s="56" t="s">
        <v>606</v>
      </c>
      <c r="F10" s="105">
        <f t="shared" si="0"/>
        <v>600</v>
      </c>
      <c r="G10" s="105">
        <f t="shared" si="1"/>
        <v>1500</v>
      </c>
      <c r="H10" s="119"/>
      <c r="I10" t="str">
        <f t="shared" si="2"/>
        <v>"Tambour": {
 "Name" : "Tambour",
 "OV" : "  Drum",
 "Category": "MUSIC",
 "Weight" : 1500,
 "Price" : 600
  },</v>
      </c>
      <c r="J10" s="56"/>
      <c r="K10" s="56"/>
      <c r="L10" s="56"/>
      <c r="M10" s="56"/>
      <c r="N10" s="56"/>
    </row>
    <row r="11" spans="1:14">
      <c r="A11" s="109" t="s">
        <v>541</v>
      </c>
      <c r="B11" s="109" t="s">
        <v>542</v>
      </c>
      <c r="C11" s="110" t="s">
        <v>61</v>
      </c>
      <c r="D11" s="110" t="s">
        <v>53</v>
      </c>
      <c r="E11" s="56" t="s">
        <v>606</v>
      </c>
      <c r="F11" s="105">
        <f t="shared" si="0"/>
        <v>2500</v>
      </c>
      <c r="G11" s="105">
        <f t="shared" si="1"/>
        <v>5000</v>
      </c>
      <c r="H11" s="119"/>
      <c r="I11" t="str">
        <f t="shared" si="2"/>
        <v>"Tympanon": {
 "Name" : "Tympanon",
 "OV" : "  Dulcimer",
 "Category": "MUSIC",
 "Weight" : 5000,
 "Price" : 2500
  },</v>
      </c>
      <c r="J11" s="56"/>
      <c r="K11" s="56"/>
      <c r="L11" s="56"/>
      <c r="M11" s="56"/>
      <c r="N11" s="56"/>
    </row>
    <row r="12" spans="1:14">
      <c r="A12" s="111" t="s">
        <v>543</v>
      </c>
      <c r="B12" s="111" t="s">
        <v>544</v>
      </c>
      <c r="C12" s="112" t="s">
        <v>95</v>
      </c>
      <c r="D12" s="112" t="s">
        <v>28</v>
      </c>
      <c r="E12" s="56" t="s">
        <v>606</v>
      </c>
      <c r="F12" s="105">
        <f t="shared" si="0"/>
        <v>3000</v>
      </c>
      <c r="G12" s="105" t="str">
        <f t="shared" si="1"/>
        <v>500</v>
      </c>
      <c r="H12" s="119"/>
      <c r="I12" t="str">
        <f t="shared" si="2"/>
        <v>"Viole": {
 "Name" : "Viole",
 "OV" : "  Viol",
 "Category": "MUSIC",
 "Weight" : 500,
 "Price" : 3000
  },</v>
      </c>
      <c r="J12" s="56"/>
      <c r="K12" s="56"/>
      <c r="L12" s="56"/>
      <c r="M12" s="56"/>
      <c r="N12" s="56"/>
    </row>
    <row r="13" spans="1:14" s="119" customFormat="1">
      <c r="A13" s="113" t="s">
        <v>545</v>
      </c>
      <c r="B13" s="113" t="s">
        <v>546</v>
      </c>
      <c r="C13" s="107"/>
      <c r="D13" s="107"/>
      <c r="E13" s="119" t="s">
        <v>607</v>
      </c>
      <c r="F13" s="105"/>
      <c r="G13" s="105"/>
      <c r="H13" s="119" t="str">
        <f>""""&amp;E13&amp;""":  {""Code"": """&amp;E13&amp;""", ""Name"": """&amp;A13&amp;""", ""OV"": """&amp;B13&amp;"""}"</f>
        <v>"GAME":  {"Code": "GAME", "Name": "Jeux", "OV": "Gaming set"}</v>
      </c>
      <c r="I13"/>
    </row>
    <row r="14" spans="1:14">
      <c r="A14" s="111" t="s">
        <v>547</v>
      </c>
      <c r="B14" s="111" t="s">
        <v>548</v>
      </c>
      <c r="C14" s="112" t="s">
        <v>34</v>
      </c>
      <c r="D14" s="121" t="s">
        <v>428</v>
      </c>
      <c r="E14" s="56" t="s">
        <v>607</v>
      </c>
      <c r="F14" s="105">
        <f>LEFT(C14,LEN(C14)-3)*IF(RIGHT(C14,2)="po",100,IF(RIGHT(C14,2)="pa",10,1))</f>
        <v>10</v>
      </c>
      <c r="G14" s="105" t="str">
        <f>IF(RIGHT(D14,2)="kg",LEFT(D14,LEN(D14)-3)*1000,LEFT(D14,LEN(D14)-2))</f>
        <v>0</v>
      </c>
      <c r="H14" s="119"/>
      <c r="I14" t="str">
        <f t="shared" si="2"/>
        <v>"Dés": {
 "Name" : "Dés",
 "OV" : "  Dice set",
 "Category": "GAME",
 "Weight" : 0,
 "Price" : 10
  },</v>
      </c>
      <c r="J14" s="56"/>
      <c r="K14" s="56"/>
      <c r="L14" s="56"/>
      <c r="M14" s="56"/>
      <c r="N14" s="56"/>
    </row>
    <row r="15" spans="1:14">
      <c r="A15" s="109" t="s">
        <v>549</v>
      </c>
      <c r="B15" s="109" t="s">
        <v>550</v>
      </c>
      <c r="C15" s="110" t="s">
        <v>46</v>
      </c>
      <c r="D15" s="110" t="s">
        <v>551</v>
      </c>
      <c r="E15" s="56" t="s">
        <v>607</v>
      </c>
      <c r="F15" s="105">
        <f>LEFT(C15,LEN(C15)-3)*IF(RIGHT(C15,2)="po",100,IF(RIGHT(C15,2)="pa",10,1))</f>
        <v>100</v>
      </c>
      <c r="G15" s="105" t="str">
        <f>IF(RIGHT(D15,2)="kg",LEFT(D15,LEN(D15)-3)*1000,LEFT(D15,LEN(D15)-2))</f>
        <v>250</v>
      </c>
      <c r="H15" s="119"/>
      <c r="I15" t="str">
        <f t="shared" si="2"/>
        <v>"Jeu d'échecs draconiques": {
 "Name" : "Jeu d'échecs draconiques",
 "OV" : "  Dragonchess set ",
 "Category": "GAME",
 "Weight" : 250,
 "Price" : 100
  },</v>
      </c>
      <c r="J15" s="56"/>
      <c r="K15" s="56"/>
      <c r="L15" s="56"/>
      <c r="M15" s="56"/>
      <c r="N15" s="56"/>
    </row>
    <row r="16" spans="1:14">
      <c r="A16" s="111" t="s">
        <v>552</v>
      </c>
      <c r="B16" s="111" t="s">
        <v>553</v>
      </c>
      <c r="C16" s="112" t="s">
        <v>42</v>
      </c>
      <c r="D16" s="121" t="s">
        <v>428</v>
      </c>
      <c r="E16" s="56" t="s">
        <v>607</v>
      </c>
      <c r="F16" s="105">
        <f>LEFT(C16,LEN(C16)-3)*IF(RIGHT(C16,2)="po",100,IF(RIGHT(C16,2)="pa",10,1))</f>
        <v>50</v>
      </c>
      <c r="G16" s="105" t="str">
        <f>IF(RIGHT(D16,2)="kg",LEFT(D16,LEN(D16)-3)*1000,LEFT(D16,LEN(D16)-2))</f>
        <v>0</v>
      </c>
      <c r="H16" s="119"/>
      <c r="I16" t="str">
        <f>""""&amp;RIGHT(A16,LEN(A16)-2)&amp;""": {
 ""Name"" : """&amp;RIGHT(A16,LEN(A16)-2)&amp;""",
 ""OV"" : """&amp;B16&amp;""",
 ""Category"": """&amp;E16&amp;""",
 ""Weight"" : "&amp;G16&amp;",
 ""Price"" : "&amp;F16&amp;"
  },"</f>
        <v>"Jeu de cartes": {
 "Name" : "Jeu de cartes",
 "OV" : "  Playing card set",
 "Category": "GAME",
 "Weight" : 0,
 "Price" : 50
  },</v>
      </c>
      <c r="J16" s="56"/>
      <c r="K16" s="56"/>
      <c r="L16" s="56"/>
      <c r="M16" s="56"/>
      <c r="N16" s="56"/>
    </row>
    <row r="17" spans="1:14" ht="25.5">
      <c r="A17" s="109" t="s">
        <v>554</v>
      </c>
      <c r="B17" s="109" t="s">
        <v>555</v>
      </c>
      <c r="C17" s="110" t="s">
        <v>46</v>
      </c>
      <c r="D17" s="122" t="s">
        <v>428</v>
      </c>
      <c r="E17" s="56" t="s">
        <v>607</v>
      </c>
      <c r="F17" s="105">
        <f>LEFT(C17,LEN(C17)-3)*IF(RIGHT(C17,2)="po",100,IF(RIGHT(C17,2)="pa",10,1))</f>
        <v>100</v>
      </c>
      <c r="G17" s="105" t="str">
        <f>IF(RIGHT(D17,2)="kg",LEFT(D17,LEN(D17)-3)*1000,LEFT(D17,LEN(D17)-2))</f>
        <v>0</v>
      </c>
      <c r="H17" s="119"/>
      <c r="I17" t="str">
        <f t="shared" si="2"/>
        <v>"Jeu des Dragons": {
 "Name" : "Jeu des Dragons",
 "OV" : "  Three-Dragon Ante set",
 "Category": "GAME",
 "Weight" : 0,
 "Price" : 100
  },</v>
      </c>
      <c r="J17" s="56"/>
      <c r="K17" s="56"/>
      <c r="L17" s="56"/>
      <c r="M17" s="56"/>
      <c r="N17" s="56"/>
    </row>
    <row r="18" spans="1:14" s="119" customFormat="1">
      <c r="A18" s="107" t="s">
        <v>603</v>
      </c>
      <c r="B18" s="107" t="s">
        <v>603</v>
      </c>
      <c r="C18" s="124"/>
      <c r="D18" s="125"/>
      <c r="E18" s="119" t="s">
        <v>608</v>
      </c>
      <c r="F18" s="105"/>
      <c r="G18" s="105"/>
      <c r="H18" s="119" t="str">
        <f>""""&amp;E18&amp;""":  {""Code"": """&amp;E18&amp;""", ""Name"": """&amp;A18&amp;""", ""OV"": """&amp;B18&amp;"""}"</f>
        <v>"KIT":  {"Code": "KIT", "Name": "Kits", "OV": "Kits"}</v>
      </c>
      <c r="I18"/>
    </row>
    <row r="19" spans="1:14">
      <c r="A19" s="111" t="s">
        <v>618</v>
      </c>
      <c r="B19" s="111" t="s">
        <v>556</v>
      </c>
      <c r="C19" s="112" t="s">
        <v>81</v>
      </c>
      <c r="D19" s="112" t="s">
        <v>33</v>
      </c>
      <c r="E19" s="56" t="s">
        <v>608</v>
      </c>
      <c r="F19" s="105">
        <f>LEFT(C19,LEN(C19)-3)*IF(RIGHT(C19,2)="po",100,IF(RIGHT(C19,2)="pa",10,1))</f>
        <v>5000</v>
      </c>
      <c r="G19" s="105">
        <f>IF(RIGHT(D19,2)="kg",LEFT(D19,LEN(D19)-3)*1000,LEFT(D19,LEN(D19)-2))</f>
        <v>1000</v>
      </c>
      <c r="H19" s="119"/>
      <c r="I19" t="str">
        <f t="shared" si="2"/>
        <v>"Kit d'empoisonneur": {
 "Name" : "Kit d'empoisonneur",
 "OV" : "Poisoner's kit ",
 "Category": "KIT",
 "Weight" : 1000,
 "Price" : 5000
  },</v>
      </c>
      <c r="J19" s="56"/>
      <c r="K19" s="56"/>
      <c r="L19" s="56"/>
      <c r="M19" s="56"/>
      <c r="N19" s="56"/>
    </row>
    <row r="20" spans="1:14">
      <c r="A20" s="109" t="s">
        <v>617</v>
      </c>
      <c r="B20" s="109" t="s">
        <v>557</v>
      </c>
      <c r="C20" s="110" t="s">
        <v>38</v>
      </c>
      <c r="D20" s="110" t="s">
        <v>45</v>
      </c>
      <c r="E20" s="56" t="s">
        <v>608</v>
      </c>
      <c r="F20" s="105">
        <f>LEFT(C20,LEN(C20)-3)*IF(RIGHT(C20,2)="po",100,IF(RIGHT(C20,2)="pa",10,1))</f>
        <v>500</v>
      </c>
      <c r="G20" s="105">
        <f>IF(RIGHT(D20,2)="kg",LEFT(D20,LEN(D20)-3)*1000,LEFT(D20,LEN(D20)-2))</f>
        <v>1500</v>
      </c>
      <c r="H20" s="119"/>
      <c r="I20" t="str">
        <f t="shared" si="2"/>
        <v>"Kit d'herboriste": {
 "Name" : "Kit d'herboriste",
 "OV" : "Herbalism kit ",
 "Category": "KIT",
 "Weight" : 1500,
 "Price" : 500
  },</v>
      </c>
      <c r="J20" s="56"/>
      <c r="K20" s="56"/>
      <c r="L20" s="56"/>
      <c r="M20" s="56"/>
      <c r="N20" s="56"/>
    </row>
    <row r="21" spans="1:14">
      <c r="A21" s="111" t="s">
        <v>616</v>
      </c>
      <c r="B21" s="111" t="s">
        <v>558</v>
      </c>
      <c r="C21" s="112" t="s">
        <v>87</v>
      </c>
      <c r="D21" s="112" t="s">
        <v>60</v>
      </c>
      <c r="E21" s="56" t="s">
        <v>608</v>
      </c>
      <c r="F21" s="105">
        <f>LEFT(C21,LEN(C21)-3)*IF(RIGHT(C21,2)="po",100,IF(RIGHT(C21,2)="pa",10,1))</f>
        <v>1500</v>
      </c>
      <c r="G21" s="105">
        <f>IF(RIGHT(D21,2)="kg",LEFT(D21,LEN(D21)-3)*1000,LEFT(D21,LEN(D21)-2))</f>
        <v>2500</v>
      </c>
      <c r="H21" s="119"/>
      <c r="I21" t="str">
        <f t="shared" si="2"/>
        <v>"Kit de contrefaçon": {
 "Name" : "Kit de contrefaçon",
 "OV" : "Forgery kit ",
 "Category": "KIT",
 "Weight" : 2500,
 "Price" : 1500
  },</v>
      </c>
      <c r="J21" s="56"/>
      <c r="K21" s="56"/>
      <c r="L21" s="56"/>
      <c r="M21" s="56"/>
      <c r="N21" s="56"/>
    </row>
    <row r="22" spans="1:14">
      <c r="A22" s="109" t="s">
        <v>615</v>
      </c>
      <c r="B22" s="109" t="s">
        <v>559</v>
      </c>
      <c r="C22" s="110" t="s">
        <v>61</v>
      </c>
      <c r="D22" s="110" t="s">
        <v>45</v>
      </c>
      <c r="E22" s="56" t="s">
        <v>608</v>
      </c>
      <c r="F22" s="105">
        <f>LEFT(C22,LEN(C22)-3)*IF(RIGHT(C22,2)="po",100,IF(RIGHT(C22,2)="pa",10,1))</f>
        <v>2500</v>
      </c>
      <c r="G22" s="105">
        <f>IF(RIGHT(D22,2)="kg",LEFT(D22,LEN(D22)-3)*1000,LEFT(D22,LEN(D22)-2))</f>
        <v>1500</v>
      </c>
      <c r="H22" s="119"/>
      <c r="I22" t="str">
        <f t="shared" si="2"/>
        <v>"Kit de déguisement": {
 "Name" : "Kit de déguisement",
 "OV" : "Disguise kit ",
 "Category": "KIT",
 "Weight" : 1500,
 "Price" : 2500
  },</v>
      </c>
      <c r="J22" s="56"/>
      <c r="K22" s="56"/>
      <c r="L22" s="56"/>
      <c r="M22" s="56"/>
      <c r="N22" s="56"/>
    </row>
    <row r="23" spans="1:14" s="119" customFormat="1">
      <c r="A23" s="108" t="s">
        <v>560</v>
      </c>
      <c r="B23" s="108" t="s">
        <v>561</v>
      </c>
      <c r="C23" s="123"/>
      <c r="D23" s="123"/>
      <c r="E23" s="119" t="s">
        <v>609</v>
      </c>
      <c r="F23" s="105"/>
      <c r="G23" s="105"/>
      <c r="H23" s="119" t="str">
        <f>""""&amp;E23&amp;""":  {""Code"": """&amp;E23&amp;""", ""Name"": """&amp;A23&amp;""", ""OV"": """&amp;B23&amp;"""}"</f>
        <v>"ARTISAN":  {"Code": "ARTISAN", "Name": "Outils d'artisan", "OV": "Artisan's tools"}</v>
      </c>
      <c r="I23"/>
    </row>
    <row r="24" spans="1:14">
      <c r="A24" s="109" t="s">
        <v>562</v>
      </c>
      <c r="B24" s="109" t="s">
        <v>563</v>
      </c>
      <c r="C24" s="110" t="s">
        <v>81</v>
      </c>
      <c r="D24" s="110" t="s">
        <v>478</v>
      </c>
      <c r="E24" s="56" t="s">
        <v>609</v>
      </c>
      <c r="F24" s="105">
        <f t="shared" ref="F24:F42" si="3">LEFT(C24,LEN(C24)-3)*IF(RIGHT(C24,2)="po",100,IF(RIGHT(C24,2)="pa",10,1))</f>
        <v>5000</v>
      </c>
      <c r="G24" s="105">
        <f t="shared" ref="G24:G42" si="4">IF(RIGHT(D24,2)="kg",LEFT(D24,LEN(D24)-3)*1000,LEFT(D24,LEN(D24)-2))</f>
        <v>4000</v>
      </c>
      <c r="H24" s="119"/>
      <c r="I24" t="str">
        <f t="shared" si="2"/>
        <v>"Matériel d'alchimiste": {
 "Name" : "Matériel d'alchimiste",
 "OV" : "  Alchemist's supplies",
 "Category": "ARTISAN",
 "Weight" : 4000,
 "Price" : 5000
  },</v>
      </c>
      <c r="J24" s="56"/>
      <c r="K24" s="56"/>
      <c r="L24" s="56"/>
      <c r="M24" s="56"/>
      <c r="N24" s="56"/>
    </row>
    <row r="25" spans="1:14">
      <c r="A25" s="111" t="s">
        <v>564</v>
      </c>
      <c r="B25" s="111" t="s">
        <v>565</v>
      </c>
      <c r="C25" s="112" t="s">
        <v>77</v>
      </c>
      <c r="D25" s="112" t="s">
        <v>566</v>
      </c>
      <c r="E25" s="56" t="s">
        <v>609</v>
      </c>
      <c r="F25" s="105">
        <f t="shared" si="3"/>
        <v>2000</v>
      </c>
      <c r="G25" s="105">
        <f t="shared" si="4"/>
        <v>4500</v>
      </c>
      <c r="H25" s="119"/>
      <c r="I25" t="str">
        <f t="shared" si="2"/>
        <v>"Matériel de brasseur": {
 "Name" : "Matériel de brasseur",
 "OV" : "  Brewer's supplies",
 "Category": "ARTISAN",
 "Weight" : 4500,
 "Price" : 2000
  },</v>
      </c>
      <c r="J25" s="56"/>
      <c r="K25" s="56"/>
      <c r="L25" s="56"/>
      <c r="M25" s="56"/>
      <c r="N25" s="56"/>
    </row>
    <row r="26" spans="1:14" ht="25.5">
      <c r="A26" s="109" t="s">
        <v>567</v>
      </c>
      <c r="B26" s="109" t="s">
        <v>568</v>
      </c>
      <c r="C26" s="110" t="s">
        <v>84</v>
      </c>
      <c r="D26" s="110" t="s">
        <v>60</v>
      </c>
      <c r="E26" s="56" t="s">
        <v>609</v>
      </c>
      <c r="F26" s="105">
        <f t="shared" si="3"/>
        <v>1000</v>
      </c>
      <c r="G26" s="105">
        <f t="shared" si="4"/>
        <v>2500</v>
      </c>
      <c r="H26" s="119"/>
      <c r="I26" t="str">
        <f t="shared" si="2"/>
        <v>"Matériel de calligraphe": {
 "Name" : "Matériel de calligraphe",
 "OV" : "  Calligrapher's supplies",
 "Category": "ARTISAN",
 "Weight" : 2500,
 "Price" : 1000
  },</v>
      </c>
      <c r="J26" s="56"/>
      <c r="K26" s="56"/>
      <c r="L26" s="56"/>
      <c r="M26" s="56"/>
      <c r="N26" s="56"/>
    </row>
    <row r="27" spans="1:14">
      <c r="A27" s="111" t="s">
        <v>569</v>
      </c>
      <c r="B27" s="111" t="s">
        <v>570</v>
      </c>
      <c r="C27" s="112" t="s">
        <v>84</v>
      </c>
      <c r="D27" s="112" t="s">
        <v>60</v>
      </c>
      <c r="E27" s="56" t="s">
        <v>609</v>
      </c>
      <c r="F27" s="105">
        <f t="shared" si="3"/>
        <v>1000</v>
      </c>
      <c r="G27" s="105">
        <f t="shared" si="4"/>
        <v>2500</v>
      </c>
      <c r="H27" s="119"/>
      <c r="I27" t="str">
        <f t="shared" si="2"/>
        <v>"Matériel de peintre": {
 "Name" : "Matériel de peintre",
 "OV" : "  Painter's supplies",
 "Category": "ARTISAN",
 "Weight" : 2500,
 "Price" : 1000
  },</v>
      </c>
      <c r="J27" s="56"/>
      <c r="K27" s="56"/>
      <c r="L27" s="56"/>
      <c r="M27" s="56"/>
      <c r="N27" s="56"/>
    </row>
    <row r="28" spans="1:14">
      <c r="A28" s="109" t="s">
        <v>571</v>
      </c>
      <c r="B28" s="109" t="s">
        <v>572</v>
      </c>
      <c r="C28" s="110" t="s">
        <v>61</v>
      </c>
      <c r="D28" s="110" t="s">
        <v>33</v>
      </c>
      <c r="E28" s="56" t="s">
        <v>609</v>
      </c>
      <c r="F28" s="105">
        <f t="shared" si="3"/>
        <v>2500</v>
      </c>
      <c r="G28" s="105">
        <f t="shared" si="4"/>
        <v>1000</v>
      </c>
      <c r="H28" s="119"/>
      <c r="I28" t="str">
        <f t="shared" si="2"/>
        <v>"Outils de bijoutier": {
 "Name" : "Outils de bijoutier",
 "OV" : "  Jeweler's tools",
 "Category": "ARTISAN",
 "Weight" : 1000,
 "Price" : 2500
  },</v>
      </c>
      <c r="J28" s="56"/>
      <c r="K28" s="56"/>
      <c r="L28" s="56"/>
      <c r="M28" s="56"/>
      <c r="N28" s="56"/>
    </row>
    <row r="29" spans="1:14">
      <c r="A29" s="111" t="s">
        <v>573</v>
      </c>
      <c r="B29" s="111" t="s">
        <v>574</v>
      </c>
      <c r="C29" s="112" t="s">
        <v>81</v>
      </c>
      <c r="D29" s="112" t="s">
        <v>53</v>
      </c>
      <c r="E29" s="56" t="s">
        <v>609</v>
      </c>
      <c r="F29" s="105">
        <f t="shared" si="3"/>
        <v>5000</v>
      </c>
      <c r="G29" s="105">
        <f t="shared" si="4"/>
        <v>5000</v>
      </c>
      <c r="H29" s="119"/>
      <c r="I29" t="str">
        <f t="shared" si="2"/>
        <v>"Outils de bricoleur": {
 "Name" : "Outils de bricoleur",
 "OV" : "  Tinker's tools",
 "Category": "ARTISAN",
 "Weight" : 5000,
 "Price" : 5000
  },</v>
      </c>
      <c r="J29" s="56"/>
      <c r="K29" s="56"/>
      <c r="L29" s="56"/>
      <c r="M29" s="56"/>
      <c r="N29" s="56"/>
    </row>
    <row r="30" spans="1:14">
      <c r="A30" s="109" t="s">
        <v>575</v>
      </c>
      <c r="B30" s="109" t="s">
        <v>576</v>
      </c>
      <c r="C30" s="110" t="s">
        <v>87</v>
      </c>
      <c r="D30" s="110" t="s">
        <v>76</v>
      </c>
      <c r="E30" s="56" t="s">
        <v>609</v>
      </c>
      <c r="F30" s="105">
        <f t="shared" si="3"/>
        <v>1500</v>
      </c>
      <c r="G30" s="105">
        <f t="shared" si="4"/>
        <v>3000</v>
      </c>
      <c r="H30" s="119"/>
      <c r="I30" t="str">
        <f t="shared" si="2"/>
        <v>"Outils de cartographe": {
 "Name" : "Outils de cartographe",
 "OV" : "  Cartographer's tools",
 "Category": "ARTISAN",
 "Weight" : 3000,
 "Price" : 1500
  },</v>
      </c>
      <c r="J30" s="56"/>
      <c r="K30" s="56"/>
      <c r="L30" s="56"/>
      <c r="M30" s="56"/>
      <c r="N30" s="56"/>
    </row>
    <row r="31" spans="1:14">
      <c r="A31" s="111" t="s">
        <v>577</v>
      </c>
      <c r="B31" s="111" t="s">
        <v>578</v>
      </c>
      <c r="C31" s="112" t="s">
        <v>579</v>
      </c>
      <c r="D31" s="112" t="s">
        <v>76</v>
      </c>
      <c r="E31" s="56" t="s">
        <v>609</v>
      </c>
      <c r="F31" s="105">
        <f t="shared" si="3"/>
        <v>800</v>
      </c>
      <c r="G31" s="105">
        <f t="shared" si="4"/>
        <v>3000</v>
      </c>
      <c r="H31" s="119"/>
      <c r="I31" t="str">
        <f t="shared" si="2"/>
        <v>"Outils de charpentier": {
 "Name" : "Outils de charpentier",
 "OV" : "  Carpenter's tools",
 "Category": "ARTISAN",
 "Weight" : 3000,
 "Price" : 800
  },</v>
      </c>
      <c r="J31" s="56"/>
      <c r="K31" s="56"/>
      <c r="L31" s="56"/>
      <c r="M31" s="56"/>
      <c r="N31" s="56"/>
    </row>
    <row r="32" spans="1:14">
      <c r="A32" s="109" t="s">
        <v>580</v>
      </c>
      <c r="B32" s="109" t="s">
        <v>581</v>
      </c>
      <c r="C32" s="110" t="s">
        <v>38</v>
      </c>
      <c r="D32" s="110" t="s">
        <v>60</v>
      </c>
      <c r="E32" s="56" t="s">
        <v>609</v>
      </c>
      <c r="F32" s="105">
        <f t="shared" si="3"/>
        <v>500</v>
      </c>
      <c r="G32" s="105">
        <f t="shared" si="4"/>
        <v>2500</v>
      </c>
      <c r="H32" s="119"/>
      <c r="I32" t="str">
        <f t="shared" si="2"/>
        <v>"Outils de cordonnier": {
 "Name" : "Outils de cordonnier",
 "OV" : "  Cobblers' tools",
 "Category": "ARTISAN",
 "Weight" : 2500,
 "Price" : 500
  },</v>
      </c>
      <c r="J32" s="56"/>
      <c r="K32" s="56"/>
      <c r="L32" s="56"/>
      <c r="M32" s="56"/>
      <c r="N32" s="56"/>
    </row>
    <row r="33" spans="1:14">
      <c r="A33" s="111" t="s">
        <v>582</v>
      </c>
      <c r="B33" s="111" t="s">
        <v>583</v>
      </c>
      <c r="C33" s="112" t="s">
        <v>77</v>
      </c>
      <c r="D33" s="112" t="s">
        <v>478</v>
      </c>
      <c r="E33" s="56" t="s">
        <v>609</v>
      </c>
      <c r="F33" s="105">
        <f t="shared" si="3"/>
        <v>2000</v>
      </c>
      <c r="G33" s="105">
        <f t="shared" si="4"/>
        <v>4000</v>
      </c>
      <c r="H33" s="119"/>
      <c r="I33" t="str">
        <f t="shared" si="2"/>
        <v>"Outils de forgeron": {
 "Name" : "Outils de forgeron",
 "OV" : "  Smith's tools",
 "Category": "ARTISAN",
 "Weight" : 4000,
 "Price" : 2000
  },</v>
      </c>
      <c r="J33" s="56"/>
      <c r="K33" s="56"/>
      <c r="L33" s="56"/>
      <c r="M33" s="56"/>
      <c r="N33" s="56"/>
    </row>
    <row r="34" spans="1:14">
      <c r="A34" s="109" t="s">
        <v>584</v>
      </c>
      <c r="B34" s="109" t="s">
        <v>585</v>
      </c>
      <c r="C34" s="110" t="s">
        <v>84</v>
      </c>
      <c r="D34" s="110" t="s">
        <v>478</v>
      </c>
      <c r="E34" s="56" t="s">
        <v>609</v>
      </c>
      <c r="F34" s="105">
        <f t="shared" si="3"/>
        <v>1000</v>
      </c>
      <c r="G34" s="105">
        <f t="shared" si="4"/>
        <v>4000</v>
      </c>
      <c r="H34" s="119"/>
      <c r="I34" t="str">
        <f t="shared" si="2"/>
        <v>"Outils de maçon": {
 "Name" : "Outils de maçon",
 "OV" : "  Mason's tools",
 "Category": "ARTISAN",
 "Weight" : 4000,
 "Price" : 1000
  },</v>
      </c>
      <c r="J34" s="56"/>
      <c r="K34" s="56"/>
      <c r="L34" s="56"/>
      <c r="M34" s="56"/>
      <c r="N34" s="56"/>
    </row>
    <row r="35" spans="1:14">
      <c r="A35" s="111" t="s">
        <v>586</v>
      </c>
      <c r="B35" s="111" t="s">
        <v>587</v>
      </c>
      <c r="C35" s="112" t="s">
        <v>46</v>
      </c>
      <c r="D35" s="112" t="s">
        <v>60</v>
      </c>
      <c r="E35" s="56" t="s">
        <v>609</v>
      </c>
      <c r="F35" s="105">
        <f t="shared" si="3"/>
        <v>100</v>
      </c>
      <c r="G35" s="105">
        <f t="shared" si="4"/>
        <v>2500</v>
      </c>
      <c r="H35" s="119"/>
      <c r="I35" t="str">
        <f t="shared" si="2"/>
        <v>"Outils de menuisier": {
 "Name" : "Outils de menuisier",
 "OV" : "  Woodcarver's tools",
 "Category": "ARTISAN",
 "Weight" : 2500,
 "Price" : 100
  },</v>
      </c>
      <c r="J35" s="56"/>
      <c r="K35" s="56"/>
      <c r="L35" s="56"/>
      <c r="M35" s="56"/>
      <c r="N35" s="56"/>
    </row>
    <row r="36" spans="1:14">
      <c r="A36" s="109" t="s">
        <v>588</v>
      </c>
      <c r="B36" s="109" t="s">
        <v>589</v>
      </c>
      <c r="C36" s="110" t="s">
        <v>84</v>
      </c>
      <c r="D36" s="110" t="s">
        <v>33</v>
      </c>
      <c r="E36" s="56" t="s">
        <v>609</v>
      </c>
      <c r="F36" s="105">
        <f t="shared" si="3"/>
        <v>1000</v>
      </c>
      <c r="G36" s="105">
        <f t="shared" si="4"/>
        <v>1000</v>
      </c>
      <c r="H36" s="119"/>
      <c r="I36" t="str">
        <f t="shared" si="2"/>
        <v>"Outils de potier": {
 "Name" : "Outils de potier",
 "OV" : "  Potter's tools",
 "Category": "ARTISAN",
 "Weight" : 1000,
 "Price" : 1000
  },</v>
      </c>
      <c r="J36" s="56"/>
      <c r="K36" s="56"/>
      <c r="L36" s="56"/>
      <c r="M36" s="56"/>
      <c r="N36" s="56"/>
    </row>
    <row r="37" spans="1:14">
      <c r="A37" s="111" t="s">
        <v>590</v>
      </c>
      <c r="B37" s="111" t="s">
        <v>591</v>
      </c>
      <c r="C37" s="112" t="s">
        <v>95</v>
      </c>
      <c r="D37" s="112" t="s">
        <v>60</v>
      </c>
      <c r="E37" s="56" t="s">
        <v>609</v>
      </c>
      <c r="F37" s="105">
        <f t="shared" si="3"/>
        <v>3000</v>
      </c>
      <c r="G37" s="105">
        <f t="shared" si="4"/>
        <v>2500</v>
      </c>
      <c r="H37" s="119"/>
      <c r="I37" t="str">
        <f t="shared" si="2"/>
        <v>"Outils de souffleur de verre": {
 "Name" : "Outils de souffleur de verre",
 "OV" : "  Glassblower's tools",
 "Category": "ARTISAN",
 "Weight" : 2500,
 "Price" : 3000
  },</v>
      </c>
      <c r="J37" s="56"/>
      <c r="K37" s="56"/>
      <c r="L37" s="56"/>
      <c r="M37" s="56"/>
      <c r="N37" s="56"/>
    </row>
    <row r="38" spans="1:14" ht="25.5">
      <c r="A38" s="109" t="s">
        <v>592</v>
      </c>
      <c r="B38" s="109" t="s">
        <v>593</v>
      </c>
      <c r="C38" s="110" t="s">
        <v>38</v>
      </c>
      <c r="D38" s="110" t="s">
        <v>60</v>
      </c>
      <c r="E38" s="56" t="s">
        <v>609</v>
      </c>
      <c r="F38" s="105">
        <f t="shared" si="3"/>
        <v>500</v>
      </c>
      <c r="G38" s="105">
        <f t="shared" si="4"/>
        <v>2500</v>
      </c>
      <c r="H38" s="119"/>
      <c r="I38" t="str">
        <f t="shared" si="2"/>
        <v>"Outils de tanneur": {
 "Name" : "Outils de tanneur",
 "OV" : "  Leatherworker's tools ",
 "Category": "ARTISAN",
 "Weight" : 2500,
 "Price" : 500
  },</v>
      </c>
      <c r="J38" s="56"/>
      <c r="K38" s="56"/>
      <c r="L38" s="56"/>
      <c r="M38" s="56"/>
      <c r="N38" s="56"/>
    </row>
    <row r="39" spans="1:14">
      <c r="A39" s="111" t="s">
        <v>594</v>
      </c>
      <c r="B39" s="111" t="s">
        <v>595</v>
      </c>
      <c r="C39" s="112" t="s">
        <v>46</v>
      </c>
      <c r="D39" s="112" t="s">
        <v>60</v>
      </c>
      <c r="E39" s="56" t="s">
        <v>609</v>
      </c>
      <c r="F39" s="105">
        <f t="shared" si="3"/>
        <v>100</v>
      </c>
      <c r="G39" s="105">
        <f t="shared" si="4"/>
        <v>2500</v>
      </c>
      <c r="H39" s="119"/>
      <c r="I39" t="str">
        <f t="shared" si="2"/>
        <v>"Outils de tisserand": {
 "Name" : "Outils de tisserand",
 "OV" : "  Weaver's tools",
 "Category": "ARTISAN",
 "Weight" : 2500,
 "Price" : 100
  },</v>
      </c>
      <c r="J39" s="56"/>
      <c r="K39" s="56"/>
      <c r="L39" s="56"/>
      <c r="M39" s="56"/>
      <c r="N39" s="56"/>
    </row>
    <row r="40" spans="1:14">
      <c r="A40" s="109" t="s">
        <v>596</v>
      </c>
      <c r="B40" s="109" t="s">
        <v>597</v>
      </c>
      <c r="C40" s="110" t="s">
        <v>46</v>
      </c>
      <c r="D40" s="110" t="s">
        <v>478</v>
      </c>
      <c r="E40" s="56" t="s">
        <v>609</v>
      </c>
      <c r="F40" s="105">
        <f t="shared" si="3"/>
        <v>100</v>
      </c>
      <c r="G40" s="105">
        <f t="shared" si="4"/>
        <v>4000</v>
      </c>
      <c r="H40" s="119"/>
      <c r="I40" t="str">
        <f t="shared" si="2"/>
        <v>"Ustensiles de cuisinier": {
 "Name" : "Ustensiles de cuisinier",
 "OV" : "  Cook's utensils",
 "Category": "ARTISAN",
 "Weight" : 4000,
 "Price" : 100
  },</v>
      </c>
      <c r="J40" s="56"/>
      <c r="K40" s="56"/>
      <c r="L40" s="56"/>
      <c r="M40" s="56"/>
      <c r="N40" s="56"/>
    </row>
    <row r="41" spans="1:14">
      <c r="A41" s="111" t="s">
        <v>611</v>
      </c>
      <c r="B41" s="111" t="s">
        <v>598</v>
      </c>
      <c r="C41" s="112" t="s">
        <v>61</v>
      </c>
      <c r="D41" s="112" t="s">
        <v>33</v>
      </c>
      <c r="E41" s="56" t="s">
        <v>609</v>
      </c>
      <c r="F41" s="105">
        <f t="shared" si="3"/>
        <v>2500</v>
      </c>
      <c r="G41" s="105">
        <f t="shared" si="4"/>
        <v>1000</v>
      </c>
      <c r="H41" s="119"/>
      <c r="I41" t="str">
        <f t="shared" si="2"/>
        <v>"Outils de navigateur": {
 "Name" : "Outils de navigateur",
 "OV" : "Navigator's tools ",
 "Category": "ARTISAN",
 "Weight" : 1000,
 "Price" : 2500
  },</v>
      </c>
      <c r="J41" s="56"/>
      <c r="K41" s="56"/>
      <c r="L41" s="56"/>
      <c r="M41" s="56"/>
      <c r="N41" s="56"/>
    </row>
    <row r="42" spans="1:14">
      <c r="A42" s="109" t="s">
        <v>612</v>
      </c>
      <c r="B42" s="109" t="s">
        <v>599</v>
      </c>
      <c r="C42" s="110" t="s">
        <v>61</v>
      </c>
      <c r="D42" s="110" t="s">
        <v>28</v>
      </c>
      <c r="E42" s="56" t="s">
        <v>609</v>
      </c>
      <c r="F42" s="105">
        <f t="shared" si="3"/>
        <v>2500</v>
      </c>
      <c r="G42" s="105" t="str">
        <f t="shared" si="4"/>
        <v>500</v>
      </c>
      <c r="H42" s="119"/>
      <c r="I42" t="str">
        <f t="shared" si="2"/>
        <v>"Outils de voleur": {
 "Name" : "Outils de voleur",
 "OV" : "Thieves' tools ",
 "Category": "ARTISAN",
 "Weight" : 500,
 "Price" : 2500
  },</v>
      </c>
      <c r="J42" s="56"/>
      <c r="K42" s="56"/>
      <c r="L42" s="56"/>
      <c r="M42" s="56"/>
      <c r="N42" s="56"/>
    </row>
    <row r="43" spans="1:14" s="119" customFormat="1">
      <c r="A43" s="107" t="s">
        <v>604</v>
      </c>
      <c r="B43" s="107" t="s">
        <v>605</v>
      </c>
      <c r="C43" s="124"/>
      <c r="D43" s="124"/>
      <c r="E43" s="119" t="s">
        <v>610</v>
      </c>
      <c r="F43" s="105"/>
      <c r="G43" s="105"/>
      <c r="H43" s="119" t="str">
        <f>""""&amp;E43&amp;""":  {""Code"": """&amp;E43&amp;""", ""Name"": """&amp;A43&amp;""", ""OV"": """&amp;B43&amp;"""}"</f>
        <v>"VEHICLE":  {"Code": "VEHICLE", "Name": "Véhicules", "OV": "Vehicles"}</v>
      </c>
      <c r="I43"/>
    </row>
    <row r="44" spans="1:14">
      <c r="A44" s="111" t="s">
        <v>613</v>
      </c>
      <c r="B44" s="111" t="s">
        <v>600</v>
      </c>
      <c r="C44" s="121" t="s">
        <v>601</v>
      </c>
      <c r="D44" s="121" t="s">
        <v>601</v>
      </c>
      <c r="E44" s="56" t="s">
        <v>610</v>
      </c>
      <c r="F44" s="105">
        <v>0</v>
      </c>
      <c r="G44" s="105">
        <v>0</v>
      </c>
      <c r="H44" s="119"/>
      <c r="I44" t="str">
        <f t="shared" si="2"/>
        <v>"Véhicules (terrestres)": {
 "Name" : "Véhicules (terrestres)",
 "OV" : "Vehicles (land)",
 "Category": "VEHICLE",
 "Weight" : 0,
 "Price" : 0
  },</v>
      </c>
      <c r="J44" s="56"/>
      <c r="K44" s="56"/>
      <c r="L44" s="56"/>
      <c r="M44" s="56"/>
      <c r="N44" s="56"/>
    </row>
    <row r="45" spans="1:14">
      <c r="A45" s="109" t="s">
        <v>614</v>
      </c>
      <c r="B45" s="109" t="s">
        <v>602</v>
      </c>
      <c r="C45" s="122" t="s">
        <v>601</v>
      </c>
      <c r="D45" s="122" t="s">
        <v>601</v>
      </c>
      <c r="E45" s="56" t="s">
        <v>610</v>
      </c>
      <c r="F45" s="105">
        <v>0</v>
      </c>
      <c r="G45" s="105">
        <v>0</v>
      </c>
      <c r="H45" s="119"/>
      <c r="I45" t="str">
        <f t="shared" si="2"/>
        <v>"Véhicules (aquatiques)": {
 "Name" : "Véhicules (aquatiques)",
 "OV" : "Vehicles (water)",
 "Category": "VEHICLE",
 "Weight" : 0,
 "Price" : 0
  },</v>
      </c>
      <c r="J45" s="56"/>
      <c r="K45" s="56"/>
      <c r="L45" s="56"/>
      <c r="M45" s="56"/>
      <c r="N45" s="56"/>
    </row>
    <row r="46" spans="1:14" s="119" customFormat="1">
      <c r="A46" s="113" t="s">
        <v>852</v>
      </c>
      <c r="B46" s="107" t="s">
        <v>859</v>
      </c>
      <c r="C46" s="124"/>
      <c r="D46" s="124"/>
      <c r="E46" s="119" t="s">
        <v>858</v>
      </c>
      <c r="F46" s="118"/>
      <c r="G46" s="118"/>
      <c r="H46" s="119" t="str">
        <f>""""&amp;E46&amp;""":  {""Code"": """&amp;E46&amp;""", ""Name"": """&amp;A46&amp;""", ""OV"": """&amp;B46&amp;"""}"</f>
        <v>"SADDLE":  {"Code": "SADDLE", "Name": "Selle", "OV": "Saddle"}</v>
      </c>
    </row>
    <row r="47" spans="1:14">
      <c r="A47" s="111" t="s">
        <v>870</v>
      </c>
      <c r="B47" s="111" t="s">
        <v>874</v>
      </c>
      <c r="C47" s="112" t="s">
        <v>84</v>
      </c>
      <c r="D47" s="112" t="s">
        <v>656</v>
      </c>
      <c r="E47" s="56" t="s">
        <v>858</v>
      </c>
      <c r="F47" s="105">
        <f>LEFT(C47,LEN(C47)-3)*IF(RIGHT(C47,2)="po",100,IF(RIGHT(C47,2)="pa",10,1))</f>
        <v>1000</v>
      </c>
      <c r="G47" s="105">
        <f>IF(RIGHT(D47,2)="kg",LEFT(D47,LEN(D47)-3)*1000,LEFT(D47,LEN(D47)-2))</f>
        <v>12500</v>
      </c>
      <c r="I47" t="str">
        <f t="shared" ref="I47:I61" si="5">""""&amp;RIGHT(A47,LEN(A47)-2)&amp;""": {
 ""Name"" : """&amp;RIGHT(A47,LEN(A47)-2)&amp;""",
 ""OV"" : """&amp;B47&amp;""",
 ""Category"": """&amp;E47&amp;""",
 ""Weight"" : "&amp;G47&amp;",
 ""Price"" : "&amp;F47&amp;"
  },"</f>
        <v>"Selle d'équitation": {
 "Name" : "Selle d'équitation",
 "OV" : "Riding saddle",
 "Category": "SADDLE",
 "Weight" : 12500,
 "Price" : 1000
  },</v>
      </c>
    </row>
    <row r="48" spans="1:14">
      <c r="A48" s="109" t="s">
        <v>871</v>
      </c>
      <c r="B48" s="109" t="s">
        <v>875</v>
      </c>
      <c r="C48" s="110" t="s">
        <v>38</v>
      </c>
      <c r="D48" s="110" t="s">
        <v>853</v>
      </c>
      <c r="E48" s="56" t="s">
        <v>858</v>
      </c>
      <c r="F48" s="105">
        <f>LEFT(C48,LEN(C48)-3)*IF(RIGHT(C48,2)="po",100,IF(RIGHT(C48,2)="pa",10,1))</f>
        <v>500</v>
      </c>
      <c r="G48" s="105">
        <f>IF(RIGHT(D48,2)="kg",LEFT(D48,LEN(D48)-3)*1000,LEFT(D48,LEN(D48)-2))</f>
        <v>7500</v>
      </c>
      <c r="I48" t="str">
        <f t="shared" si="5"/>
        <v>"Selle de bât": {
 "Name" : "Selle de bât",
 "OV" : "Pack saddle",
 "Category": "SADDLE",
 "Weight" : 7500,
 "Price" : 500
  },</v>
      </c>
    </row>
    <row r="49" spans="1:9">
      <c r="A49" s="111" t="s">
        <v>873</v>
      </c>
      <c r="B49" s="111" t="s">
        <v>876</v>
      </c>
      <c r="C49" s="112" t="s">
        <v>854</v>
      </c>
      <c r="D49" s="112" t="s">
        <v>500</v>
      </c>
      <c r="E49" s="56" t="s">
        <v>858</v>
      </c>
      <c r="F49" s="105">
        <f>LEFT(C49,LEN(C49)-3)*IF(RIGHT(C49,2)="po",100,IF(RIGHT(C49,2)="pa",10,1))</f>
        <v>6000</v>
      </c>
      <c r="G49" s="105">
        <f>IF(RIGHT(D49,2)="kg",LEFT(D49,LEN(D49)-3)*1000,LEFT(D49,LEN(D49)-2))</f>
        <v>20000</v>
      </c>
      <c r="I49" t="str">
        <f t="shared" si="5"/>
        <v>"Selle exotique": {
 "Name" : "Selle exotique",
 "OV" : "Exotic saddle",
 "Category": "SADDLE",
 "Weight" : 20000,
 "Price" : 6000
  },</v>
      </c>
    </row>
    <row r="50" spans="1:9">
      <c r="A50" s="109" t="s">
        <v>872</v>
      </c>
      <c r="B50" s="109" t="s">
        <v>877</v>
      </c>
      <c r="C50" s="110" t="s">
        <v>77</v>
      </c>
      <c r="D50" s="110" t="s">
        <v>855</v>
      </c>
      <c r="E50" s="56" t="s">
        <v>858</v>
      </c>
      <c r="F50" s="105">
        <f>LEFT(C50,LEN(C50)-3)*IF(RIGHT(C50,2)="po",100,IF(RIGHT(C50,2)="pa",10,1))</f>
        <v>2000</v>
      </c>
      <c r="G50" s="105">
        <f>IF(RIGHT(D50,2)="kg",LEFT(D50,LEN(D50)-3)*1000,LEFT(D50,LEN(D50)-2))</f>
        <v>15000</v>
      </c>
      <c r="I50" t="str">
        <f t="shared" si="5"/>
        <v>"Selle militaire": {
 "Name" : "Selle militaire",
 "OV" : "Military saddle",
 "Category": "SADDLE",
 "Weight" : 15000,
 "Price" : 2000
  },</v>
      </c>
    </row>
    <row r="51" spans="1:9">
      <c r="A51" s="111" t="s">
        <v>860</v>
      </c>
      <c r="B51" s="111" t="s">
        <v>836</v>
      </c>
      <c r="C51" s="112" t="s">
        <v>837</v>
      </c>
      <c r="D51" s="112" t="s">
        <v>838</v>
      </c>
      <c r="E51" s="56" t="s">
        <v>610</v>
      </c>
      <c r="F51">
        <v>0</v>
      </c>
      <c r="G51">
        <v>0</v>
      </c>
      <c r="I51" t="str">
        <f t="shared" si="5"/>
        <v>"Barde": {
 "Name" : "Barde",
 "OV" : "Barding",
 "Category": "VEHICLE",
 "Weight" : 0,
 "Price" : 0
  },</v>
      </c>
    </row>
    <row r="52" spans="1:9">
      <c r="A52" s="109" t="s">
        <v>861</v>
      </c>
      <c r="B52" s="109" t="s">
        <v>839</v>
      </c>
      <c r="C52" s="110" t="s">
        <v>720</v>
      </c>
      <c r="D52" s="110" t="s">
        <v>840</v>
      </c>
      <c r="E52" s="56" t="s">
        <v>610</v>
      </c>
      <c r="F52" s="105">
        <f>LEFT(C52,LEN(C52)-3)*IF(RIGHT(C52,2)="po",100,IF(RIGHT(C52,2)="pa",10,1))</f>
        <v>10000</v>
      </c>
      <c r="G52" s="105">
        <f>IF(RIGHT(D52,2)="kg",LEFT(D52,LEN(D52)-3)*1000,LEFT(D52,LEN(D52)-2))</f>
        <v>300000</v>
      </c>
      <c r="I52" t="str">
        <f t="shared" si="5"/>
        <v>"Carrosse": {
 "Name" : "Carrosse",
 "OV" : "Carriage",
 "Category": "VEHICLE",
 "Weight" : 300000,
 "Price" : 10000
  },</v>
      </c>
    </row>
    <row r="53" spans="1:9">
      <c r="A53" s="111" t="s">
        <v>862</v>
      </c>
      <c r="B53" s="111" t="s">
        <v>841</v>
      </c>
      <c r="C53" s="112" t="s">
        <v>842</v>
      </c>
      <c r="D53" s="112" t="s">
        <v>843</v>
      </c>
      <c r="E53" s="56" t="s">
        <v>610</v>
      </c>
      <c r="F53" s="105">
        <f t="shared" ref="F53:F61" si="6">LEFT(C53,LEN(C53)-3)*IF(RIGHT(C53,2)="po",100,IF(RIGHT(C53,2)="pa",10,1))</f>
        <v>25000</v>
      </c>
      <c r="G53" s="105">
        <f t="shared" ref="G53:G61" si="7">IF(RIGHT(D53,2)="kg",LEFT(D53,LEN(D53)-3)*1000,LEFT(D53,LEN(D53)-2))</f>
        <v>50000</v>
      </c>
      <c r="I53" t="str">
        <f t="shared" si="5"/>
        <v>"Char": {
 "Name" : "Char",
 "OV" : "Chariot",
 "Category": "VEHICLE",
 "Weight" : 50000,
 "Price" : 25000
  },</v>
      </c>
    </row>
    <row r="54" spans="1:9">
      <c r="A54" s="109" t="s">
        <v>863</v>
      </c>
      <c r="B54" s="109" t="s">
        <v>844</v>
      </c>
      <c r="C54" s="110" t="s">
        <v>536</v>
      </c>
      <c r="D54" s="110" t="s">
        <v>845</v>
      </c>
      <c r="E54" s="56" t="s">
        <v>610</v>
      </c>
      <c r="F54" s="105">
        <f t="shared" si="6"/>
        <v>3500</v>
      </c>
      <c r="G54" s="105">
        <f t="shared" si="7"/>
        <v>200000</v>
      </c>
      <c r="I54" t="str">
        <f t="shared" si="5"/>
        <v>"Chariot": {
 "Name" : "Chariot",
 "OV" : "Wagon",
 "Category": "VEHICLE",
 "Weight" : 200000,
 "Price" : 3500
  },</v>
      </c>
    </row>
    <row r="55" spans="1:9">
      <c r="A55" s="111" t="s">
        <v>864</v>
      </c>
      <c r="B55" s="111" t="s">
        <v>846</v>
      </c>
      <c r="C55" s="112" t="s">
        <v>87</v>
      </c>
      <c r="D55" s="112" t="s">
        <v>847</v>
      </c>
      <c r="E55" s="56" t="s">
        <v>610</v>
      </c>
      <c r="F55" s="105">
        <f t="shared" si="6"/>
        <v>1500</v>
      </c>
      <c r="G55" s="105">
        <f t="shared" si="7"/>
        <v>100000</v>
      </c>
      <c r="I55" t="str">
        <f t="shared" si="5"/>
        <v>"Charrette": {
 "Name" : "Charrette",
 "OV" : "Cart",
 "Category": "VEHICLE",
 "Weight" : 100000,
 "Price" : 1500
  },</v>
      </c>
    </row>
    <row r="56" spans="1:9">
      <c r="A56" s="123" t="s">
        <v>3106</v>
      </c>
      <c r="B56" s="123" t="s">
        <v>3107</v>
      </c>
      <c r="C56" s="126"/>
      <c r="D56" s="126"/>
      <c r="E56" s="119" t="s">
        <v>2867</v>
      </c>
      <c r="F56" s="105"/>
      <c r="G56" s="105"/>
      <c r="H56" s="119" t="str">
        <f>""""&amp;E56&amp;""":  {""Code"": """&amp;E56&amp;""", ""Name"": """&amp;A56&amp;""", ""OV"": """&amp;B56&amp;"""}"</f>
        <v>"VEHICLE_RELATIVE":  {"Code": "VEHICLE_RELATIVE", "Name": "Composants de véhicules", "OV": "Vehicles relative"}</v>
      </c>
    </row>
    <row r="57" spans="1:9">
      <c r="A57" s="109" t="s">
        <v>865</v>
      </c>
      <c r="B57" s="109" t="s">
        <v>848</v>
      </c>
      <c r="C57" s="110" t="s">
        <v>42</v>
      </c>
      <c r="D57" s="110" t="s">
        <v>428</v>
      </c>
      <c r="E57" s="56" t="s">
        <v>2867</v>
      </c>
      <c r="F57" s="105">
        <f t="shared" si="6"/>
        <v>50</v>
      </c>
      <c r="G57" s="105" t="str">
        <f t="shared" si="7"/>
        <v>0</v>
      </c>
      <c r="H57" s="119"/>
      <c r="I57" t="str">
        <f t="shared" si="5"/>
        <v>"Écurie (par jour)": {
 "Name" : "Écurie (par jour)",
 "OV" : "Stabling",
 "Category": "VEHICLE_RELATIVE",
 "Weight" : 0,
 "Price" : 50
  },</v>
      </c>
    </row>
    <row r="58" spans="1:9">
      <c r="A58" s="111" t="s">
        <v>866</v>
      </c>
      <c r="B58" s="111" t="s">
        <v>849</v>
      </c>
      <c r="C58" s="112" t="s">
        <v>627</v>
      </c>
      <c r="D58" s="112" t="s">
        <v>478</v>
      </c>
      <c r="E58" s="56" t="s">
        <v>2867</v>
      </c>
      <c r="F58" s="105">
        <f t="shared" si="6"/>
        <v>400</v>
      </c>
      <c r="G58" s="105">
        <f t="shared" si="7"/>
        <v>4000</v>
      </c>
      <c r="H58" s="119"/>
      <c r="I58" t="str">
        <f t="shared" si="5"/>
        <v>"Fontes": {
 "Name" : "Fontes",
 "OV" : "Saddlebags",
 "Category": "VEHICLE_RELATIVE",
 "Weight" : 4000,
 "Price" : 400
  },</v>
      </c>
    </row>
    <row r="59" spans="1:9">
      <c r="A59" s="109" t="s">
        <v>867</v>
      </c>
      <c r="B59" s="109" t="s">
        <v>850</v>
      </c>
      <c r="C59" s="110" t="s">
        <v>67</v>
      </c>
      <c r="D59" s="110" t="s">
        <v>53</v>
      </c>
      <c r="E59" s="56" t="s">
        <v>2867</v>
      </c>
      <c r="F59" s="105">
        <f t="shared" si="6"/>
        <v>5</v>
      </c>
      <c r="G59" s="105">
        <f t="shared" si="7"/>
        <v>5000</v>
      </c>
      <c r="H59" s="119"/>
      <c r="I59" t="str">
        <f t="shared" si="5"/>
        <v>"Fourrage (par jour)": {
 "Name" : "Fourrage (par jour)",
 "OV" : "Feed",
 "Category": "VEHICLE_RELATIVE",
 "Weight" : 5000,
 "Price" : 5
  },</v>
      </c>
    </row>
    <row r="60" spans="1:9">
      <c r="A60" s="111" t="s">
        <v>868</v>
      </c>
      <c r="B60" s="111" t="s">
        <v>851</v>
      </c>
      <c r="C60" s="112" t="s">
        <v>29</v>
      </c>
      <c r="D60" s="112" t="s">
        <v>28</v>
      </c>
      <c r="E60" s="56" t="s">
        <v>2867</v>
      </c>
      <c r="F60" s="105">
        <f t="shared" si="6"/>
        <v>200</v>
      </c>
      <c r="G60" s="105" t="str">
        <f t="shared" si="7"/>
        <v>500</v>
      </c>
      <c r="H60" s="119"/>
      <c r="I60" t="str">
        <f t="shared" si="5"/>
        <v>"Mors et bride": {
 "Name" : "Mors et bride",
 "OV" : "Bit and bridle",
 "Category": "VEHICLE_RELATIVE",
 "Weight" : 500,
 "Price" : 200
  },</v>
      </c>
    </row>
    <row r="61" spans="1:9">
      <c r="A61" s="230" t="s">
        <v>869</v>
      </c>
      <c r="B61" s="230" t="s">
        <v>856</v>
      </c>
      <c r="C61" s="231" t="s">
        <v>77</v>
      </c>
      <c r="D61" s="231" t="s">
        <v>857</v>
      </c>
      <c r="E61" s="56" t="s">
        <v>610</v>
      </c>
      <c r="F61" s="105">
        <f t="shared" si="6"/>
        <v>2000</v>
      </c>
      <c r="G61" s="105">
        <f t="shared" si="7"/>
        <v>150000</v>
      </c>
      <c r="H61" s="119"/>
      <c r="I61" t="str">
        <f t="shared" si="5"/>
        <v>"Traîneau": {
 "Name" : "Traîneau",
 "OV" : "Sled",
 "Category": "VEHICLE",
 "Weight" : 150000,
 "Price" : 2000
  },</v>
      </c>
    </row>
    <row r="62" spans="1:9">
      <c r="A62" s="119" t="s">
        <v>814</v>
      </c>
      <c r="B62" s="119" t="s">
        <v>3108</v>
      </c>
      <c r="C62" s="119"/>
      <c r="D62" s="119"/>
      <c r="E62" s="119" t="s">
        <v>835</v>
      </c>
      <c r="H62" s="119" t="str">
        <f t="shared" ref="H62" si="8">""""&amp;E62&amp;""":  {""Code"": """&amp;E62&amp;""", ""Name"": """&amp;A62&amp;""", ""OV"": """&amp;B62&amp;"""}"</f>
        <v>"VARIOUS":  {"Code": "VARIOUS", "Name": "Divers", "OV": "Various"}</v>
      </c>
    </row>
    <row r="63" spans="1:9">
      <c r="A63" s="119" t="s">
        <v>3110</v>
      </c>
      <c r="B63" s="119" t="s">
        <v>3109</v>
      </c>
      <c r="C63" s="119"/>
      <c r="D63" s="119"/>
      <c r="E63" s="119" t="s">
        <v>3111</v>
      </c>
      <c r="H63" s="119" t="str">
        <f>""""&amp;E63&amp;""":  {""Code"": """&amp;E63&amp;""", ""Name"": """&amp;A63&amp;""", ""OV"": """&amp;B63&amp;"""}"</f>
        <v>"EQUIPMENT":  {"Code": "EQUIPMENT", "Name": "Equipement", "OV": "Equipment"}</v>
      </c>
    </row>
    <row r="64" spans="1:9">
      <c r="H64" t="str">
        <f>CONCATENATE(H2,",
",H13,",
",H18,",
",H23,",
",H43,",
",H46,",
",H56,"
",H62,"
",H63)</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I64" t="str">
        <f>CONCATENATE(I3,",
",I4,",
",I5,",
",I6,",
",I7,",
",I8,",
",I9,",
",I10,",
",I11,",
",I12,",
",I14,",
",I15,",
",I16,",
",I17,",
",I19,",
",I20,",
",I21,",
",I22,",
",I24,",
",I25,",
",I26,",
",I27,",
",I28,",
",I29,",
",I30,",
",I31,",
",I32,",
",I33,",
",I34,",
",I35,",
",I36,",
",I37,",
",I38,",
",I39,",
",I40,",
",I41,",
",I42,",
",I44,",
",I45,",
",I47,",
",I48,",
",I49,",
",I50,",
",I51,",
",I52,",
",I53,",
",I54,",
",I55,",
",I57,",
",I58,",
",I59,",
",I60,",
",I61)</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row>
    <row r="65" spans="1:1">
      <c r="A65" s="92"/>
    </row>
    <row r="66" spans="1:1">
      <c r="A66" s="92"/>
    </row>
    <row r="67" spans="1:1">
      <c r="A67" s="92"/>
    </row>
    <row r="68" spans="1:1">
      <c r="A68" s="92"/>
    </row>
    <row r="69" spans="1:1">
      <c r="A69" s="92"/>
    </row>
    <row r="70" spans="1:1">
      <c r="A70" s="230"/>
    </row>
    <row r="71" spans="1:1">
      <c r="A71" s="230"/>
    </row>
    <row r="72" spans="1:1">
      <c r="A72" s="230"/>
    </row>
    <row r="73" spans="1:1">
      <c r="A73" s="230"/>
    </row>
    <row r="74" spans="1:1">
      <c r="A74" s="230"/>
    </row>
    <row r="75" spans="1:1">
      <c r="A75" s="92"/>
    </row>
    <row r="76" spans="1:1">
      <c r="A76" s="92"/>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114" t="s">
        <v>878</v>
      </c>
      <c r="B1" s="114" t="s">
        <v>879</v>
      </c>
      <c r="C1" s="114" t="s">
        <v>430</v>
      </c>
      <c r="D1" s="127" t="s">
        <v>897</v>
      </c>
    </row>
    <row r="2" spans="1:8">
      <c r="A2" s="111" t="s">
        <v>880</v>
      </c>
      <c r="B2" s="112" t="s">
        <v>579</v>
      </c>
      <c r="C2" s="121" t="s">
        <v>881</v>
      </c>
      <c r="D2" s="112" t="s">
        <v>882</v>
      </c>
      <c r="F2" s="105">
        <f>LEFT(B2,LEN(B2)-3)*IF(RIGHT(B2,2)="po",100,IF(RIGHT(B2,2)="pa",10,1))</f>
        <v>800</v>
      </c>
      <c r="G2" s="105">
        <f>IF(RIGHT(D2,2)="kg",LEFT(D2,LEN(D2)-3)*1000,LEFT(D2,LEN(D2)-2))</f>
        <v>210000</v>
      </c>
      <c r="H2" t="str">
        <f>""""&amp;A2&amp;""": {
 ""Name"" : """&amp;A2&amp;""",
 ""Speed"": "&amp;LEFT(C2,LEN(C2)-2)&amp;",
 ""ChargeCapacity"" : "&amp;G2&amp;",
 ""Price"" : "&amp;F2&amp;"
  }"</f>
        <v>"Âne ou mule": {
 "Name" : "Âne ou mule",
 "Speed": 12,
 "ChargeCapacity" : 210000,
 "Price" : 800
  }</v>
      </c>
    </row>
    <row r="3" spans="1:8">
      <c r="A3" s="109" t="s">
        <v>883</v>
      </c>
      <c r="B3" s="110" t="s">
        <v>81</v>
      </c>
      <c r="C3" s="122" t="s">
        <v>884</v>
      </c>
      <c r="D3" s="110" t="s">
        <v>885</v>
      </c>
      <c r="F3" s="105">
        <f t="shared" ref="F3:F8" si="0">LEFT(B3,LEN(B3)-3)*IF(RIGHT(B3,2)="po",100,IF(RIGHT(B3,2)="pa",10,1))</f>
        <v>5000</v>
      </c>
      <c r="G3" s="105">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11" t="s">
        <v>886</v>
      </c>
      <c r="B4" s="112" t="s">
        <v>497</v>
      </c>
      <c r="C4" s="121" t="s">
        <v>887</v>
      </c>
      <c r="D4" s="112" t="s">
        <v>888</v>
      </c>
      <c r="F4" s="105">
        <f t="shared" si="0"/>
        <v>40000</v>
      </c>
      <c r="G4" s="105">
        <f t="shared" si="1"/>
        <v>270000</v>
      </c>
      <c r="H4" t="str">
        <f t="shared" si="2"/>
        <v>"Cheval de guerre": {
 "Name" : "Cheval de guerre",
 "Speed": 18,
 "ChargeCapacity" : 270000,
 "Price" : 40000
  }</v>
      </c>
    </row>
    <row r="5" spans="1:8" ht="25.5">
      <c r="A5" s="109" t="s">
        <v>889</v>
      </c>
      <c r="B5" s="110" t="s">
        <v>114</v>
      </c>
      <c r="C5" s="122" t="s">
        <v>887</v>
      </c>
      <c r="D5" s="110" t="s">
        <v>885</v>
      </c>
      <c r="F5" s="105">
        <f t="shared" si="0"/>
        <v>7500</v>
      </c>
      <c r="G5" s="105">
        <f t="shared" si="1"/>
        <v>240000</v>
      </c>
      <c r="H5" t="str">
        <f t="shared" si="2"/>
        <v>"Cheval de selle": {
 "Name" : "Cheval de selle",
 "Speed": 18,
 "ChargeCapacity" : 240000,
 "Price" : 7500
  }</v>
      </c>
    </row>
    <row r="6" spans="1:8" ht="25.5">
      <c r="A6" s="111" t="s">
        <v>890</v>
      </c>
      <c r="B6" s="112" t="s">
        <v>81</v>
      </c>
      <c r="C6" s="121" t="s">
        <v>881</v>
      </c>
      <c r="D6" s="112" t="s">
        <v>888</v>
      </c>
      <c r="F6" s="105">
        <f t="shared" si="0"/>
        <v>5000</v>
      </c>
      <c r="G6" s="105">
        <f t="shared" si="1"/>
        <v>270000</v>
      </c>
      <c r="H6" t="str">
        <f t="shared" si="2"/>
        <v>"Cheval de trait": {
 "Name" : "Cheval de trait",
 "Speed": 12,
 "ChargeCapacity" : 270000,
 "Price" : 5000
  }</v>
      </c>
    </row>
    <row r="7" spans="1:8">
      <c r="A7" s="109" t="s">
        <v>891</v>
      </c>
      <c r="B7" s="110" t="s">
        <v>511</v>
      </c>
      <c r="C7" s="122" t="s">
        <v>881</v>
      </c>
      <c r="D7" s="110" t="s">
        <v>892</v>
      </c>
      <c r="F7" s="105">
        <f t="shared" si="0"/>
        <v>20000</v>
      </c>
      <c r="G7" s="105">
        <f t="shared" si="1"/>
        <v>660000</v>
      </c>
      <c r="H7" t="str">
        <f t="shared" si="2"/>
        <v>"Éléphant": {
 "Name" : "Éléphant",
 "Speed": 12,
 "ChargeCapacity" : 660000,
 "Price" : 20000
  }</v>
      </c>
    </row>
    <row r="8" spans="1:8">
      <c r="A8" s="111" t="s">
        <v>893</v>
      </c>
      <c r="B8" s="112" t="s">
        <v>61</v>
      </c>
      <c r="C8" s="121" t="s">
        <v>881</v>
      </c>
      <c r="D8" s="112" t="s">
        <v>894</v>
      </c>
      <c r="F8" s="105">
        <f t="shared" si="0"/>
        <v>2500</v>
      </c>
      <c r="G8" s="105">
        <f t="shared" si="1"/>
        <v>95000</v>
      </c>
      <c r="H8" t="str">
        <f t="shared" si="2"/>
        <v>"Molosse": {
 "Name" : "Molosse",
 "Speed": 12,
 "ChargeCapacity" : 95000,
 "Price" : 2500
  }</v>
      </c>
    </row>
    <row r="9" spans="1:8">
      <c r="A9" s="109" t="s">
        <v>895</v>
      </c>
      <c r="B9" s="110" t="s">
        <v>95</v>
      </c>
      <c r="C9" s="122" t="s">
        <v>881</v>
      </c>
      <c r="D9" s="110" t="s">
        <v>896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workbookViewId="0">
      <selection activeCell="H10" sqref="H10"/>
    </sheetView>
  </sheetViews>
  <sheetFormatPr baseColWidth="10" defaultRowHeight="15"/>
  <sheetData>
    <row r="1" spans="1:8">
      <c r="A1" s="114" t="s">
        <v>898</v>
      </c>
      <c r="B1" s="114" t="s">
        <v>15</v>
      </c>
      <c r="C1" s="114" t="s">
        <v>879</v>
      </c>
      <c r="D1" s="114" t="s">
        <v>430</v>
      </c>
    </row>
    <row r="2" spans="1:8">
      <c r="A2" s="111" t="s">
        <v>899</v>
      </c>
      <c r="B2" s="111" t="s">
        <v>900</v>
      </c>
      <c r="C2" s="112" t="s">
        <v>81</v>
      </c>
      <c r="D2" s="112" t="s">
        <v>901</v>
      </c>
      <c r="F2" s="105">
        <f t="shared" ref="F2:F7" si="0">LEFT(C2,LEN(C2)-3)*IF(RIGHT(C2,2)="po",100,IF(RIGHT(C2,2)="pa",10,1))</f>
        <v>5000</v>
      </c>
      <c r="G2" s="105">
        <f t="shared" ref="G2:G7" si="1">IF(RIGHT(D2,4)="km/h",LEFT(D2,LEN(D2)-5)*1000,LEFT(D2,LEN(D2)-2))</f>
        <v>2250</v>
      </c>
      <c r="H2" t="str">
        <f t="shared" ref="H2:H7" si="2">""""&amp;A2&amp;""": {
 ""Name"" : """&amp;A2&amp;""",
 ""OV"" : """&amp;B2&amp;""",
 ""Speed"": """&amp;D2&amp;""",
 ""Price"" : "&amp;F2&amp;"
  }"</f>
        <v>"Barque": {
 "Name" : "Barque",
 "OV" : "Rowboat",
 "Speed": "2,25 km/h",
 "Price" : 5000
  }</v>
      </c>
    </row>
    <row r="3" spans="1:8" ht="25.5">
      <c r="A3" s="109" t="s">
        <v>902</v>
      </c>
      <c r="B3" s="109" t="s">
        <v>903</v>
      </c>
      <c r="C3" s="110" t="s">
        <v>904</v>
      </c>
      <c r="D3" s="110" t="s">
        <v>905</v>
      </c>
      <c r="F3" s="105">
        <f t="shared" si="0"/>
        <v>300000</v>
      </c>
      <c r="G3" s="105">
        <f t="shared" si="1"/>
        <v>1500</v>
      </c>
      <c r="H3" t="str">
        <f t="shared" si="2"/>
        <v>"Bateau à fond plat": {
 "Name" : "Bateau à fond plat",
 "OV" : "Keelboat",
 "Speed": "1,5 km/h",
 "Price" : 300000
  }</v>
      </c>
    </row>
    <row r="4" spans="1:8" ht="25.5">
      <c r="A4" s="111" t="s">
        <v>906</v>
      </c>
      <c r="B4" s="111" t="s">
        <v>907</v>
      </c>
      <c r="C4" s="112" t="s">
        <v>908</v>
      </c>
      <c r="D4" s="112" t="s">
        <v>909</v>
      </c>
      <c r="F4" s="105">
        <f t="shared" si="0"/>
        <v>1000000</v>
      </c>
      <c r="G4" s="105">
        <f t="shared" si="1"/>
        <v>3000</v>
      </c>
      <c r="H4" t="str">
        <f t="shared" si="2"/>
        <v>"Bateau à voiles": {
 "Name" : "Bateau à voiles",
 "OV" : "Sailing ship",
 "Speed": "3 km/h",
 "Price" : 1000000
  }</v>
      </c>
    </row>
    <row r="5" spans="1:8">
      <c r="A5" s="109" t="s">
        <v>910</v>
      </c>
      <c r="B5" s="109" t="s">
        <v>911</v>
      </c>
      <c r="C5" s="110" t="s">
        <v>908</v>
      </c>
      <c r="D5" s="110" t="s">
        <v>912</v>
      </c>
      <c r="F5" s="105">
        <f t="shared" si="0"/>
        <v>1000000</v>
      </c>
      <c r="G5" s="105">
        <f t="shared" si="1"/>
        <v>4500</v>
      </c>
      <c r="H5" t="str">
        <f t="shared" si="2"/>
        <v>"Drakkar": {
 "Name" : "Drakkar",
 "OV" : "Longship",
 "Speed": "4,5 km/h",
 "Price" : 1000000
  }</v>
      </c>
    </row>
    <row r="6" spans="1:8">
      <c r="A6" s="111" t="s">
        <v>913</v>
      </c>
      <c r="B6" s="111" t="s">
        <v>914</v>
      </c>
      <c r="C6" s="112" t="s">
        <v>915</v>
      </c>
      <c r="D6" s="112" t="s">
        <v>916</v>
      </c>
      <c r="F6" s="105">
        <f t="shared" si="0"/>
        <v>3000000</v>
      </c>
      <c r="G6" s="105">
        <f t="shared" si="1"/>
        <v>6000</v>
      </c>
      <c r="H6" t="str">
        <f t="shared" si="2"/>
        <v>"Galère": {
 "Name" : "Galère",
 "OV" : "Galley",
 "Speed": "6 km/h",
 "Price" : 3000000
  }</v>
      </c>
    </row>
    <row r="7" spans="1:8" ht="25.5">
      <c r="A7" s="109" t="s">
        <v>917</v>
      </c>
      <c r="B7" s="109" t="s">
        <v>918</v>
      </c>
      <c r="C7" s="110" t="s">
        <v>919</v>
      </c>
      <c r="D7" s="110" t="s">
        <v>920</v>
      </c>
      <c r="F7" s="105">
        <f t="shared" si="0"/>
        <v>2500000</v>
      </c>
      <c r="G7" s="105">
        <f t="shared" si="1"/>
        <v>3750</v>
      </c>
      <c r="H7" t="str">
        <f t="shared" si="2"/>
        <v>"Navire de guerre": {
 "Name" : "Navire de guerre",
 "OV" : "Warship",
 "Speed": "3,75 km/h",
 "Price" : 2500000
  }</v>
      </c>
    </row>
    <row r="8" spans="1:8">
      <c r="F8" s="105"/>
      <c r="G8" s="105"/>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
  <sheetViews>
    <sheetView workbookViewId="0">
      <selection activeCell="E17" sqref="E17"/>
    </sheetView>
  </sheetViews>
  <sheetFormatPr baseColWidth="10" defaultRowHeight="15"/>
  <cols>
    <col min="2" max="2" width="37.42578125" customWidth="1"/>
  </cols>
  <sheetData>
    <row r="1" spans="1:5">
      <c r="A1" s="114" t="s">
        <v>879</v>
      </c>
      <c r="B1" s="114" t="s">
        <v>921</v>
      </c>
    </row>
    <row r="2" spans="1:5">
      <c r="A2" s="112" t="s">
        <v>635</v>
      </c>
      <c r="B2" s="111" t="s">
        <v>922</v>
      </c>
      <c r="D2" s="105">
        <f>LEFT(A2,LEN(A2)-3)*IF(RIGHT(A2,2)="po",100,IF(RIGHT(A2,2)="pa",10,1))</f>
        <v>1</v>
      </c>
      <c r="E2" t="str">
        <f>""""&amp;B2&amp;""": {
 ""Name"" : """&amp;B2&amp;""",
 ""Price"" : "&amp;D2&amp;"
  }"</f>
        <v>"500 g de blé": {
 "Name" : "500 g de blé",
 "Price" : 1
  }</v>
      </c>
    </row>
    <row r="3" spans="1:5">
      <c r="A3" s="110" t="s">
        <v>667</v>
      </c>
      <c r="B3" s="109" t="s">
        <v>923</v>
      </c>
      <c r="D3" s="105">
        <f t="shared" ref="D3:D14" si="0">LEFT(A3,LEN(A3)-3)*IF(RIGHT(A3,2)="po",100,IF(RIGHT(A3,2)="pa",10,1))</f>
        <v>2</v>
      </c>
      <c r="E3" t="str">
        <f t="shared" ref="E3:E14" si="1">""""&amp;B3&amp;""": {
 ""Name"" : """&amp;B3&amp;""",
 ""Price"" : "&amp;D3&amp;"
  }"</f>
        <v>"500 g de farine ou 1 poulet": {
 "Name" : "500 g de farine ou 1 poulet",
 "Price" : 2
  }</v>
      </c>
    </row>
    <row r="4" spans="1:5">
      <c r="A4" s="112" t="s">
        <v>67</v>
      </c>
      <c r="B4" s="111" t="s">
        <v>924</v>
      </c>
      <c r="D4" s="105">
        <f t="shared" si="0"/>
        <v>5</v>
      </c>
      <c r="E4" t="str">
        <f t="shared" si="1"/>
        <v>"500 g de sel": {
 "Name" : "500 g de sel",
 "Price" : 5
  }</v>
      </c>
    </row>
    <row r="5" spans="1:5">
      <c r="A5" s="110" t="s">
        <v>34</v>
      </c>
      <c r="B5" s="109" t="s">
        <v>925</v>
      </c>
      <c r="D5" s="105">
        <f t="shared" si="0"/>
        <v>10</v>
      </c>
      <c r="E5" t="str">
        <f t="shared" si="1"/>
        <v>"500 g de fer ou 1 m² de toile": {
 "Name" : "500 g de fer ou 1 m² de toile",
 "Price" : 10
  }</v>
      </c>
    </row>
    <row r="6" spans="1:5">
      <c r="A6" s="112" t="s">
        <v>42</v>
      </c>
      <c r="B6" s="111" t="s">
        <v>926</v>
      </c>
      <c r="D6" s="105">
        <f t="shared" si="0"/>
        <v>50</v>
      </c>
      <c r="E6" t="str">
        <f t="shared" si="1"/>
        <v>"500 g de cuivre ou 1 m² de tissu en coton": {
 "Name" : "500 g de cuivre ou 1 m² de tissu en coton",
 "Price" : 50
  }</v>
      </c>
    </row>
    <row r="7" spans="1:5">
      <c r="A7" s="110" t="s">
        <v>46</v>
      </c>
      <c r="B7" s="109" t="s">
        <v>927</v>
      </c>
      <c r="D7" s="105">
        <f t="shared" si="0"/>
        <v>100</v>
      </c>
      <c r="E7" t="str">
        <f t="shared" si="1"/>
        <v>"500 g de gingembre ou 1 chèvre": {
 "Name" : "500 g de gingembre ou 1 chèvre",
 "Price" : 100
  }</v>
      </c>
    </row>
    <row r="8" spans="1:5" ht="25.5">
      <c r="A8" s="112" t="s">
        <v>29</v>
      </c>
      <c r="B8" s="111" t="s">
        <v>928</v>
      </c>
      <c r="D8" s="105">
        <f t="shared" si="0"/>
        <v>200</v>
      </c>
      <c r="E8" t="str">
        <f t="shared" si="1"/>
        <v>"500 g de cannelle ou de poivre, ou 1 mouton": {
 "Name" : "500 g de cannelle ou de poivre, ou 1 mouton",
 "Price" : 200
  }</v>
      </c>
    </row>
    <row r="9" spans="1:5" ht="18" customHeight="1">
      <c r="A9" s="110" t="s">
        <v>526</v>
      </c>
      <c r="B9" s="109" t="s">
        <v>929</v>
      </c>
      <c r="D9" s="105">
        <f t="shared" si="0"/>
        <v>300</v>
      </c>
      <c r="E9" t="str">
        <f t="shared" si="1"/>
        <v>"500 g de clous de girofle ou 1 cochon": {
 "Name" : "500 g de clous de girofle ou 1 cochon",
 "Price" : 300
  }</v>
      </c>
    </row>
    <row r="10" spans="1:5">
      <c r="A10" s="112" t="s">
        <v>38</v>
      </c>
      <c r="B10" s="111" t="s">
        <v>930</v>
      </c>
      <c r="D10" s="105">
        <f t="shared" si="0"/>
        <v>500</v>
      </c>
      <c r="E10" t="str">
        <f t="shared" si="1"/>
        <v>"500 g d'argent ou 1 m² de lin": {
 "Name" : "500 g d'argent ou 1 m² de lin",
 "Price" : 500
  }</v>
      </c>
    </row>
    <row r="11" spans="1:5">
      <c r="A11" s="110" t="s">
        <v>84</v>
      </c>
      <c r="B11" s="109" t="s">
        <v>931</v>
      </c>
      <c r="D11" s="105">
        <f t="shared" si="0"/>
        <v>1000</v>
      </c>
      <c r="E11" t="str">
        <f t="shared" si="1"/>
        <v>"1 m² de soie ou 1 vache": {
 "Name" : "1 m² de soie ou 1 vache",
 "Price" : 1000
  }</v>
      </c>
    </row>
    <row r="12" spans="1:5">
      <c r="A12" s="112" t="s">
        <v>87</v>
      </c>
      <c r="B12" s="111" t="s">
        <v>932</v>
      </c>
      <c r="D12" s="105">
        <f t="shared" si="0"/>
        <v>1500</v>
      </c>
      <c r="E12" t="str">
        <f t="shared" si="1"/>
        <v>"500 g de safran ou 1 boeuf": {
 "Name" : "500 g de safran ou 1 boeuf",
 "Price" : 1500
  }</v>
      </c>
    </row>
    <row r="13" spans="1:5">
      <c r="A13" s="110" t="s">
        <v>81</v>
      </c>
      <c r="B13" s="109" t="s">
        <v>933</v>
      </c>
      <c r="D13" s="105">
        <f t="shared" si="0"/>
        <v>5000</v>
      </c>
      <c r="E13" t="str">
        <f t="shared" si="1"/>
        <v>"500 g d'or": {
 "Name" : "500 g d'or",
 "Price" : 5000
  }</v>
      </c>
    </row>
    <row r="14" spans="1:5">
      <c r="A14" s="112" t="s">
        <v>934</v>
      </c>
      <c r="B14" s="111" t="s">
        <v>935</v>
      </c>
      <c r="D14" s="105">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114" t="s">
        <v>519</v>
      </c>
      <c r="B1" s="128" t="s">
        <v>18</v>
      </c>
    </row>
    <row r="2" spans="1:6">
      <c r="A2" s="109" t="s">
        <v>959</v>
      </c>
      <c r="B2" s="110" t="s">
        <v>936</v>
      </c>
      <c r="D2" t="s">
        <v>942</v>
      </c>
      <c r="E2" s="105">
        <f>LEFT(B2,LEN(B2)-3)*IF(RIGHT(B2,2)="po",100,IF(RIGHT(B2,2)="pa",10,1))</f>
        <v>7</v>
      </c>
      <c r="F2" t="str">
        <f>""""&amp;RIGHT(A2,LEN(A2)-2)&amp;""": {
 ""Name"" : """&amp;RIGHT(A2,LEN(A2)-2)&amp;""",
 ""Category"": """&amp;D2&amp;""",
 ""Price"" : "&amp;E2&amp;"
  }"</f>
        <v>"Auberge Sordide": {
 "Name" : "Auberge Sordide",
 "Category": "HOSTEL",
 "Price" : 7
  }</v>
      </c>
    </row>
    <row r="3" spans="1:6">
      <c r="A3" s="111" t="s">
        <v>960</v>
      </c>
      <c r="B3" s="112" t="s">
        <v>34</v>
      </c>
      <c r="D3" t="s">
        <v>942</v>
      </c>
      <c r="E3" s="105">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09" t="s">
        <v>961</v>
      </c>
      <c r="B4" s="110" t="s">
        <v>42</v>
      </c>
      <c r="D4" t="s">
        <v>942</v>
      </c>
      <c r="E4" s="105">
        <f t="shared" si="0"/>
        <v>50</v>
      </c>
      <c r="F4" t="str">
        <f t="shared" si="1"/>
        <v>"Auberge Modeste": {
 "Name" : "Auberge Modeste",
 "Category": "HOSTEL",
 "Price" : 50
  }</v>
      </c>
    </row>
    <row r="5" spans="1:6">
      <c r="A5" s="111" t="s">
        <v>962</v>
      </c>
      <c r="B5" s="112" t="s">
        <v>937</v>
      </c>
      <c r="D5" t="s">
        <v>942</v>
      </c>
      <c r="E5" s="105">
        <f t="shared" si="0"/>
        <v>80</v>
      </c>
      <c r="F5" t="str">
        <f t="shared" si="1"/>
        <v>"Auberge Confortable": {
 "Name" : "Auberge Confortable",
 "Category": "HOSTEL",
 "Price" : 80
  }</v>
      </c>
    </row>
    <row r="6" spans="1:6">
      <c r="A6" s="109" t="s">
        <v>963</v>
      </c>
      <c r="B6" s="110" t="s">
        <v>29</v>
      </c>
      <c r="D6" t="s">
        <v>942</v>
      </c>
      <c r="E6" s="105">
        <f t="shared" si="0"/>
        <v>200</v>
      </c>
      <c r="F6" t="str">
        <f t="shared" si="1"/>
        <v>"Auberge Riche": {
 "Name" : "Auberge Riche",
 "Category": "HOSTEL",
 "Price" : 200
  }</v>
      </c>
    </row>
    <row r="7" spans="1:6" ht="25.5">
      <c r="A7" s="111" t="s">
        <v>964</v>
      </c>
      <c r="B7" s="112" t="s">
        <v>627</v>
      </c>
      <c r="D7" t="s">
        <v>942</v>
      </c>
      <c r="E7" s="105">
        <f t="shared" si="0"/>
        <v>400</v>
      </c>
      <c r="F7" t="str">
        <f t="shared" si="1"/>
        <v>"Auberge Aristocratique": {
 "Name" : "Auberge Aristocratique",
 "Category": "HOSTEL",
 "Price" : 400
  }</v>
      </c>
    </row>
    <row r="8" spans="1:6">
      <c r="A8" s="111" t="s">
        <v>953</v>
      </c>
      <c r="B8" s="112" t="s">
        <v>938</v>
      </c>
      <c r="D8" t="s">
        <v>943</v>
      </c>
      <c r="E8" s="105">
        <f t="shared" si="0"/>
        <v>3</v>
      </c>
      <c r="F8" t="str">
        <f t="shared" si="1"/>
        <v>"Repas Sordide": {
 "Name" : "Repas Sordide",
 "Category": "MEAL",
 "Price" : 3
  }</v>
      </c>
    </row>
    <row r="9" spans="1:6">
      <c r="A9" s="109" t="s">
        <v>958</v>
      </c>
      <c r="B9" s="110" t="s">
        <v>939</v>
      </c>
      <c r="D9" t="s">
        <v>943</v>
      </c>
      <c r="E9" s="105">
        <f t="shared" si="0"/>
        <v>6</v>
      </c>
      <c r="F9" t="str">
        <f t="shared" si="1"/>
        <v>"Repas Pauvre": {
 "Name" : "Repas Pauvre",
 "Category": "MEAL",
 "Price" : 6
  }</v>
      </c>
    </row>
    <row r="10" spans="1:6">
      <c r="A10" s="111" t="s">
        <v>957</v>
      </c>
      <c r="B10" s="112" t="s">
        <v>940</v>
      </c>
      <c r="D10" t="s">
        <v>943</v>
      </c>
      <c r="E10" s="105">
        <f t="shared" si="0"/>
        <v>30</v>
      </c>
      <c r="F10" t="str">
        <f t="shared" si="1"/>
        <v>"Repas Modeste": {
 "Name" : "Repas Modeste",
 "Category": "MEAL",
 "Price" : 30
  }</v>
      </c>
    </row>
    <row r="11" spans="1:6">
      <c r="A11" s="109" t="s">
        <v>956</v>
      </c>
      <c r="B11" s="110" t="s">
        <v>42</v>
      </c>
      <c r="D11" t="s">
        <v>943</v>
      </c>
      <c r="E11" s="105">
        <f t="shared" si="0"/>
        <v>50</v>
      </c>
      <c r="F11" t="str">
        <f t="shared" si="1"/>
        <v>"Repas Confortable": {
 "Name" : "Repas Confortable",
 "Category": "MEAL",
 "Price" : 50
  }</v>
      </c>
    </row>
    <row r="12" spans="1:6">
      <c r="A12" s="111" t="s">
        <v>955</v>
      </c>
      <c r="B12" s="112" t="s">
        <v>937</v>
      </c>
      <c r="D12" t="s">
        <v>943</v>
      </c>
      <c r="E12" s="105">
        <f t="shared" si="0"/>
        <v>80</v>
      </c>
      <c r="F12" t="str">
        <f t="shared" si="1"/>
        <v>"Repas Riche": {
 "Name" : "Repas Riche",
 "Category": "MEAL",
 "Price" : 80
  }</v>
      </c>
    </row>
    <row r="13" spans="1:6">
      <c r="A13" s="109" t="s">
        <v>954</v>
      </c>
      <c r="B13" s="110" t="s">
        <v>29</v>
      </c>
      <c r="D13" t="s">
        <v>943</v>
      </c>
      <c r="E13" s="105">
        <f t="shared" si="0"/>
        <v>200</v>
      </c>
      <c r="F13" t="str">
        <f t="shared" si="1"/>
        <v>"Repas Aristocratique": {
 "Name" : "Repas Aristocratique",
 "Category": "MEAL",
 "Price" : 200
  }</v>
      </c>
    </row>
    <row r="14" spans="1:6" ht="25.5">
      <c r="A14" s="109" t="s">
        <v>944</v>
      </c>
      <c r="B14" s="110" t="s">
        <v>84</v>
      </c>
      <c r="D14" t="s">
        <v>943</v>
      </c>
      <c r="E14" s="105">
        <f t="shared" si="0"/>
        <v>1000</v>
      </c>
      <c r="F14" t="str">
        <f t="shared" si="1"/>
        <v>"Banquet (par personne)": {
 "Name" : "Banquet (par personne)",
 "Category": "MEAL",
 "Price" : 1000
  }</v>
      </c>
    </row>
    <row r="15" spans="1:6" ht="25.5">
      <c r="A15" s="111" t="s">
        <v>950</v>
      </c>
      <c r="B15" s="112" t="s">
        <v>940</v>
      </c>
      <c r="D15" t="s">
        <v>945</v>
      </c>
      <c r="E15" s="105">
        <f t="shared" si="0"/>
        <v>30</v>
      </c>
      <c r="F15" t="str">
        <f t="shared" si="1"/>
        <v>"Viande, gros morceau": {
 "Name" : "Viande, gros morceau",
 "Category": "FOOD",
 "Price" : 30
  }</v>
      </c>
    </row>
    <row r="16" spans="1:6" ht="25.5">
      <c r="A16" s="109" t="s">
        <v>949</v>
      </c>
      <c r="B16" s="110" t="s">
        <v>34</v>
      </c>
      <c r="D16" t="s">
        <v>945</v>
      </c>
      <c r="E16" s="105">
        <f t="shared" si="0"/>
        <v>10</v>
      </c>
      <c r="F16" t="str">
        <f t="shared" si="1"/>
        <v>"Fromage, gros morceau": {
 "Name" : "Fromage, gros morceau",
 "Category": "FOOD",
 "Price" : 10
  }</v>
      </c>
    </row>
    <row r="17" spans="1:6">
      <c r="A17" s="111" t="s">
        <v>948</v>
      </c>
      <c r="B17" s="112" t="s">
        <v>667</v>
      </c>
      <c r="D17" t="s">
        <v>945</v>
      </c>
      <c r="E17" s="105">
        <f t="shared" si="0"/>
        <v>2</v>
      </c>
      <c r="F17" t="str">
        <f t="shared" si="1"/>
        <v>"Pain, miche": {
 "Name" : "Pain, miche",
 "Category": "FOOD",
 "Price" : 2
  }</v>
      </c>
    </row>
    <row r="18" spans="1:6">
      <c r="A18" s="111" t="s">
        <v>947</v>
      </c>
      <c r="B18" s="112" t="s">
        <v>24</v>
      </c>
      <c r="D18" t="s">
        <v>946</v>
      </c>
      <c r="E18" s="105">
        <f t="shared" si="0"/>
        <v>20</v>
      </c>
      <c r="F18" t="str">
        <f t="shared" si="1"/>
        <v>"Vin Ordinaire (pichet)": {
 "Name" : "Vin Ordinaire (pichet)",
 "Category": "DRINK",
 "Price" : 20
  }</v>
      </c>
    </row>
    <row r="19" spans="1:6">
      <c r="A19" s="109" t="s">
        <v>941</v>
      </c>
      <c r="B19" s="109" t="s">
        <v>84</v>
      </c>
      <c r="D19" t="s">
        <v>946</v>
      </c>
      <c r="E19" s="105">
        <f t="shared" si="0"/>
        <v>1000</v>
      </c>
      <c r="F19" t="str">
        <f t="shared" si="1"/>
        <v>"Fin (bouteille)": {
 "Name" : "Fin (bouteille)",
 "Category": "DRINK",
 "Price" : 1000
  }</v>
      </c>
    </row>
    <row r="20" spans="1:6">
      <c r="A20" s="109" t="s">
        <v>951</v>
      </c>
      <c r="B20" s="110" t="s">
        <v>734</v>
      </c>
      <c r="D20" t="s">
        <v>946</v>
      </c>
      <c r="E20" s="105">
        <f t="shared" si="0"/>
        <v>4</v>
      </c>
      <c r="F20" t="str">
        <f t="shared" si="1"/>
        <v>"Chope de bière": {
 "Name" : "Chope de bière",
 "Category": "DRINK",
 "Price" : 4
  }</v>
      </c>
    </row>
    <row r="21" spans="1:6">
      <c r="A21" s="111" t="s">
        <v>952</v>
      </c>
      <c r="B21" s="112" t="s">
        <v>24</v>
      </c>
      <c r="D21" t="s">
        <v>946</v>
      </c>
      <c r="E21" s="105">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14" t="s">
        <v>979</v>
      </c>
      <c r="B23" s="114" t="s">
        <v>18</v>
      </c>
    </row>
    <row r="24" spans="1:6">
      <c r="A24" s="109" t="s">
        <v>965</v>
      </c>
      <c r="B24" s="109" t="s">
        <v>966</v>
      </c>
      <c r="D24" t="s">
        <v>974</v>
      </c>
      <c r="F24" t="str">
        <f>""""&amp;RIGHT(A24,LEN(A24)-2)&amp;""": {
 ""Name"" : """&amp;RIGHT(A24,LEN(A24)-2)&amp;""",
 ""Category"": """&amp;D24&amp;""",
 ""Price"" : """&amp;B24&amp;"""
  }"</f>
        <v>"Non qualifié": {
 "Name" : "Non qualifié",
 "Category": "HIRING",
 "Price" : "2 pa par jour"
  }</v>
      </c>
    </row>
    <row r="25" spans="1:6">
      <c r="A25" s="111" t="s">
        <v>967</v>
      </c>
      <c r="B25" s="111" t="s">
        <v>968</v>
      </c>
      <c r="D25" t="s">
        <v>974</v>
      </c>
      <c r="F25" t="str">
        <f t="shared" ref="F25:F30" si="2">""""&amp;RIGHT(A25,LEN(A25)-2)&amp;""": {
 ""Name"" : """&amp;RIGHT(A25,LEN(A25)-2)&amp;""",
 ""Category"": """&amp;D25&amp;""",
 ""Price"" : """&amp;B25&amp;"""
  }"</f>
        <v>"Qualifié": {
 "Name" : "Qualifié",
 "Category": "HIRING",
 "Price" : "2 po par jour"
  }</v>
      </c>
    </row>
    <row r="26" spans="1:6" ht="25.5">
      <c r="A26" s="109" t="s">
        <v>975</v>
      </c>
      <c r="B26" s="109" t="s">
        <v>969</v>
      </c>
      <c r="D26" t="s">
        <v>974</v>
      </c>
      <c r="F26" t="str">
        <f t="shared" si="2"/>
        <v>"Messager": {
 "Name" : "Messager",
 "Category": "HIRING",
 "Price" : "2 pc par 1,5 kilomètre"
  }</v>
      </c>
    </row>
    <row r="27" spans="1:6" ht="25.5">
      <c r="A27" s="111" t="s">
        <v>977</v>
      </c>
      <c r="B27" s="111" t="s">
        <v>635</v>
      </c>
      <c r="D27" t="s">
        <v>976</v>
      </c>
      <c r="F27" t="str">
        <f t="shared" si="2"/>
        <v>"Péage routier ou porte": {
 "Name" : "Péage routier ou porte",
 "Category": "TRANSPORT",
 "Price" : "1 pc"
  }</v>
      </c>
    </row>
    <row r="28" spans="1:6">
      <c r="A28" s="111" t="s">
        <v>970</v>
      </c>
      <c r="B28" s="111" t="s">
        <v>635</v>
      </c>
      <c r="D28" t="s">
        <v>976</v>
      </c>
      <c r="F28" t="str">
        <f t="shared" si="2"/>
        <v>"En ville": {
 "Name" : "En ville",
 "Category": "TRANSPORT",
 "Price" : "1 pc"
  }</v>
      </c>
    </row>
    <row r="29" spans="1:6" ht="25.5">
      <c r="A29" s="109" t="s">
        <v>971</v>
      </c>
      <c r="B29" s="109" t="s">
        <v>972</v>
      </c>
      <c r="D29" t="s">
        <v>976</v>
      </c>
      <c r="F29" t="str">
        <f t="shared" si="2"/>
        <v>"Entre deux villes": {
 "Name" : "Entre deux villes",
 "Category": "TRANSPORT",
 "Price" : "3 pc par 1,5 kilomètre"
  }</v>
      </c>
    </row>
    <row r="30" spans="1:6" ht="25.5">
      <c r="A30" s="111" t="s">
        <v>978</v>
      </c>
      <c r="B30" s="111" t="s">
        <v>973</v>
      </c>
      <c r="D30" t="s">
        <v>976</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25" t="s">
        <v>980</v>
      </c>
      <c r="B1" s="107" t="s">
        <v>981</v>
      </c>
    </row>
    <row r="2" spans="1:4" ht="15" customHeight="1">
      <c r="A2" s="121">
        <v>1</v>
      </c>
      <c r="B2" s="111" t="s">
        <v>982</v>
      </c>
      <c r="D2" t="str">
        <f>""""&amp;A2&amp;""": {
 ""d100"" : "&amp;A2&amp;",
 ""Trinket"" : """&amp;B2&amp;"""
  }"</f>
        <v>"1": {
 "d100" : 1,
 "Trinket" : "Une main de gobelin momifiée"
  }</v>
      </c>
    </row>
    <row r="3" spans="1:4" ht="15" customHeight="1">
      <c r="A3" s="122">
        <v>2</v>
      </c>
      <c r="B3" s="109" t="s">
        <v>983</v>
      </c>
      <c r="D3" t="str">
        <f t="shared" ref="D3:D66" si="0">""""&amp;A3&amp;""": {
 ""d100"" : "&amp;A3&amp;",
 ""Trinket"" : """&amp;B3&amp;"""
  }"</f>
        <v>"2": {
 "d100" : 2,
 "Trinket" : "Un morceau de cristal qui brille faiblement au clair de lune"
  }</v>
      </c>
    </row>
    <row r="4" spans="1:4" ht="15" customHeight="1">
      <c r="A4" s="121">
        <v>3</v>
      </c>
      <c r="B4" s="111" t="s">
        <v>984</v>
      </c>
      <c r="D4" t="str">
        <f t="shared" si="0"/>
        <v>"3": {
 "d100" : 3,
 "Trinket" : "Une pièce d'or d'une terre inconnue"
  }</v>
      </c>
    </row>
    <row r="5" spans="1:4" ht="15" customHeight="1">
      <c r="A5" s="122">
        <v>4</v>
      </c>
      <c r="B5" s="109" t="s">
        <v>985</v>
      </c>
      <c r="D5" t="str">
        <f t="shared" si="0"/>
        <v>"4": {
 "d100" : 4,
 "Trinket" : "Un journal écrit dans une langue que vous ne connaissez pas"
  }</v>
      </c>
    </row>
    <row r="6" spans="1:4" ht="15" customHeight="1">
      <c r="A6" s="121">
        <v>5</v>
      </c>
      <c r="B6" s="111" t="s">
        <v>986</v>
      </c>
      <c r="D6" t="str">
        <f t="shared" si="0"/>
        <v>"5": {
 "d100" : 5,
 "Trinket" : "Un anneau de cuivre qui ne ternit pas"
  }</v>
      </c>
    </row>
    <row r="7" spans="1:4" ht="15" customHeight="1">
      <c r="A7" s="122">
        <v>6</v>
      </c>
      <c r="B7" s="109" t="s">
        <v>987</v>
      </c>
      <c r="D7" t="str">
        <f t="shared" si="0"/>
        <v>"6": {
 "d100" : 6,
 "Trinket" : "Une vieille pièce d'échecs en verre"
  }</v>
      </c>
    </row>
    <row r="8" spans="1:4" ht="14.25" customHeight="1">
      <c r="A8" s="121">
        <v>7</v>
      </c>
      <c r="B8" s="111" t="s">
        <v>988</v>
      </c>
      <c r="D8" t="str">
        <f t="shared" si="0"/>
        <v>"7": {
 "d100" : 7,
 "Trinket" : "Une paire de dés en osselet, chacun portant le symbole d'un crâne sur la face qui montrerait normalement le 6"
  }</v>
      </c>
    </row>
    <row r="9" spans="1:4" ht="26.25" customHeight="1">
      <c r="A9" s="122">
        <v>8</v>
      </c>
      <c r="B9" s="109" t="s">
        <v>989</v>
      </c>
      <c r="D9" t="str">
        <f t="shared" si="0"/>
        <v>"8": {
 "d100" : 8,
 "Trinket" : "Une petite idole représentant une créature cauchemardesque qui vous donne des rêves troublants quand vous dormez près d'elle"
  }</v>
      </c>
    </row>
    <row r="10" spans="1:4" ht="15" customHeight="1">
      <c r="A10" s="121">
        <v>9</v>
      </c>
      <c r="B10" s="111" t="s">
        <v>990</v>
      </c>
      <c r="D10" t="str">
        <f t="shared" si="0"/>
        <v>"9": {
 "d100" : 9,
 "Trinket" : "Un collier en corde duquel pendent quatre doigts elfes momifiés"
  }</v>
      </c>
    </row>
    <row r="11" spans="1:4" ht="15" customHeight="1">
      <c r="A11" s="122">
        <v>10</v>
      </c>
      <c r="B11" s="109" t="s">
        <v>991</v>
      </c>
      <c r="D11" t="str">
        <f t="shared" si="0"/>
        <v>"10": {
 "d100" : 10,
 "Trinket" : "L'acte d'une parcelle de terrain d'un domaine que vous ne connaissez pas"
  }</v>
      </c>
    </row>
    <row r="12" spans="1:4" ht="15" customHeight="1">
      <c r="A12" s="121">
        <v>11</v>
      </c>
      <c r="B12" s="111" t="s">
        <v>992</v>
      </c>
      <c r="D12" t="str">
        <f t="shared" si="0"/>
        <v>"11": {
 "d100" : 11,
 "Trinket" : "Un bloc de 30 grammes d'un matériau inconnu"
  }</v>
      </c>
    </row>
    <row r="13" spans="1:4" ht="15" customHeight="1">
      <c r="A13" s="122">
        <v>12</v>
      </c>
      <c r="B13" s="109" t="s">
        <v>993</v>
      </c>
      <c r="D13" t="str">
        <f t="shared" si="0"/>
        <v>"12": {
 "d100" : 12,
 "Trinket" : "Une petite poupée de chiffon piquée avec des aiguilles"
  }</v>
      </c>
    </row>
    <row r="14" spans="1:4" ht="15" customHeight="1">
      <c r="A14" s="121">
        <v>13</v>
      </c>
      <c r="B14" s="111" t="s">
        <v>994</v>
      </c>
      <c r="D14" t="str">
        <f t="shared" si="0"/>
        <v>"13": {
 "d100" : 13,
 "Trinket" : "Une dent d'une bête inconnue"
  }</v>
      </c>
    </row>
    <row r="15" spans="1:4" ht="15" customHeight="1">
      <c r="A15" s="122">
        <v>14</v>
      </c>
      <c r="B15" s="109" t="s">
        <v>995</v>
      </c>
      <c r="D15" t="str">
        <f t="shared" si="0"/>
        <v>"14": {
 "d100" : 14,
 "Trinket" : "Une énorme écaille, peut-être d'un dragon"
  }</v>
      </c>
    </row>
    <row r="16" spans="1:4" ht="15" customHeight="1">
      <c r="A16" s="121">
        <v>15</v>
      </c>
      <c r="B16" s="111" t="s">
        <v>996</v>
      </c>
      <c r="D16" t="str">
        <f t="shared" si="0"/>
        <v>"15": {
 "d100" : 15,
 "Trinket" : "Une plume vert clair"
  }</v>
      </c>
    </row>
    <row r="17" spans="1:4" ht="15" customHeight="1">
      <c r="A17" s="122">
        <v>16</v>
      </c>
      <c r="B17" s="109" t="s">
        <v>997</v>
      </c>
      <c r="D17" t="str">
        <f t="shared" si="0"/>
        <v>"16": {
 "d100" : 16,
 "Trinket" : "Une vieille carte de divination portant votre portrait"
  }</v>
      </c>
    </row>
    <row r="18" spans="1:4" ht="15" customHeight="1">
      <c r="A18" s="121">
        <v>17</v>
      </c>
      <c r="B18" s="111" t="s">
        <v>998</v>
      </c>
      <c r="D18" t="str">
        <f t="shared" si="0"/>
        <v>"17": {
 "d100" : 17,
 "Trinket" : "Un orbe en verre rempli de fumée qui se déplace"
  }</v>
      </c>
    </row>
    <row r="19" spans="1:4" ht="15" customHeight="1">
      <c r="A19" s="122">
        <v>18</v>
      </c>
      <c r="B19" s="109" t="s">
        <v>999</v>
      </c>
      <c r="D19" t="str">
        <f t="shared" si="0"/>
        <v>"18": {
 "d100" : 18,
 "Trinket" : "Un oeuf de 30 grammes avec une coque rouge vif"
  }</v>
      </c>
    </row>
    <row r="20" spans="1:4" ht="15" customHeight="1">
      <c r="A20" s="121">
        <v>19</v>
      </c>
      <c r="B20" s="111" t="s">
        <v>1000</v>
      </c>
      <c r="D20" t="str">
        <f t="shared" si="0"/>
        <v>"19": {
 "d100" : 19,
 "Trinket" : "Une pipe qui fait des bulles"
  }</v>
      </c>
    </row>
    <row r="21" spans="1:4" ht="15" customHeight="1">
      <c r="A21" s="122">
        <v>20</v>
      </c>
      <c r="B21" s="109" t="s">
        <v>1001</v>
      </c>
      <c r="D21" t="str">
        <f t="shared" si="0"/>
        <v>"20": {
 "d100" : 20,
 "Trinket" : "Un pot en verre contenant un morceau de chair bizarre qui flotte dans un liquide salé"
  }</v>
      </c>
    </row>
    <row r="22" spans="1:4" ht="15" customHeight="1">
      <c r="A22" s="121">
        <v>21</v>
      </c>
      <c r="B22" s="111" t="s">
        <v>1002</v>
      </c>
      <c r="D22" t="str">
        <f t="shared" si="0"/>
        <v>"21": {
 "d100" : 21,
 "Trinket" : "Une petite boîte à musique de gnome qui joue une chanson qui vous rappelle vaguement votre enfance"
  }</v>
      </c>
    </row>
    <row r="23" spans="1:4" ht="15" customHeight="1">
      <c r="A23" s="122">
        <v>22</v>
      </c>
      <c r="B23" s="109" t="s">
        <v>1003</v>
      </c>
      <c r="D23" t="str">
        <f t="shared" si="0"/>
        <v>"22": {
 "d100" : 22,
 "Trinket" : "Une petite statuette en bois d'un halfelin béat"
  }</v>
      </c>
    </row>
    <row r="24" spans="1:4" ht="15" customHeight="1">
      <c r="A24" s="121">
        <v>23</v>
      </c>
      <c r="B24" s="111" t="s">
        <v>1004</v>
      </c>
      <c r="D24" t="str">
        <f t="shared" si="0"/>
        <v>"23": {
 "d100" : 23,
 "Trinket" : "Un orbe en cuivre gravé de runes étranges"
  }</v>
      </c>
    </row>
    <row r="25" spans="1:4" ht="15" customHeight="1">
      <c r="A25" s="122">
        <v>24</v>
      </c>
      <c r="B25" s="109" t="s">
        <v>1005</v>
      </c>
      <c r="D25" t="str">
        <f t="shared" si="0"/>
        <v>"24": {
 "d100" : 24,
 "Trinket" : "Un disque de pierre multicolore"
  }</v>
      </c>
    </row>
    <row r="26" spans="1:4" ht="15" customHeight="1">
      <c r="A26" s="121">
        <v>25</v>
      </c>
      <c r="B26" s="111" t="s">
        <v>1006</v>
      </c>
      <c r="D26" t="str">
        <f t="shared" si="0"/>
        <v>"25": {
 "d100" : 25,
 "Trinket" : "Une petite icône d'argent représentant un corbeau"
  }</v>
      </c>
    </row>
    <row r="27" spans="1:4" ht="15" customHeight="1">
      <c r="A27" s="122">
        <v>26</v>
      </c>
      <c r="B27" s="109" t="s">
        <v>1007</v>
      </c>
      <c r="D27" t="str">
        <f t="shared" si="0"/>
        <v>"26": {
 "d100" : 26,
 "Trinket" : "Un sac contenant quarante-sept dents humanoïdes, dont l'une est cariée"
  }</v>
      </c>
    </row>
    <row r="28" spans="1:4" ht="15" customHeight="1">
      <c r="A28" s="121">
        <v>27</v>
      </c>
      <c r="B28" s="111" t="s">
        <v>1008</v>
      </c>
      <c r="D28" t="str">
        <f t="shared" si="0"/>
        <v>"27": {
 "d100" : 27,
 "Trinket" : "Un fragment d'obsidienne qui se sent toujours chaud au toucher"
  }</v>
      </c>
    </row>
    <row r="29" spans="1:4" ht="15" customHeight="1">
      <c r="A29" s="122">
        <v>28</v>
      </c>
      <c r="B29" s="109" t="s">
        <v>1009</v>
      </c>
      <c r="D29" t="str">
        <f t="shared" si="0"/>
        <v>"28": {
 "d100" : 28,
 "Trinket" : "Une griffe osseuse d'un dragon suspendue à un collier de cuir lisse"
  }</v>
      </c>
    </row>
    <row r="30" spans="1:4" ht="15" customHeight="1">
      <c r="A30" s="121">
        <v>29</v>
      </c>
      <c r="B30" s="111" t="s">
        <v>1010</v>
      </c>
      <c r="D30" t="str">
        <f t="shared" si="0"/>
        <v>"29": {
 "d100" : 29,
 "Trinket" : "Une paire de vieilles chaussettes"
  }</v>
      </c>
    </row>
    <row r="31" spans="1:4" ht="15" customHeight="1">
      <c r="A31" s="122">
        <v>30</v>
      </c>
      <c r="B31" s="109" t="s">
        <v>1011</v>
      </c>
      <c r="D31" t="str">
        <f t="shared" si="0"/>
        <v>"30": {
 "d100" : 30,
 "Trinket" : "Un livre blanc dont les pages refusent de retenir l'encre, la craie, la graphite ou toute autre substance ou marquage"
  }</v>
      </c>
    </row>
    <row r="32" spans="1:4" ht="15" customHeight="1">
      <c r="A32" s="121">
        <v>31</v>
      </c>
      <c r="B32" s="111" t="s">
        <v>1012</v>
      </c>
      <c r="D32" t="str">
        <f t="shared" si="0"/>
        <v>"31": {
 "d100" : 31,
 "Trinket" : "Un badge en argent qui représente une étoile à cinq branches"
  }</v>
      </c>
    </row>
    <row r="33" spans="1:4" ht="15" customHeight="1">
      <c r="A33" s="122">
        <v>32</v>
      </c>
      <c r="B33" s="109" t="s">
        <v>1013</v>
      </c>
      <c r="D33" t="str">
        <f t="shared" si="0"/>
        <v>"32": {
 "d100" : 32,
 "Trinket" : "Un couteau qui appartenait à un parent"
  }</v>
      </c>
    </row>
    <row r="34" spans="1:4" ht="15" customHeight="1">
      <c r="A34" s="121">
        <v>33</v>
      </c>
      <c r="B34" s="111" t="s">
        <v>1014</v>
      </c>
      <c r="D34" t="str">
        <f t="shared" si="0"/>
        <v>"33": {
 "d100" : 33,
 "Trinket" : "Un flacon de verre rempli de rognures d'ongles"
  }</v>
      </c>
    </row>
    <row r="35" spans="1:4" ht="27.75" customHeight="1">
      <c r="A35" s="122">
        <v>34</v>
      </c>
      <c r="B35" s="109" t="s">
        <v>1015</v>
      </c>
      <c r="D35" t="str">
        <f t="shared" si="0"/>
        <v>"34": {
 "d100" : 34,
 "Trinket" : "Un dispositif métallique et rectangulaire avec deux petites coupes en métal à une extrémité et qui jette des étincelles lorsqu'il est mouillé"
  }</v>
      </c>
    </row>
    <row r="36" spans="1:4" ht="15" customHeight="1">
      <c r="A36" s="121">
        <v>35</v>
      </c>
      <c r="B36" s="111" t="s">
        <v>1016</v>
      </c>
      <c r="D36" t="str">
        <f t="shared" si="0"/>
        <v>"35": {
 "d100" : 35,
 "Trinket" : "Un gant blanc pailleté aux dimensions d'un humain"
  }</v>
      </c>
    </row>
    <row r="37" spans="1:4" ht="15" customHeight="1">
      <c r="A37" s="122">
        <v>36</v>
      </c>
      <c r="B37" s="109" t="s">
        <v>1017</v>
      </c>
      <c r="D37" t="str">
        <f t="shared" si="0"/>
        <v>"36": {
 "d100" : 36,
 "Trinket" : "Une veste avec une centaine de minuscules poches"
  }</v>
      </c>
    </row>
    <row r="38" spans="1:4" ht="15" customHeight="1">
      <c r="A38" s="121">
        <v>37</v>
      </c>
      <c r="B38" s="111" t="s">
        <v>1018</v>
      </c>
      <c r="D38" t="str">
        <f t="shared" si="0"/>
        <v>"37": {
 "d100" : 37,
 "Trinket" : "Un petit bloc de pierre léger"
  }</v>
      </c>
    </row>
    <row r="39" spans="1:4" ht="15" customHeight="1">
      <c r="A39" s="122">
        <v>38</v>
      </c>
      <c r="B39" s="109" t="s">
        <v>1019</v>
      </c>
      <c r="D39" t="str">
        <f t="shared" si="0"/>
        <v>"38": {
 "d100" : 38,
 "Trinket" : "Un petit dessin qui représente le portrait d'un gobelin"
  }</v>
      </c>
    </row>
    <row r="40" spans="1:4" ht="15" customHeight="1">
      <c r="A40" s="121">
        <v>39</v>
      </c>
      <c r="B40" s="111" t="s">
        <v>1020</v>
      </c>
      <c r="D40" t="str">
        <f t="shared" si="0"/>
        <v>"39": {
 "d100" : 39,
 "Trinket" : "Un flacon de verre vide qui sent le parfum lorsqu'il est ouvert"
  }</v>
      </c>
    </row>
    <row r="41" spans="1:4" ht="15" customHeight="1">
      <c r="A41" s="122">
        <v>40</v>
      </c>
      <c r="B41" s="109" t="s">
        <v>1021</v>
      </c>
      <c r="D41" t="str">
        <f t="shared" si="0"/>
        <v>"40": {
 "d100" : 40,
 "Trinket" : "Une pierre précieuse qui ressemble à un morceau de charbon pour tout le monde, sauf pour vous"
  }</v>
      </c>
    </row>
    <row r="42" spans="1:4" ht="15" customHeight="1">
      <c r="A42" s="121">
        <v>41</v>
      </c>
      <c r="B42" s="111" t="s">
        <v>1022</v>
      </c>
      <c r="D42" t="str">
        <f t="shared" si="0"/>
        <v>"41": {
 "d100" : 41,
 "Trinket" : "Un morceau de tissu d'une vieille bannière"
  }</v>
      </c>
    </row>
    <row r="43" spans="1:4" ht="15" customHeight="1">
      <c r="A43" s="122">
        <v>42</v>
      </c>
      <c r="B43" s="109" t="s">
        <v>1023</v>
      </c>
      <c r="D43" t="str">
        <f t="shared" si="0"/>
        <v>"42": {
 "d100" : 42,
 "Trinket" : "Un insigne de grade d'un légionnaire perdu"
  }</v>
      </c>
    </row>
    <row r="44" spans="1:4" ht="15" customHeight="1">
      <c r="A44" s="121">
        <v>43</v>
      </c>
      <c r="B44" s="111" t="s">
        <v>1024</v>
      </c>
      <c r="D44" t="str">
        <f t="shared" si="0"/>
        <v>"43": {
 "d100" : 43,
 "Trinket" : "Une cloche en argent minuscule et sans battant"
  }</v>
      </c>
    </row>
    <row r="45" spans="1:4" ht="15" customHeight="1">
      <c r="A45" s="122">
        <v>44</v>
      </c>
      <c r="B45" s="109" t="s">
        <v>1025</v>
      </c>
      <c r="D45" t="str">
        <f t="shared" si="0"/>
        <v>"44": {
 "d100" : 44,
 "Trinket" : "Un canari mécanique à l'intérieur d'une lampe de gnome"
  }</v>
      </c>
    </row>
    <row r="46" spans="1:4" ht="15" customHeight="1">
      <c r="A46" s="121">
        <v>45</v>
      </c>
      <c r="B46" s="111" t="s">
        <v>1026</v>
      </c>
      <c r="D46" t="str">
        <f t="shared" si="0"/>
        <v>"45": {
 "d100" : 45,
 "Trinket" : "Un petit coffre avec de nombreux pieds sculptés sur le fond"
  }</v>
      </c>
    </row>
    <row r="47" spans="1:4" ht="15" customHeight="1">
      <c r="A47" s="122">
        <v>46</v>
      </c>
      <c r="B47" s="109" t="s">
        <v>1027</v>
      </c>
      <c r="D47" t="str">
        <f t="shared" si="0"/>
        <v>"46": {
 "d100" : 46,
 "Trinket" : "Une pixie morte à l'intérieur d'une bouteille en verre transparent"
  }</v>
      </c>
    </row>
    <row r="48" spans="1:4" ht="30.75" customHeight="1">
      <c r="A48" s="121">
        <v>47</v>
      </c>
      <c r="B48" s="111" t="s">
        <v>1028</v>
      </c>
      <c r="D48" t="str">
        <f t="shared" si="0"/>
        <v>"47": {
 "d100" : 47,
 "Trinket" : "Une boîte métallique qui n'a pas d'ouverture mais qui sonne comme si elle était remplie de liquide, de sable, d'araignées ou de verre brisé (au choix)"
  }</v>
      </c>
    </row>
    <row r="49" spans="1:4" ht="15" customHeight="1">
      <c r="A49" s="122">
        <v>48</v>
      </c>
      <c r="B49" s="109" t="s">
        <v>1029</v>
      </c>
      <c r="D49" t="str">
        <f t="shared" si="0"/>
        <v>"48": {
 "d100" : 48,
 "Trinket" : "Un orbe de verre rempli d'eau, dans lequel nage un poisson rouge mécanique"
  }</v>
      </c>
    </row>
    <row r="50" spans="1:4" ht="15" customHeight="1">
      <c r="A50" s="121">
        <v>49</v>
      </c>
      <c r="B50" s="111" t="s">
        <v>1030</v>
      </c>
      <c r="D50" t="str">
        <f t="shared" si="0"/>
        <v>"49": {
 "d100" : 49,
 "Trinket" : "Une cuillère d'argent avec un M gravé sur le manche"
  }</v>
      </c>
    </row>
    <row r="51" spans="1:4" ht="15" customHeight="1">
      <c r="A51" s="122">
        <v>50</v>
      </c>
      <c r="B51" s="109" t="s">
        <v>1031</v>
      </c>
      <c r="D51" t="str">
        <f t="shared" si="0"/>
        <v>"50": {
 "d100" : 50,
 "Trinket" : "Un sifflet en bois de couleur or"
  }</v>
      </c>
    </row>
    <row r="52" spans="1:4" ht="15" customHeight="1">
      <c r="A52" s="121">
        <v>51</v>
      </c>
      <c r="B52" s="111" t="s">
        <v>1032</v>
      </c>
      <c r="D52" t="str">
        <f t="shared" si="0"/>
        <v>"51": {
 "d100" : 51,
 "Trinket" : "Un scarabée mort de la taille de votre main"
  }</v>
      </c>
    </row>
    <row r="53" spans="1:4" ht="15" customHeight="1">
      <c r="A53" s="122">
        <v>52</v>
      </c>
      <c r="B53" s="109" t="s">
        <v>1033</v>
      </c>
      <c r="D53" t="str">
        <f t="shared" si="0"/>
        <v>"52": {
 "d100" : 52,
 "Trinket" : "Deux soldats de plomb, l'un avec la tête manquante"
  }</v>
      </c>
    </row>
    <row r="54" spans="1:4" ht="15" customHeight="1">
      <c r="A54" s="121">
        <v>53</v>
      </c>
      <c r="B54" s="111" t="s">
        <v>1034</v>
      </c>
      <c r="D54" t="str">
        <f t="shared" si="0"/>
        <v>"53": {
 "d100" : 53,
 "Trinket" : "Une petite boîte remplie de boutons de différentes tailles"
  }</v>
      </c>
    </row>
    <row r="55" spans="1:4" ht="15" customHeight="1">
      <c r="A55" s="122">
        <v>54</v>
      </c>
      <c r="B55" s="109" t="s">
        <v>1035</v>
      </c>
      <c r="D55" t="str">
        <f t="shared" si="0"/>
        <v>"54": {
 "d100" : 54,
 "Trinket" : "Une bougie qui ne peut pas être allumée"
  }</v>
      </c>
    </row>
    <row r="56" spans="1:4" ht="15" customHeight="1">
      <c r="A56" s="121">
        <v>55</v>
      </c>
      <c r="B56" s="111" t="s">
        <v>1036</v>
      </c>
      <c r="D56" t="str">
        <f t="shared" si="0"/>
        <v>"55": {
 "d100" : 55,
 "Trinket" : "Une petite cage sans porte"
  }</v>
      </c>
    </row>
    <row r="57" spans="1:4" ht="15" customHeight="1">
      <c r="A57" s="122">
        <v>56</v>
      </c>
      <c r="B57" s="109" t="s">
        <v>1037</v>
      </c>
      <c r="D57" t="str">
        <f t="shared" si="0"/>
        <v>"56": {
 "d100" : 56,
 "Trinket" : "Une vieille clé"
  }</v>
      </c>
    </row>
    <row r="58" spans="1:4" ht="15" customHeight="1">
      <c r="A58" s="121">
        <v>57</v>
      </c>
      <c r="B58" s="111" t="s">
        <v>1038</v>
      </c>
      <c r="D58" t="str">
        <f t="shared" si="0"/>
        <v>"57": {
 "d100" : 57,
 "Trinket" : "Une carte au trésor indéchiffrable"
  }</v>
      </c>
    </row>
    <row r="59" spans="1:4" ht="15" customHeight="1">
      <c r="A59" s="122">
        <v>58</v>
      </c>
      <c r="B59" s="109" t="s">
        <v>1039</v>
      </c>
      <c r="D59" t="str">
        <f t="shared" si="0"/>
        <v>"58": {
 "d100" : 58,
 "Trinket" : "Une poigne d'épée brisée"
  }</v>
      </c>
    </row>
    <row r="60" spans="1:4" ht="15" customHeight="1">
      <c r="A60" s="121">
        <v>59</v>
      </c>
      <c r="B60" s="111" t="s">
        <v>1040</v>
      </c>
      <c r="D60" t="str">
        <f t="shared" si="0"/>
        <v>"59": {
 "d100" : 59,
 "Trinket" : "Une patte de lapin"
  }</v>
      </c>
    </row>
    <row r="61" spans="1:4" ht="15" customHeight="1">
      <c r="A61" s="122">
        <v>60</v>
      </c>
      <c r="B61" s="109" t="s">
        <v>1041</v>
      </c>
      <c r="D61" t="str">
        <f t="shared" si="0"/>
        <v>"60": {
 "d100" : 60,
 "Trinket" : "Un œil de verre"
  }</v>
      </c>
    </row>
    <row r="62" spans="1:4" ht="15" customHeight="1">
      <c r="A62" s="121">
        <v>61</v>
      </c>
      <c r="B62" s="111" t="s">
        <v>1042</v>
      </c>
      <c r="D62" t="str">
        <f t="shared" si="0"/>
        <v>"61": {
 "d100" : 61,
 "Trinket" : "Un camée (pendentif) sculpté à l'image d'une personne hideuse"
  }</v>
      </c>
    </row>
    <row r="63" spans="1:4" ht="15" customHeight="1">
      <c r="A63" s="122">
        <v>62</v>
      </c>
      <c r="B63" s="109" t="s">
        <v>1043</v>
      </c>
      <c r="D63" t="str">
        <f t="shared" si="0"/>
        <v>"62": {
 "d100" : 62,
 "Trinket" : "Un crâne en argent de la taille d'une pièce de monnaie"
  }</v>
      </c>
    </row>
    <row r="64" spans="1:4" ht="15" customHeight="1">
      <c r="A64" s="121">
        <v>63</v>
      </c>
      <c r="B64" s="111" t="s">
        <v>1044</v>
      </c>
      <c r="D64" t="str">
        <f t="shared" si="0"/>
        <v>"63": {
 "d100" : 63,
 "Trinket" : "Un masque d'albâtre"
  }</v>
      </c>
    </row>
    <row r="65" spans="1:4" ht="15" customHeight="1">
      <c r="A65" s="122">
        <v>64</v>
      </c>
      <c r="B65" s="109" t="s">
        <v>1045</v>
      </c>
      <c r="D65" t="str">
        <f t="shared" si="0"/>
        <v>"64": {
 "d100" : 64,
 "Trinket" : "Une pyramide de bâtonnets d'encens noir qui sent très mauvais"
  }</v>
      </c>
    </row>
    <row r="66" spans="1:4" ht="15" customHeight="1">
      <c r="A66" s="121">
        <v>65</v>
      </c>
      <c r="B66" s="111" t="s">
        <v>1046</v>
      </c>
      <c r="D66" t="str">
        <f t="shared" si="0"/>
        <v>"65": {
 "d100" : 65,
 "Trinket" : "Un bonnet de nuit qui, lorsqu'il est porté, vous donne des rêves agréables"
  }</v>
      </c>
    </row>
    <row r="67" spans="1:4" ht="15" customHeight="1">
      <c r="A67" s="122">
        <v>66</v>
      </c>
      <c r="B67" s="109" t="s">
        <v>1047</v>
      </c>
      <c r="D67" t="str">
        <f t="shared" ref="D67:D101" si="1">""""&amp;A67&amp;""": {
 ""d100"" : "&amp;A67&amp;",
 ""Trinket"" : """&amp;B67&amp;"""
  }"</f>
        <v>"66": {
 "d100" : 66,
 "Trinket" : "Une chausse-trappe unique fabriquée à partir d'un os"
  }</v>
      </c>
    </row>
    <row r="68" spans="1:4" ht="15" customHeight="1">
      <c r="A68" s="121">
        <v>67</v>
      </c>
      <c r="B68" s="111" t="s">
        <v>1048</v>
      </c>
      <c r="D68" t="str">
        <f t="shared" si="1"/>
        <v>"67": {
 "d100" : 67,
 "Trinket" : "Un cadre de monocle en or sans la lentille"
  }</v>
      </c>
    </row>
    <row r="69" spans="1:4" ht="15" customHeight="1">
      <c r="A69" s="122">
        <v>68</v>
      </c>
      <c r="B69" s="109" t="s">
        <v>1049</v>
      </c>
      <c r="D69" t="str">
        <f t="shared" si="1"/>
        <v>"68": {
 "d100" : 68,
 "Trinket" : "Un cube de 2 centimètres de côté, avec chaque face peinte d'une couleur différente"
  }</v>
      </c>
    </row>
    <row r="70" spans="1:4" ht="15" customHeight="1">
      <c r="A70" s="121">
        <v>69</v>
      </c>
      <c r="B70" s="111" t="s">
        <v>1050</v>
      </c>
      <c r="D70" t="str">
        <f t="shared" si="1"/>
        <v>"69": {
 "d100" : 69,
 "Trinket" : "Un bouton de porte en cristal"
  }</v>
      </c>
    </row>
    <row r="71" spans="1:4" ht="15" customHeight="1">
      <c r="A71" s="122">
        <v>70</v>
      </c>
      <c r="B71" s="109" t="s">
        <v>1051</v>
      </c>
      <c r="D71" t="str">
        <f t="shared" si="1"/>
        <v>"70": {
 "d100" : 70,
 "Trinket" : "Un petit paquet rempli de poussière rose"
  }</v>
      </c>
    </row>
    <row r="72" spans="1:4" ht="15" customHeight="1">
      <c r="A72" s="121">
        <v>71</v>
      </c>
      <c r="B72" s="111" t="s">
        <v>1052</v>
      </c>
      <c r="D72" t="str">
        <f t="shared" si="1"/>
        <v>"71": {
 "d100" : 71,
 "Trinket" : "Un fragment d'une belle chanson, écrite avec des notes de musique sur deux morceaux de parchemin"
  }</v>
      </c>
    </row>
    <row r="73" spans="1:4" ht="15" customHeight="1">
      <c r="A73" s="122">
        <v>72</v>
      </c>
      <c r="B73" s="109" t="s">
        <v>1053</v>
      </c>
      <c r="D73" t="str">
        <f t="shared" si="1"/>
        <v>"72": {
 "d100" : 72,
 "Trinket" : "Une boucle d'oreille en forme de goutte d'argent faite à partir d'une vraie larme"
  }</v>
      </c>
    </row>
    <row r="74" spans="1:4" ht="15" customHeight="1">
      <c r="A74" s="121">
        <v>73</v>
      </c>
      <c r="B74" s="111" t="s">
        <v>1054</v>
      </c>
      <c r="D74" t="str">
        <f t="shared" si="1"/>
        <v>"73": {
 "d100" : 73,
 "Trinket" : "La coquille d'un oeuf peint avec des scènes de misère humaine d'un détail troublant"
  }</v>
      </c>
    </row>
    <row r="75" spans="1:4" ht="15" customHeight="1">
      <c r="A75" s="122">
        <v>74</v>
      </c>
      <c r="B75" s="109" t="s">
        <v>1055</v>
      </c>
      <c r="D75" t="str">
        <f t="shared" si="1"/>
        <v>"74": {
 "d100" : 74,
 "Trinket" : "Un éventail qui, une fois déplié, montre un chat endormi"
  }</v>
      </c>
    </row>
    <row r="76" spans="1:4" ht="15" customHeight="1">
      <c r="A76" s="121">
        <v>75</v>
      </c>
      <c r="B76" s="111" t="s">
        <v>1056</v>
      </c>
      <c r="D76" t="str">
        <f t="shared" si="1"/>
        <v>"75": {
 "d100" : 75,
 "Trinket" : "Un ensemble de tubes d'os"
  }</v>
      </c>
    </row>
    <row r="77" spans="1:4" ht="15" customHeight="1">
      <c r="A77" s="122">
        <v>76</v>
      </c>
      <c r="B77" s="109" t="s">
        <v>1057</v>
      </c>
      <c r="D77" t="str">
        <f t="shared" si="1"/>
        <v>"76": {
 "d100" : 76,
 "Trinket" : "Un trèfle à quatre feuilles à l'intérieur d'un livre qui traite des bonnes manières et de l'étiquette"
  }</v>
      </c>
    </row>
    <row r="78" spans="1:4" ht="15" customHeight="1">
      <c r="A78" s="121">
        <v>77</v>
      </c>
      <c r="B78" s="111" t="s">
        <v>1058</v>
      </c>
      <c r="D78" t="str">
        <f t="shared" si="1"/>
        <v>"77": {
 "d100" : 77,
 "Trinket" : "Une feuille de parchemin sur laquelle est dessiné un engin mécanique complexe"
  }</v>
      </c>
    </row>
    <row r="79" spans="1:4" ht="15" customHeight="1">
      <c r="A79" s="122">
        <v>78</v>
      </c>
      <c r="B79" s="109" t="s">
        <v>1059</v>
      </c>
      <c r="D79" t="str">
        <f t="shared" si="1"/>
        <v>"78": {
 "d100" : 78,
 "Trinket" : "Un fourreau orné dans lequel à ce jour aucune lame ne rentre"
  }</v>
      </c>
    </row>
    <row r="80" spans="1:4" ht="15" customHeight="1">
      <c r="A80" s="121">
        <v>79</v>
      </c>
      <c r="B80" s="111" t="s">
        <v>1060</v>
      </c>
      <c r="D80" t="str">
        <f t="shared" si="1"/>
        <v>"79": {
 "d100" : 79,
 "Trinket" : "Une invitation à une fête où un assassinat a eu lieu"
  }</v>
      </c>
    </row>
    <row r="81" spans="1:4" ht="15" customHeight="1">
      <c r="A81" s="122">
        <v>80</v>
      </c>
      <c r="B81" s="109" t="s">
        <v>1061</v>
      </c>
      <c r="D81" t="str">
        <f t="shared" si="1"/>
        <v>"80": {
 "d100" : 80,
 "Trinket" : "Un pentacle de bronze avec la gravure d'une tête de rat au centre"
  }</v>
      </c>
    </row>
    <row r="82" spans="1:4" ht="15" customHeight="1">
      <c r="A82" s="121">
        <v>81</v>
      </c>
      <c r="B82" s="111" t="s">
        <v>1062</v>
      </c>
      <c r="D82" t="str">
        <f t="shared" si="1"/>
        <v>"81": {
 "d100" : 81,
 "Trinket" : "Un mouchoir violet brodé avec le nom d'un puissant archimage"
  }</v>
      </c>
    </row>
    <row r="83" spans="1:4" ht="15" customHeight="1">
      <c r="A83" s="122">
        <v>82</v>
      </c>
      <c r="B83" s="109" t="s">
        <v>1063</v>
      </c>
      <c r="D83" t="str">
        <f t="shared" si="1"/>
        <v>"82": {
 "d100" : 82,
 "Trinket" : "La moitié du plan d'un temple, d'un château, ou d'une autre structure"
  }</v>
      </c>
    </row>
    <row r="84" spans="1:4" ht="15" customHeight="1">
      <c r="A84" s="121">
        <v>83</v>
      </c>
      <c r="B84" s="111" t="s">
        <v>1064</v>
      </c>
      <c r="D84" t="str">
        <f t="shared" si="1"/>
        <v>"83": {
 "d100" : 83,
 "Trinket" : "Un peu de tissu plié qui, une fois déplié, se transforme en un élégant chapeau"
  }</v>
      </c>
    </row>
    <row r="85" spans="1:4" ht="15" customHeight="1">
      <c r="A85" s="122">
        <v>84</v>
      </c>
      <c r="B85" s="109" t="s">
        <v>1065</v>
      </c>
      <c r="D85" t="str">
        <f t="shared" si="1"/>
        <v>"84": {
 "d100" : 84,
 "Trinket" : "Un récépissé de dépôt dans une banque d'une ville très éloignée"
  }</v>
      </c>
    </row>
    <row r="86" spans="1:4" ht="15" customHeight="1">
      <c r="A86" s="121">
        <v>85</v>
      </c>
      <c r="B86" s="111" t="s">
        <v>1066</v>
      </c>
      <c r="D86" t="str">
        <f t="shared" si="1"/>
        <v>"85": {
 "d100" : 85,
 "Trinket" : "Un journal avec sept pages manquantes"
  }</v>
      </c>
    </row>
    <row r="87" spans="1:4" ht="15" customHeight="1">
      <c r="A87" s="122">
        <v>86</v>
      </c>
      <c r="B87" s="109" t="s">
        <v>1067</v>
      </c>
      <c r="D87" t="str">
        <f t="shared" si="1"/>
        <v>"86": {
 "d100" : 86,
 "Trinket" : "Une tabatière en argent vide et portant une inscription sur le dessus qui dit « rêves »"
  }</v>
      </c>
    </row>
    <row r="88" spans="1:4" ht="15" customHeight="1">
      <c r="A88" s="121">
        <v>87</v>
      </c>
      <c r="B88" s="111" t="s">
        <v>1068</v>
      </c>
      <c r="D88" t="str">
        <f t="shared" si="1"/>
        <v>"87": {
 "d100" : 87,
 "Trinket" : "Un symbole sacré en fer et consacré à un dieu inconnu"
  }</v>
      </c>
    </row>
    <row r="89" spans="1:4" ht="15" customHeight="1">
      <c r="A89" s="122">
        <v>88</v>
      </c>
      <c r="B89" s="109" t="s">
        <v>1069</v>
      </c>
      <c r="D89" t="str">
        <f t="shared" si="1"/>
        <v>"88": {
 "d100" : 88,
 "Trinket" : "Un livre qui raconte l'histoire de l'ascension et la chute d'un héros légendaire, avec le dernier chapitre manquant"
  }</v>
      </c>
    </row>
    <row r="90" spans="1:4" ht="15" customHeight="1">
      <c r="A90" s="121">
        <v>89</v>
      </c>
      <c r="B90" s="111" t="s">
        <v>1070</v>
      </c>
      <c r="D90" t="str">
        <f t="shared" si="1"/>
        <v>"89": {
 "d100" : 89,
 "Trinket" : "Un flacon de sang de dragon"
  }</v>
      </c>
    </row>
    <row r="91" spans="1:4" ht="15" customHeight="1">
      <c r="A91" s="122">
        <v>90</v>
      </c>
      <c r="B91" s="109" t="s">
        <v>1071</v>
      </c>
      <c r="D91" t="str">
        <f t="shared" si="1"/>
        <v>"90": {
 "d100" : 90,
 "Trinket" : "Une ancienne flèche de conception elfique"
  }</v>
      </c>
    </row>
    <row r="92" spans="1:4" ht="15" customHeight="1">
      <c r="A92" s="121">
        <v>91</v>
      </c>
      <c r="B92" s="111" t="s">
        <v>1072</v>
      </c>
      <c r="D92" t="str">
        <f t="shared" si="1"/>
        <v>"91": {
 "d100" : 91,
 "Trinket" : "Une aiguille qui ne se plie pas"
  }</v>
      </c>
    </row>
    <row r="93" spans="1:4" ht="15" customHeight="1">
      <c r="A93" s="122">
        <v>92</v>
      </c>
      <c r="B93" s="109" t="s">
        <v>1073</v>
      </c>
      <c r="D93" t="str">
        <f t="shared" si="1"/>
        <v>"92": {
 "d100" : 92,
 "Trinket" : "Une broche ornée de conception naine"
  }</v>
      </c>
    </row>
    <row r="94" spans="1:4" ht="15.75" customHeight="1">
      <c r="A94" s="121">
        <v>93</v>
      </c>
      <c r="B94" s="111" t="s">
        <v>1074</v>
      </c>
      <c r="D94" t="str">
        <f t="shared" si="1"/>
        <v>"93": {
 "d100" : 93,
 "Trinket" : "Une bouteille de vin vide portant une jolie étiquette qui dit « Le magicien des vins, Cuvée du Dragon Rouge, 331422-W »"
  }</v>
      </c>
    </row>
    <row r="95" spans="1:4" ht="15" customHeight="1">
      <c r="A95" s="122">
        <v>94</v>
      </c>
      <c r="B95" s="109" t="s">
        <v>1075</v>
      </c>
      <c r="D95" t="str">
        <f t="shared" si="1"/>
        <v>"94": {
 "d100" : 94,
 "Trinket" : "Un couvercle avec une mosaïque multicolore en surface"
  }</v>
      </c>
    </row>
    <row r="96" spans="1:4" ht="15" customHeight="1">
      <c r="A96" s="121">
        <v>95</v>
      </c>
      <c r="B96" s="111" t="s">
        <v>1076</v>
      </c>
      <c r="D96" t="str">
        <f t="shared" si="1"/>
        <v>"95": {
 "d100" : 95,
 "Trinket" : "Une souris pétrifiée"
  }</v>
      </c>
    </row>
    <row r="97" spans="1:4" ht="15" customHeight="1">
      <c r="A97" s="122">
        <v>96</v>
      </c>
      <c r="B97" s="109" t="s">
        <v>1077</v>
      </c>
      <c r="D97" t="str">
        <f t="shared" si="1"/>
        <v>"96": {
 "d100" : 96,
 "Trinket" : "Un drapeau de pirate noir orné d'un crâne et des os croisés d'un dragon"
  }</v>
      </c>
    </row>
    <row r="98" spans="1:4" ht="15" customHeight="1">
      <c r="A98" s="121">
        <v>97</v>
      </c>
      <c r="B98" s="111" t="s">
        <v>1078</v>
      </c>
      <c r="D98" t="str">
        <f t="shared" si="1"/>
        <v>"97": {
 "d100" : 97,
 "Trinket" : "Un petit crabe ou araignée mécanique qui se déplace quand il n'est pas observé"
  }</v>
      </c>
    </row>
    <row r="99" spans="1:4" ht="15" customHeight="1">
      <c r="A99" s="122">
        <v>98</v>
      </c>
      <c r="B99" s="109" t="s">
        <v>1079</v>
      </c>
      <c r="D99" t="str">
        <f t="shared" si="1"/>
        <v>"98": {
 "d100" : 98,
 "Trinket" : "Un pot de verre contenant du lard avec une étiquette qui dit « Graisse de griffon »"
  }</v>
      </c>
    </row>
    <row r="100" spans="1:4" ht="15" customHeight="1">
      <c r="A100" s="121">
        <v>99</v>
      </c>
      <c r="B100" s="111" t="s">
        <v>1080</v>
      </c>
      <c r="D100" t="str">
        <f t="shared" si="1"/>
        <v>"99": {
 "d100" : 99,
 "Trinket" : "Une boîte en bois avec un fond en céramique qui contient un ver vivant avec une tête à chaque extrémité de son corps"
  }</v>
      </c>
    </row>
    <row r="101" spans="1:4" ht="15" customHeight="1">
      <c r="A101" s="122">
        <v>100</v>
      </c>
      <c r="B101" s="109" t="s">
        <v>1081</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14" t="s">
        <v>519</v>
      </c>
      <c r="B1" s="114" t="s">
        <v>15</v>
      </c>
      <c r="C1" s="114" t="s">
        <v>18</v>
      </c>
      <c r="D1" s="114" t="s">
        <v>17</v>
      </c>
    </row>
    <row r="2" spans="1:14" s="119" customFormat="1">
      <c r="A2" s="113" t="s">
        <v>686</v>
      </c>
      <c r="B2" s="113"/>
      <c r="C2" s="113"/>
      <c r="D2" s="113"/>
      <c r="E2" s="119" t="s">
        <v>830</v>
      </c>
      <c r="H2" s="119" t="str">
        <f>""""&amp;E2&amp;""": {""Code"": """&amp;E2&amp;""", ""Name"": """&amp;A2&amp;"""}"</f>
        <v>"ARCANE_FOCUSER": {"Code": "ARCANE_FOCUSER", "Name": "Focaliseur arcanique"}</v>
      </c>
    </row>
    <row r="3" spans="1:14">
      <c r="A3" s="111" t="s">
        <v>817</v>
      </c>
      <c r="B3" s="111" t="s">
        <v>687</v>
      </c>
      <c r="C3" s="112" t="s">
        <v>84</v>
      </c>
      <c r="D3" s="112" t="s">
        <v>28</v>
      </c>
      <c r="E3" s="56" t="s">
        <v>830</v>
      </c>
      <c r="F3" s="105">
        <f>LEFT(C3,LEN(C3)-3)*IF(RIGHT(C3,2)="po",100,IF(RIGHT(C3,2)="pa",10,1))</f>
        <v>1000</v>
      </c>
      <c r="G3" s="105" t="str">
        <f>IF(RIGHT(D3,2)="kg",LEFT(D3,LEN(D3)-3)*1000,LEFT(D3,LEN(D3)-2))</f>
        <v>500</v>
      </c>
      <c r="H3" s="119"/>
      <c r="I3" t="str">
        <f>""""&amp;A3&amp;""": {
 ""Name"" : """&amp;A3&amp;""",
 ""OV"" : """&amp;B3&amp;""",
 ""Category"": """&amp;E3&amp;""",
 ""Weight"" : "&amp;G3&amp;",
 ""Price"" : "&amp;F3&amp;"
  }"</f>
        <v>"Baguette": {
 "Name" : "Baguette",
 "OV" : "Wand",
 "Category": "ARCANE_FOCUSER",
 "Weight" : 500,
 "Price" : 1000
  }</v>
      </c>
      <c r="J3" s="56"/>
      <c r="K3" s="56"/>
      <c r="L3" s="56"/>
      <c r="M3" s="56"/>
      <c r="N3" s="56"/>
    </row>
    <row r="4" spans="1:14">
      <c r="A4" s="109" t="s">
        <v>1082</v>
      </c>
      <c r="B4" s="109" t="s">
        <v>688</v>
      </c>
      <c r="C4" s="110" t="s">
        <v>38</v>
      </c>
      <c r="D4" s="110" t="s">
        <v>23</v>
      </c>
      <c r="E4" s="56" t="s">
        <v>830</v>
      </c>
      <c r="F4" s="105">
        <f t="shared" ref="F4:F67" si="0">LEFT(C4,LEN(C4)-3)*IF(RIGHT(C4,2)="po",100,IF(RIGHT(C4,2)="pa",10,1))</f>
        <v>500</v>
      </c>
      <c r="G4" s="105">
        <f t="shared" ref="G4:G67" si="1">IF(RIGHT(D4,2)="kg",LEFT(D4,LEN(D4)-3)*1000,LEFT(D4,LEN(D4)-2))</f>
        <v>2000</v>
      </c>
      <c r="H4" s="119"/>
      <c r="I4" t="str">
        <f>""""&amp;A4&amp;""": {
 ""Name"" : """&amp;A4&amp;""",
 ""OV"" : """&amp;B4&amp;""",
 ""Category"": """&amp;E4&amp;""",
 ""Weight"" : "&amp;G4&amp;",
 ""Price"" : "&amp;F4&amp;"
  }"</f>
        <v>"Bâton d'arcane": {
 "Name" : "Bâton d'arcane",
 "OV" : "Staff",
 "Category": "ARCANE_FOCUSER",
 "Weight" : 2000,
 "Price" : 500
  }</v>
      </c>
      <c r="J4" s="56"/>
      <c r="K4" s="56"/>
      <c r="L4" s="56"/>
      <c r="M4" s="56"/>
      <c r="N4" s="56"/>
    </row>
    <row r="5" spans="1:14">
      <c r="A5" s="111" t="s">
        <v>818</v>
      </c>
      <c r="B5" s="111" t="s">
        <v>689</v>
      </c>
      <c r="C5" s="112" t="s">
        <v>84</v>
      </c>
      <c r="D5" s="112" t="s">
        <v>28</v>
      </c>
      <c r="E5" s="56" t="s">
        <v>830</v>
      </c>
      <c r="F5" s="105">
        <f t="shared" si="0"/>
        <v>1000</v>
      </c>
      <c r="G5" s="105" t="str">
        <f t="shared" si="1"/>
        <v>500</v>
      </c>
      <c r="H5" s="119"/>
      <c r="I5" t="str">
        <f>""""&amp;A5&amp;""": {
 ""Name"" : """&amp;A5&amp;""",
 ""OV"" : """&amp;B5&amp;""",
 ""Category"": """&amp;E5&amp;""",
 ""Weight"" : "&amp;G5&amp;",
 ""Price"" : "&amp;F5&amp;"
  }"</f>
        <v>"Boule de cristal": {
 "Name" : "Boule de cristal",
 "OV" : "Crystal",
 "Category": "ARCANE_FOCUSER",
 "Weight" : 500,
 "Price" : 1000
  }</v>
      </c>
      <c r="J5" s="56"/>
      <c r="K5" s="56"/>
      <c r="L5" s="56"/>
      <c r="M5" s="56"/>
      <c r="N5" s="56"/>
    </row>
    <row r="6" spans="1:14">
      <c r="A6" s="109" t="s">
        <v>819</v>
      </c>
      <c r="B6" s="109" t="s">
        <v>690</v>
      </c>
      <c r="C6" s="110" t="s">
        <v>77</v>
      </c>
      <c r="D6" s="110" t="s">
        <v>45</v>
      </c>
      <c r="E6" s="56" t="s">
        <v>830</v>
      </c>
      <c r="F6" s="105">
        <f t="shared" si="0"/>
        <v>2000</v>
      </c>
      <c r="G6" s="105">
        <f t="shared" si="1"/>
        <v>1500</v>
      </c>
      <c r="H6" s="119"/>
      <c r="I6" t="str">
        <f>""""&amp;A6&amp;""": {
 ""Name"" : """&amp;A6&amp;""",
 ""OV"" : """&amp;B6&amp;""",
 ""Category"": """&amp;E6&amp;""",
 ""Weight"" : "&amp;G6&amp;",
 ""Price"" : "&amp;F6&amp;"
  }"</f>
        <v>"Orbe": {
 "Name" : "Orbe",
 "OV" : "Orb",
 "Category": "ARCANE_FOCUSER",
 "Weight" : 1500,
 "Price" : 2000
  }</v>
      </c>
      <c r="J6" s="56"/>
      <c r="K6" s="56"/>
      <c r="L6" s="56"/>
      <c r="M6" s="56"/>
      <c r="N6" s="56"/>
    </row>
    <row r="7" spans="1:14">
      <c r="A7" s="111" t="s">
        <v>820</v>
      </c>
      <c r="B7" s="111" t="s">
        <v>691</v>
      </c>
      <c r="C7" s="112" t="s">
        <v>84</v>
      </c>
      <c r="D7" s="112" t="s">
        <v>33</v>
      </c>
      <c r="E7" s="56" t="s">
        <v>830</v>
      </c>
      <c r="F7" s="105">
        <f t="shared" si="0"/>
        <v>1000</v>
      </c>
      <c r="G7" s="105">
        <f t="shared" si="1"/>
        <v>1000</v>
      </c>
      <c r="H7" s="119"/>
      <c r="I7" t="str">
        <f>""""&amp;A7&amp;""": {
 ""Name"" : """&amp;A7&amp;""",
 ""OV"" : """&amp;B7&amp;""",
 ""Category"": """&amp;E7&amp;""",
 ""Weight"" : "&amp;G7&amp;",
 ""Price"" : "&amp;F7&amp;"
  }"</f>
        <v>"Sceptre": {
 "Name" : "Sceptre",
 "OV" : "Rod",
 "Category": "ARCANE_FOCUSER",
 "Weight" : 1000,
 "Price" : 1000
  }</v>
      </c>
      <c r="J7" s="56"/>
      <c r="K7" s="56"/>
      <c r="L7" s="56"/>
      <c r="M7" s="56"/>
      <c r="N7" s="56"/>
    </row>
    <row r="8" spans="1:14" s="119" customFormat="1">
      <c r="A8" s="113" t="s">
        <v>692</v>
      </c>
      <c r="B8" s="113"/>
      <c r="C8" s="113"/>
      <c r="D8" s="113"/>
      <c r="E8" s="119" t="s">
        <v>831</v>
      </c>
      <c r="F8" s="118"/>
      <c r="G8" s="118"/>
      <c r="H8" s="119" t="str">
        <f>""""&amp;E8&amp;""": {""Code"": """&amp;E8&amp;""", ""Name"": """&amp;A8&amp;"""}"</f>
        <v>"DRUIDIC_FOCUSER": {"Code": "DRUIDIC_FOCUSER", "Name": "Focaliseur druidique"}</v>
      </c>
      <c r="I8"/>
    </row>
    <row r="9" spans="1:14">
      <c r="A9" s="111" t="s">
        <v>816</v>
      </c>
      <c r="B9" s="111" t="s">
        <v>693</v>
      </c>
      <c r="C9" s="112" t="s">
        <v>84</v>
      </c>
      <c r="D9" s="112" t="s">
        <v>28</v>
      </c>
      <c r="E9" s="56" t="s">
        <v>831</v>
      </c>
      <c r="F9" s="105">
        <f t="shared" si="0"/>
        <v>1000</v>
      </c>
      <c r="G9" s="105" t="str">
        <f t="shared" si="1"/>
        <v>500</v>
      </c>
      <c r="H9" s="119"/>
      <c r="I9" t="str">
        <f>""""&amp;A9&amp;""": {
 ""Name"" : """&amp;A9&amp;""",
 ""OV"" : """&amp;B9&amp;""",
 ""Category"": """&amp;E9&amp;""",
 ""Weight"" : "&amp;G9&amp;",
 ""Price"" : "&amp;F9&amp;"
  }"</f>
        <v>"Baguette d'if": {
 "Name" : "Baguette d'if",
 "OV" : "Yew wand",
 "Category": "DRUIDIC_FOCUSER",
 "Weight" : 500,
 "Price" : 1000
  }</v>
      </c>
      <c r="J9" s="56"/>
      <c r="K9" s="56"/>
      <c r="L9" s="56"/>
      <c r="M9" s="56"/>
      <c r="N9" s="56"/>
    </row>
    <row r="10" spans="1:14">
      <c r="A10" s="109" t="s">
        <v>1083</v>
      </c>
      <c r="B10" s="109" t="s">
        <v>694</v>
      </c>
      <c r="C10" s="110" t="s">
        <v>38</v>
      </c>
      <c r="D10" s="110" t="s">
        <v>23</v>
      </c>
      <c r="E10" s="56" t="s">
        <v>831</v>
      </c>
      <c r="F10" s="105">
        <f t="shared" si="0"/>
        <v>500</v>
      </c>
      <c r="G10" s="105">
        <f t="shared" si="1"/>
        <v>2000</v>
      </c>
      <c r="H10" s="119"/>
      <c r="I10" t="str">
        <f>""""&amp;A10&amp;""": {
 ""Name"" : """&amp;A10&amp;""",
 ""OV"" : """&amp;B10&amp;""",
 ""Category"": """&amp;E10&amp;""",
 ""Weight"" : "&amp;G10&amp;",
 ""Price"" : "&amp;F10&amp;"
  }"</f>
        <v>"Bâton druidique": {
 "Name" : "Bâton druidique",
 "OV" : "Wooden staff",
 "Category": "DRUIDIC_FOCUSER",
 "Weight" : 2000,
 "Price" : 500
  }</v>
      </c>
      <c r="J10" s="56"/>
      <c r="K10" s="56"/>
      <c r="L10" s="56"/>
      <c r="M10" s="56"/>
      <c r="N10" s="56"/>
    </row>
    <row r="11" spans="1:14">
      <c r="A11" s="111" t="s">
        <v>815</v>
      </c>
      <c r="B11" s="111" t="s">
        <v>695</v>
      </c>
      <c r="C11" s="112" t="s">
        <v>46</v>
      </c>
      <c r="D11" s="121" t="s">
        <v>428</v>
      </c>
      <c r="E11" s="56" t="s">
        <v>831</v>
      </c>
      <c r="F11" s="105">
        <f t="shared" si="0"/>
        <v>100</v>
      </c>
      <c r="G11" s="105" t="str">
        <f t="shared" si="1"/>
        <v>0</v>
      </c>
      <c r="H11" s="119"/>
      <c r="I11" t="str">
        <f>""""&amp;A11&amp;""": {
 ""Name"" : """&amp;A11&amp;""",
 ""OV"" : """&amp;B11&amp;""",
 ""Category"": """&amp;E11&amp;""",
 ""Weight"" : "&amp;G11&amp;",
 ""Price"" : "&amp;F11&amp;"
  }"</f>
        <v>"Branche de gui": {
 "Name" : "Branche de gui",
 "OV" : "Sprig of mistletoe",
 "Category": "DRUIDIC_FOCUSER",
 "Weight" : 0,
 "Price" : 100
  }</v>
      </c>
      <c r="J11" s="56"/>
      <c r="K11" s="56"/>
      <c r="L11" s="56"/>
      <c r="M11" s="56"/>
      <c r="N11" s="56"/>
    </row>
    <row r="12" spans="1:14">
      <c r="A12" s="109" t="s">
        <v>696</v>
      </c>
      <c r="B12" s="109" t="s">
        <v>696</v>
      </c>
      <c r="C12" s="110" t="s">
        <v>46</v>
      </c>
      <c r="D12" s="122" t="s">
        <v>428</v>
      </c>
      <c r="E12" s="56" t="s">
        <v>831</v>
      </c>
      <c r="F12" s="105">
        <f t="shared" si="0"/>
        <v>100</v>
      </c>
      <c r="G12" s="105" t="str">
        <f t="shared" si="1"/>
        <v>0</v>
      </c>
      <c r="H12" s="119"/>
      <c r="I12" t="str">
        <f>""""&amp;A12&amp;""": {
 ""Name"" : """&amp;A12&amp;""",
 ""OV"" : """&amp;B12&amp;""",
 ""Category"": """&amp;E12&amp;""",
 ""Weight"" : "&amp;G12&amp;",
 ""Price"" : "&amp;F12&amp;"
  }"</f>
        <v>"Totem": {
 "Name" : "Totem",
 "OV" : "Totem",
 "Category": "DRUIDIC_FOCUSER",
 "Weight" : 0,
 "Price" : 100
  }</v>
      </c>
      <c r="J12" s="56"/>
      <c r="K12" s="56"/>
      <c r="L12" s="56"/>
      <c r="M12" s="56"/>
      <c r="N12" s="56"/>
    </row>
    <row r="13" spans="1:14" s="119" customFormat="1">
      <c r="A13" s="108" t="s">
        <v>731</v>
      </c>
      <c r="B13" s="108"/>
      <c r="C13" s="108"/>
      <c r="D13" s="108"/>
      <c r="E13" s="119" t="s">
        <v>832</v>
      </c>
      <c r="F13" s="118"/>
      <c r="G13" s="118"/>
      <c r="H13" s="119" t="str">
        <f>""""&amp;E13&amp;""": {""Code"": """&amp;E13&amp;""", ""Name"": """&amp;A13&amp;"""}"</f>
        <v>"AMMUNITION": {"Code": "AMMUNITION", "Name": "Munitions"}</v>
      </c>
      <c r="I13"/>
    </row>
    <row r="14" spans="1:14">
      <c r="A14" s="109" t="s">
        <v>824</v>
      </c>
      <c r="B14" s="109" t="s">
        <v>732</v>
      </c>
      <c r="C14" s="110" t="s">
        <v>46</v>
      </c>
      <c r="D14" s="110" t="s">
        <v>28</v>
      </c>
      <c r="E14" s="56" t="s">
        <v>832</v>
      </c>
      <c r="F14" s="105">
        <f t="shared" si="0"/>
        <v>100</v>
      </c>
      <c r="G14" s="105" t="str">
        <f t="shared" si="1"/>
        <v>500</v>
      </c>
      <c r="H14" s="119"/>
      <c r="I14" t="str">
        <f>""""&amp;A14&amp;""": {
 ""Name"" : """&amp;A14&amp;""",
 ""OV"" : """&amp;B14&amp;""",
 ""Category"": """&amp;E14&amp;""",
 ""Weight"" : "&amp;G14&amp;",
 ""Price"" : "&amp;F14&amp;"
  }"</f>
        <v>"Aiguilles de sarbacane (50)": {
 "Name" : "Aiguilles de sarbacane (50)",
 "OV" : "Blowgun needles",
 "Category": "AMMUNITION",
 "Weight" : 500,
 "Price" : 100
  }</v>
      </c>
      <c r="J14" s="56"/>
      <c r="K14" s="56"/>
      <c r="L14" s="56"/>
      <c r="M14" s="56"/>
      <c r="N14" s="56"/>
    </row>
    <row r="15" spans="1:14">
      <c r="A15" s="111" t="s">
        <v>823</v>
      </c>
      <c r="B15" s="111" t="s">
        <v>733</v>
      </c>
      <c r="C15" s="112" t="s">
        <v>734</v>
      </c>
      <c r="D15" s="112" t="s">
        <v>735</v>
      </c>
      <c r="E15" s="56" t="s">
        <v>832</v>
      </c>
      <c r="F15" s="105">
        <f t="shared" si="0"/>
        <v>4</v>
      </c>
      <c r="G15" s="105" t="str">
        <f t="shared" si="1"/>
        <v>750</v>
      </c>
      <c r="H15" s="119"/>
      <c r="I15" t="str">
        <f>""""&amp;A15&amp;""": {
 ""Name"" : """&amp;A15&amp;""",
 ""OV"" : """&amp;B15&amp;""",
 ""Category"": """&amp;E15&amp;""",
 ""Weight"" : "&amp;G15&amp;",
 ""Price"" : "&amp;F15&amp;"
  }"</f>
        <v>"Billes de fronde (20)": {
 "Name" : "Billes de fronde (20)",
 "OV" : "Sling bullets",
 "Category": "AMMUNITION",
 "Weight" : 750,
 "Price" : 4
  }</v>
      </c>
      <c r="J15" s="56"/>
      <c r="K15" s="56"/>
      <c r="L15" s="56"/>
      <c r="M15" s="56"/>
      <c r="N15" s="56"/>
    </row>
    <row r="16" spans="1:14">
      <c r="A16" s="109" t="s">
        <v>822</v>
      </c>
      <c r="B16" s="109" t="s">
        <v>736</v>
      </c>
      <c r="C16" s="110" t="s">
        <v>46</v>
      </c>
      <c r="D16" s="110" t="s">
        <v>735</v>
      </c>
      <c r="E16" s="56" t="s">
        <v>832</v>
      </c>
      <c r="F16" s="105">
        <f t="shared" si="0"/>
        <v>100</v>
      </c>
      <c r="G16" s="105" t="str">
        <f t="shared" si="1"/>
        <v>750</v>
      </c>
      <c r="H16" s="119"/>
      <c r="I16" t="str">
        <f>""""&amp;A16&amp;""": {
 ""Name"" : """&amp;A16&amp;""",
 ""OV"" : """&amp;B16&amp;""",
 ""Category"": """&amp;E16&amp;""",
 ""Weight"" : "&amp;G16&amp;",
 ""Price"" : "&amp;F16&amp;"
  }"</f>
        <v>"Carreaux d'arbalète (20)": {
 "Name" : "Carreaux d'arbalète (20)",
 "OV" : "Crossbow bolts",
 "Category": "AMMUNITION",
 "Weight" : 750,
 "Price" : 100
  }</v>
      </c>
      <c r="J16" s="56"/>
      <c r="K16" s="56"/>
      <c r="L16" s="56"/>
      <c r="M16" s="56"/>
      <c r="N16" s="56"/>
    </row>
    <row r="17" spans="1:14">
      <c r="A17" s="111" t="s">
        <v>821</v>
      </c>
      <c r="B17" s="111" t="s">
        <v>737</v>
      </c>
      <c r="C17" s="112" t="s">
        <v>46</v>
      </c>
      <c r="D17" s="112" t="s">
        <v>28</v>
      </c>
      <c r="E17" s="56" t="s">
        <v>832</v>
      </c>
      <c r="F17" s="105">
        <f t="shared" si="0"/>
        <v>100</v>
      </c>
      <c r="G17" s="105" t="str">
        <f t="shared" si="1"/>
        <v>500</v>
      </c>
      <c r="H17" s="119"/>
      <c r="I17" t="str">
        <f>""""&amp;A17&amp;""": {
 ""Name"" : """&amp;A17&amp;""",
 ""OV"" : """&amp;B17&amp;""",
 ""Category"": """&amp;E17&amp;""",
 ""Weight"" : "&amp;G17&amp;",
 ""Price"" : "&amp;F17&amp;"
  }"</f>
        <v>"Flèches (20)": {
 "Name" : "Flèches (20)",
 "OV" : "Arrows",
 "Category": "AMMUNITION",
 "Weight" : 500,
 "Price" : 100
  }</v>
      </c>
      <c r="J17" s="56"/>
      <c r="K17" s="56"/>
      <c r="L17" s="56"/>
      <c r="M17" s="56"/>
      <c r="N17" s="56"/>
    </row>
    <row r="18" spans="1:14" s="119" customFormat="1">
      <c r="A18" s="113" t="s">
        <v>793</v>
      </c>
      <c r="B18" s="113"/>
      <c r="C18" s="113"/>
      <c r="D18" s="113"/>
      <c r="E18" s="119" t="s">
        <v>833</v>
      </c>
      <c r="F18" s="118"/>
      <c r="G18" s="118"/>
      <c r="H18" s="119" t="str">
        <f>""""&amp;E18&amp;""": {""Code"": """&amp;E18&amp;""", ""Name"": """&amp;A18&amp;"""}"</f>
        <v>"SACRED_SYMBOL": {"Code": "SACRED_SYMBOL", "Name": "Symbole sacré"}</v>
      </c>
      <c r="I18"/>
    </row>
    <row r="19" spans="1:14">
      <c r="A19" s="111" t="s">
        <v>827</v>
      </c>
      <c r="B19" s="111" t="s">
        <v>794</v>
      </c>
      <c r="C19" s="112" t="s">
        <v>38</v>
      </c>
      <c r="D19" s="112" t="s">
        <v>28</v>
      </c>
      <c r="E19" s="56" t="s">
        <v>833</v>
      </c>
      <c r="F19" s="105">
        <f t="shared" si="0"/>
        <v>500</v>
      </c>
      <c r="G19" s="105" t="str">
        <f t="shared" si="1"/>
        <v>500</v>
      </c>
      <c r="H19" s="119"/>
      <c r="I19" t="str">
        <f>""""&amp;A19&amp;""": {
 ""Name"" : """&amp;A19&amp;""",
 ""OV"" : """&amp;B19&amp;""",
 ""Category"": """&amp;E19&amp;""",
 ""Weight"" : "&amp;G19&amp;",
 ""Price"" : "&amp;F19&amp;"
  }"</f>
        <v>"Amulette": {
 "Name" : "Amulette",
 "OV" : "Amulet",
 "Category": "SACRED_SYMBOL",
 "Weight" : 500,
 "Price" : 500
  }</v>
      </c>
      <c r="J19" s="56"/>
      <c r="K19" s="56"/>
      <c r="L19" s="56"/>
      <c r="M19" s="56"/>
      <c r="N19" s="56"/>
    </row>
    <row r="20" spans="1:14">
      <c r="A20" s="109" t="s">
        <v>826</v>
      </c>
      <c r="B20" s="109" t="s">
        <v>795</v>
      </c>
      <c r="C20" s="110" t="s">
        <v>38</v>
      </c>
      <c r="D20" s="122" t="s">
        <v>428</v>
      </c>
      <c r="E20" s="56" t="s">
        <v>833</v>
      </c>
      <c r="F20" s="105">
        <f t="shared" si="0"/>
        <v>500</v>
      </c>
      <c r="G20" s="105" t="str">
        <f t="shared" si="1"/>
        <v>0</v>
      </c>
      <c r="H20" s="119"/>
      <c r="I20" t="str">
        <f>""""&amp;A20&amp;""": {
 ""Name"" : """&amp;A20&amp;""",
 ""OV"" : """&amp;B20&amp;""",
 ""Category"": """&amp;E20&amp;""",
 ""Weight"" : "&amp;G20&amp;",
 ""Price"" : "&amp;F20&amp;"
  }"</f>
        <v>"Emblème": {
 "Name" : "Emblème",
 "OV" : "Emblem",
 "Category": "SACRED_SYMBOL",
 "Weight" : 0,
 "Price" : 500
  }</v>
      </c>
      <c r="J20" s="56"/>
      <c r="K20" s="56"/>
      <c r="L20" s="56"/>
      <c r="M20" s="56"/>
      <c r="N20" s="56"/>
    </row>
    <row r="21" spans="1:14">
      <c r="A21" s="111" t="s">
        <v>825</v>
      </c>
      <c r="B21" s="111" t="s">
        <v>796</v>
      </c>
      <c r="C21" s="112" t="s">
        <v>38</v>
      </c>
      <c r="D21" s="112" t="s">
        <v>33</v>
      </c>
      <c r="E21" s="56" t="s">
        <v>833</v>
      </c>
      <c r="F21" s="105">
        <f t="shared" si="0"/>
        <v>500</v>
      </c>
      <c r="G21" s="105">
        <f t="shared" si="1"/>
        <v>1000</v>
      </c>
      <c r="H21" s="119"/>
      <c r="I21" t="str">
        <f>""""&amp;A21&amp;""": {
 ""Name"" : """&amp;A21&amp;""",
 ""OV"" : """&amp;B21&amp;""",
 ""Category"": """&amp;E21&amp;""",
 ""Weight"" : "&amp;G21&amp;",
 ""Price"" : "&amp;F21&amp;"
  }"</f>
        <v>"Reliquaire": {
 "Name" : "Reliquaire",
 "OV" : "Reliquary",
 "Category": "SACRED_SYMBOL",
 "Weight" : 1000,
 "Price" : 500
  }</v>
      </c>
      <c r="J21" s="56"/>
      <c r="K21" s="56"/>
      <c r="L21" s="56"/>
      <c r="M21" s="56"/>
      <c r="N21" s="56"/>
    </row>
    <row r="22" spans="1:14" s="119" customFormat="1">
      <c r="A22" s="123" t="s">
        <v>828</v>
      </c>
      <c r="B22" s="123" t="s">
        <v>829</v>
      </c>
      <c r="C22" s="126"/>
      <c r="D22" s="126"/>
      <c r="E22" s="119" t="s">
        <v>834</v>
      </c>
      <c r="F22" s="118"/>
      <c r="G22" s="118"/>
      <c r="H22" s="119" t="str">
        <f>""""&amp;E22&amp;""": {""Code"": """&amp;E22&amp;""", ""Name"": """&amp;A22&amp;"""}"</f>
        <v>"CLOTHES": {"Code": "CLOTHES", "Name": "Vêtements"}</v>
      </c>
      <c r="I22"/>
    </row>
    <row r="23" spans="1:14" s="119" customFormat="1">
      <c r="A23" s="109" t="s">
        <v>806</v>
      </c>
      <c r="B23" s="109" t="s">
        <v>807</v>
      </c>
      <c r="C23" s="110" t="s">
        <v>42</v>
      </c>
      <c r="D23" s="110" t="s">
        <v>45</v>
      </c>
      <c r="E23" s="56" t="s">
        <v>834</v>
      </c>
      <c r="F23" s="105">
        <f t="shared" si="0"/>
        <v>50</v>
      </c>
      <c r="G23" s="105">
        <f t="shared" si="1"/>
        <v>1500</v>
      </c>
      <c r="I23" t="str">
        <f>""""&amp;A23&amp;""": {
 ""Name"" : """&amp;A23&amp;""",
 ""OV"" : """&amp;B23&amp;""",
 ""Category"": """&amp;E23&amp;""",
 ""Weight"" : "&amp;G23&amp;",
 ""Price"" : "&amp;F23&amp;"
  }"</f>
        <v>"Vêtements, communs": {
 "Name" : "Vêtements, communs",
 "OV" : "Clothes, common",
 "Category": "CLOTHES",
 "Weight" : 1500,
 "Price" : 50
  }</v>
      </c>
    </row>
    <row r="24" spans="1:14">
      <c r="A24" s="111" t="s">
        <v>808</v>
      </c>
      <c r="B24" s="111" t="s">
        <v>809</v>
      </c>
      <c r="C24" s="112" t="s">
        <v>38</v>
      </c>
      <c r="D24" s="112" t="s">
        <v>23</v>
      </c>
      <c r="E24" s="56" t="s">
        <v>834</v>
      </c>
      <c r="F24" s="105">
        <f t="shared" si="0"/>
        <v>500</v>
      </c>
      <c r="G24" s="105">
        <f t="shared" si="1"/>
        <v>2000</v>
      </c>
      <c r="H24" s="119"/>
      <c r="I24" t="str">
        <f>""""&amp;A24&amp;""": {
 ""Name"" : """&amp;A24&amp;""",
 ""OV"" : """&amp;B24&amp;""",
 ""Category"": """&amp;E24&amp;""",
 ""Weight"" : "&amp;G24&amp;",
 ""Price"" : "&amp;F24&amp;"
  }"</f>
        <v>"Vêtements, costume": {
 "Name" : "Vêtements, costume",
 "OV" : "Clothes, costume",
 "Category": "CLOTHES",
 "Weight" : 2000,
 "Price" : 500
  }</v>
      </c>
      <c r="J24" s="56"/>
      <c r="K24" s="56"/>
      <c r="L24" s="56"/>
      <c r="M24" s="56"/>
      <c r="N24" s="56"/>
    </row>
    <row r="25" spans="1:14">
      <c r="A25" s="109" t="s">
        <v>810</v>
      </c>
      <c r="B25" s="109" t="s">
        <v>811</v>
      </c>
      <c r="C25" s="110" t="s">
        <v>87</v>
      </c>
      <c r="D25" s="110" t="s">
        <v>76</v>
      </c>
      <c r="E25" s="56" t="s">
        <v>834</v>
      </c>
      <c r="F25" s="105">
        <f t="shared" si="0"/>
        <v>1500</v>
      </c>
      <c r="G25" s="105">
        <f t="shared" si="1"/>
        <v>3000</v>
      </c>
      <c r="H25" s="119"/>
      <c r="I25" t="str">
        <f>""""&amp;A25&amp;""": {
 ""Name"" : """&amp;A25&amp;""",
 ""OV"" : """&amp;B25&amp;""",
 ""Category"": """&amp;E25&amp;""",
 ""Weight"" : "&amp;G25&amp;",
 ""Price"" : "&amp;F25&amp;"
  }"</f>
        <v>"Vêtements, fins": {
 "Name" : "Vêtements, fins",
 "OV" : "Clothes, fine",
 "Category": "CLOTHES",
 "Weight" : 3000,
 "Price" : 1500
  }</v>
      </c>
      <c r="J25" s="56"/>
      <c r="K25" s="56"/>
      <c r="L25" s="56"/>
      <c r="M25" s="56"/>
      <c r="N25" s="56"/>
    </row>
    <row r="26" spans="1:14">
      <c r="A26" s="111" t="s">
        <v>812</v>
      </c>
      <c r="B26" s="111" t="s">
        <v>813</v>
      </c>
      <c r="C26" s="112" t="s">
        <v>29</v>
      </c>
      <c r="D26" s="112" t="s">
        <v>23</v>
      </c>
      <c r="E26" s="56" t="s">
        <v>834</v>
      </c>
      <c r="F26" s="105">
        <f t="shared" si="0"/>
        <v>200</v>
      </c>
      <c r="G26" s="105">
        <f t="shared" si="1"/>
        <v>2000</v>
      </c>
      <c r="H26" s="119"/>
      <c r="I26" t="str">
        <f>""""&amp;A26&amp;""": {
 ""Name"" : """&amp;A26&amp;""",
 ""OV"" : """&amp;B26&amp;""",
 ""Category"": """&amp;E26&amp;""",
 ""Weight"" : "&amp;G26&amp;",
 ""Price"" : "&amp;F26&amp;"
  }"</f>
        <v>"Vêtements, voyage": {
 "Name" : "Vêtements, voyage",
 "OV" : "Clothes, traveler’s",
 "Category": "CLOTHES",
 "Weight" : 2000,
 "Price" : 200
  }</v>
      </c>
      <c r="J26" s="56"/>
      <c r="K26" s="56"/>
      <c r="L26" s="56"/>
      <c r="M26" s="56"/>
      <c r="N26" s="56"/>
    </row>
    <row r="27" spans="1:14" s="119" customFormat="1">
      <c r="A27" s="123" t="s">
        <v>814</v>
      </c>
      <c r="B27" s="123"/>
      <c r="C27" s="126"/>
      <c r="D27" s="126"/>
      <c r="E27" s="119" t="s">
        <v>835</v>
      </c>
      <c r="F27" s="118"/>
      <c r="G27" s="118"/>
      <c r="H27" s="119" t="str">
        <f>""""&amp;E27&amp;""": {""Code"": """&amp;E27&amp;""", ""Name"": """&amp;A27&amp;"""}"</f>
        <v>"VARIOUS": {"Code": "VARIOUS", "Name": "Divers"}</v>
      </c>
      <c r="I27"/>
    </row>
    <row r="28" spans="1:14">
      <c r="A28" s="109" t="s">
        <v>797</v>
      </c>
      <c r="B28" s="109" t="s">
        <v>798</v>
      </c>
      <c r="C28" s="110" t="s">
        <v>29</v>
      </c>
      <c r="D28" s="110" t="s">
        <v>491</v>
      </c>
      <c r="E28" s="56" t="s">
        <v>835</v>
      </c>
      <c r="F28" s="105">
        <f t="shared" si="0"/>
        <v>200</v>
      </c>
      <c r="G28" s="105">
        <f t="shared" si="1"/>
        <v>10000</v>
      </c>
      <c r="H28" s="119"/>
      <c r="I28" t="str">
        <f>""""&amp;A28&amp;""": {
 ""Name"" : """&amp;A28&amp;""",
 ""OV"" : """&amp;B28&amp;""",
 ""Category"": """&amp;E28&amp;""",
 ""Weight"" : "&amp;G28&amp;",
 ""Price"" : "&amp;F28&amp;"
  }"</f>
        <v>"Tente": {
 "Name" : "Tente",
 "OV" : "Tent",
 "Category": "VARIOUS",
 "Weight" : 10000,
 "Price" : 200
  }</v>
      </c>
      <c r="J28" s="56"/>
      <c r="K28" s="56"/>
      <c r="L28" s="56"/>
      <c r="M28" s="56"/>
      <c r="N28" s="56"/>
    </row>
    <row r="29" spans="1:14">
      <c r="A29" s="111" t="s">
        <v>799</v>
      </c>
      <c r="B29" s="111" t="s">
        <v>800</v>
      </c>
      <c r="C29" s="112" t="s">
        <v>29</v>
      </c>
      <c r="D29" s="112" t="s">
        <v>801</v>
      </c>
      <c r="E29" s="56" t="s">
        <v>835</v>
      </c>
      <c r="F29" s="105">
        <f t="shared" si="0"/>
        <v>200</v>
      </c>
      <c r="G29" s="105">
        <f t="shared" si="1"/>
        <v>35000</v>
      </c>
      <c r="H29" s="119"/>
      <c r="I29" t="str">
        <f t="shared" ref="I29:I92" si="2">""""&amp;A29&amp;""": {
 ""Name"" : """&amp;A29&amp;""",
 ""OV"" : """&amp;B29&amp;""",
 ""Category"": """&amp;E29&amp;""",
 ""Weight"" : "&amp;G29&amp;",
 ""Price"" : "&amp;F29&amp;"
  }"</f>
        <v>"Tonneau": {
 "Name" : "Tonneau",
 "OV" : "Barrel",
 "Category": "VARIOUS",
 "Weight" : 35000,
 "Price" : 200
  }</v>
      </c>
      <c r="J29" s="56"/>
      <c r="K29" s="56"/>
      <c r="L29" s="56"/>
      <c r="M29" s="56"/>
      <c r="N29" s="56"/>
    </row>
    <row r="30" spans="1:14">
      <c r="A30" s="109" t="s">
        <v>802</v>
      </c>
      <c r="B30" s="109" t="s">
        <v>803</v>
      </c>
      <c r="C30" s="110" t="s">
        <v>635</v>
      </c>
      <c r="D30" s="110" t="s">
        <v>28</v>
      </c>
      <c r="E30" s="56" t="s">
        <v>835</v>
      </c>
      <c r="F30" s="105">
        <f t="shared" si="0"/>
        <v>1</v>
      </c>
      <c r="G30" s="105" t="str">
        <f t="shared" si="1"/>
        <v>500</v>
      </c>
      <c r="H30" s="119"/>
      <c r="I30" t="str">
        <f t="shared" si="2"/>
        <v>"Torche": {
 "Name" : "Torche",
 "OV" : "Torch",
 "Category": "VARIOUS",
 "Weight" : 500,
 "Price" : 1
  }</v>
      </c>
      <c r="J30" s="56"/>
      <c r="K30" s="56"/>
      <c r="L30" s="56"/>
      <c r="M30" s="56"/>
      <c r="N30" s="56"/>
    </row>
    <row r="31" spans="1:14">
      <c r="A31" s="111" t="s">
        <v>804</v>
      </c>
      <c r="B31" s="111" t="s">
        <v>805</v>
      </c>
      <c r="C31" s="112" t="s">
        <v>38</v>
      </c>
      <c r="D31" s="112" t="s">
        <v>45</v>
      </c>
      <c r="E31" s="56" t="s">
        <v>835</v>
      </c>
      <c r="F31" s="105">
        <f t="shared" si="0"/>
        <v>500</v>
      </c>
      <c r="G31" s="105">
        <f t="shared" si="1"/>
        <v>1500</v>
      </c>
      <c r="H31" s="119"/>
      <c r="I31" t="str">
        <f t="shared" si="2"/>
        <v>"Trousse de soins": {
 "Name" : "Trousse de soins",
 "OV" : "Healer’s Kit",
 "Category": "VARIOUS",
 "Weight" : 1500,
 "Price" : 500
  }</v>
      </c>
      <c r="J31" s="56"/>
      <c r="K31" s="56"/>
      <c r="L31" s="56"/>
      <c r="M31" s="56"/>
      <c r="N31" s="56"/>
    </row>
    <row r="32" spans="1:14">
      <c r="A32" s="109" t="s">
        <v>738</v>
      </c>
      <c r="B32" s="109" t="s">
        <v>739</v>
      </c>
      <c r="C32" s="110" t="s">
        <v>46</v>
      </c>
      <c r="D32" s="110" t="s">
        <v>60</v>
      </c>
      <c r="E32" s="56" t="s">
        <v>835</v>
      </c>
      <c r="F32" s="105">
        <f t="shared" si="0"/>
        <v>100</v>
      </c>
      <c r="G32" s="105">
        <f t="shared" si="1"/>
        <v>2500</v>
      </c>
      <c r="H32" s="119"/>
      <c r="I32" t="str">
        <f t="shared" si="2"/>
        <v>"Palan": {
 "Name" : "Palan",
 "OV" : "Block and tackle",
 "Category": "VARIOUS",
 "Weight" : 2500,
 "Price" : 100
  }</v>
      </c>
      <c r="J32" s="56"/>
      <c r="K32" s="56"/>
      <c r="L32" s="56"/>
      <c r="M32" s="56"/>
      <c r="N32" s="56"/>
    </row>
    <row r="33" spans="1:14" s="119" customFormat="1">
      <c r="A33" s="111" t="s">
        <v>740</v>
      </c>
      <c r="B33" s="111" t="s">
        <v>741</v>
      </c>
      <c r="C33" s="112" t="s">
        <v>742</v>
      </c>
      <c r="D33" s="112" t="s">
        <v>33</v>
      </c>
      <c r="E33" s="56" t="s">
        <v>835</v>
      </c>
      <c r="F33" s="105">
        <f t="shared" si="0"/>
        <v>40</v>
      </c>
      <c r="G33" s="105">
        <f t="shared" si="1"/>
        <v>1000</v>
      </c>
      <c r="I33" t="str">
        <f t="shared" si="2"/>
        <v>"Panier": {
 "Name" : "Panier",
 "OV" : "Basket",
 "Category": "VARIOUS",
 "Weight" : 1000,
 "Price" : 40
  }</v>
      </c>
    </row>
    <row r="34" spans="1:14">
      <c r="A34" s="109" t="s">
        <v>743</v>
      </c>
      <c r="B34" s="109" t="s">
        <v>744</v>
      </c>
      <c r="C34" s="110" t="s">
        <v>24</v>
      </c>
      <c r="D34" s="122" t="s">
        <v>428</v>
      </c>
      <c r="E34" s="56" t="s">
        <v>835</v>
      </c>
      <c r="F34" s="105">
        <f t="shared" si="0"/>
        <v>20</v>
      </c>
      <c r="G34" s="105" t="str">
        <f t="shared" si="1"/>
        <v>0</v>
      </c>
      <c r="H34" s="119"/>
      <c r="I34" t="str">
        <f t="shared" si="2"/>
        <v>"Papier (une feuille)": {
 "Name" : "Papier (une feuille)",
 "OV" : "Paper",
 "Category": "VARIOUS",
 "Weight" : 0,
 "Price" : 20
  }</v>
      </c>
      <c r="J34" s="56"/>
      <c r="K34" s="56"/>
      <c r="L34" s="56"/>
      <c r="M34" s="56"/>
      <c r="N34" s="56"/>
    </row>
    <row r="35" spans="1:14">
      <c r="A35" s="111" t="s">
        <v>745</v>
      </c>
      <c r="B35" s="111" t="s">
        <v>746</v>
      </c>
      <c r="C35" s="112" t="s">
        <v>34</v>
      </c>
      <c r="D35" s="121" t="s">
        <v>428</v>
      </c>
      <c r="E35" s="56" t="s">
        <v>835</v>
      </c>
      <c r="F35" s="105">
        <f t="shared" si="0"/>
        <v>10</v>
      </c>
      <c r="G35" s="105" t="str">
        <f t="shared" si="1"/>
        <v>0</v>
      </c>
      <c r="H35" s="119"/>
      <c r="I35" t="str">
        <f t="shared" si="2"/>
        <v>"Parchemin (une feuille)": {
 "Name" : "Parchemin (une feuille)",
 "OV" : "Parchment",
 "Category": "VARIOUS",
 "Weight" : 0,
 "Price" : 10
  }</v>
      </c>
      <c r="J35" s="56"/>
      <c r="K35" s="56"/>
      <c r="L35" s="56"/>
      <c r="M35" s="56"/>
      <c r="N35" s="56"/>
    </row>
    <row r="36" spans="1:14">
      <c r="A36" s="109" t="s">
        <v>747</v>
      </c>
      <c r="B36" s="109" t="s">
        <v>748</v>
      </c>
      <c r="C36" s="110" t="s">
        <v>38</v>
      </c>
      <c r="D36" s="122" t="s">
        <v>428</v>
      </c>
      <c r="E36" s="56" t="s">
        <v>835</v>
      </c>
      <c r="F36" s="105">
        <f t="shared" si="0"/>
        <v>500</v>
      </c>
      <c r="G36" s="105" t="str">
        <f t="shared" si="1"/>
        <v>0</v>
      </c>
      <c r="H36" s="119"/>
      <c r="I36" t="str">
        <f t="shared" si="2"/>
        <v>"Parfum (fiole)": {
 "Name" : "Parfum (fiole)",
 "OV" : "Perfum",
 "Category": "VARIOUS",
 "Weight" : 0,
 "Price" : 500
  }</v>
      </c>
      <c r="J36" s="56"/>
      <c r="K36" s="56"/>
      <c r="L36" s="56"/>
      <c r="M36" s="56"/>
      <c r="N36" s="56"/>
    </row>
    <row r="37" spans="1:14">
      <c r="A37" s="111" t="s">
        <v>749</v>
      </c>
      <c r="B37" s="111" t="s">
        <v>750</v>
      </c>
      <c r="C37" s="112" t="s">
        <v>29</v>
      </c>
      <c r="D37" s="112" t="s">
        <v>60</v>
      </c>
      <c r="E37" s="56" t="s">
        <v>835</v>
      </c>
      <c r="F37" s="105">
        <f t="shared" si="0"/>
        <v>200</v>
      </c>
      <c r="G37" s="105">
        <f t="shared" si="1"/>
        <v>2500</v>
      </c>
      <c r="H37" s="119"/>
      <c r="I37" t="str">
        <f t="shared" si="2"/>
        <v>"Pelle": {
 "Name" : "Pelle",
 "OV" : "Shovel",
 "Category": "VARIOUS",
 "Weight" : 2500,
 "Price" : 200
  }</v>
      </c>
      <c r="J37" s="56"/>
      <c r="K37" s="56"/>
      <c r="L37" s="56"/>
      <c r="M37" s="56"/>
      <c r="N37" s="56"/>
    </row>
    <row r="38" spans="1:14">
      <c r="A38" s="109" t="s">
        <v>751</v>
      </c>
      <c r="B38" s="109" t="s">
        <v>752</v>
      </c>
      <c r="C38" s="110" t="s">
        <v>67</v>
      </c>
      <c r="D38" s="110" t="s">
        <v>76</v>
      </c>
      <c r="E38" s="56" t="s">
        <v>835</v>
      </c>
      <c r="F38" s="105">
        <f t="shared" si="0"/>
        <v>5</v>
      </c>
      <c r="G38" s="105">
        <f t="shared" si="1"/>
        <v>3000</v>
      </c>
      <c r="H38" s="119"/>
      <c r="I38" t="str">
        <f t="shared" si="2"/>
        <v>"Perche (3 m)": {
 "Name" : "Perche (3 m)",
 "OV" : "Pole",
 "Category": "VARIOUS",
 "Weight" : 3000,
 "Price" : 5
  }</v>
      </c>
      <c r="J38" s="56"/>
      <c r="K38" s="56"/>
      <c r="L38" s="56"/>
      <c r="M38" s="56"/>
      <c r="N38" s="56"/>
    </row>
    <row r="39" spans="1:14" s="119" customFormat="1">
      <c r="A39" s="111" t="s">
        <v>753</v>
      </c>
      <c r="B39" s="111" t="s">
        <v>754</v>
      </c>
      <c r="C39" s="112" t="s">
        <v>29</v>
      </c>
      <c r="D39" s="112" t="s">
        <v>23</v>
      </c>
      <c r="E39" s="56" t="s">
        <v>835</v>
      </c>
      <c r="F39" s="105">
        <f t="shared" si="0"/>
        <v>200</v>
      </c>
      <c r="G39" s="105">
        <f t="shared" si="1"/>
        <v>2000</v>
      </c>
      <c r="I39" t="str">
        <f t="shared" si="2"/>
        <v>"Pied-de-biche": {
 "Name" : "Pied-de-biche",
 "OV" : "Crowbar",
 "Category": "VARIOUS",
 "Weight" : 2000,
 "Price" : 200
  }</v>
      </c>
    </row>
    <row r="40" spans="1:14">
      <c r="A40" s="109" t="s">
        <v>755</v>
      </c>
      <c r="B40" s="109" t="s">
        <v>756</v>
      </c>
      <c r="C40" s="110" t="s">
        <v>38</v>
      </c>
      <c r="D40" s="110" t="s">
        <v>656</v>
      </c>
      <c r="E40" s="56" t="s">
        <v>835</v>
      </c>
      <c r="F40" s="105">
        <f t="shared" si="0"/>
        <v>500</v>
      </c>
      <c r="G40" s="105">
        <f t="shared" si="1"/>
        <v>12500</v>
      </c>
      <c r="H40" s="119"/>
      <c r="I40" t="str">
        <f t="shared" si="2"/>
        <v>"Piège à mâchoires": {
 "Name" : "Piège à mâchoires",
 "OV" : "Hunting Trap",
 "Category": "VARIOUS",
 "Weight" : 12500,
 "Price" : 500
  }</v>
      </c>
      <c r="J40" s="56"/>
      <c r="K40" s="56"/>
      <c r="L40" s="56"/>
      <c r="M40" s="56"/>
      <c r="N40" s="56"/>
    </row>
    <row r="41" spans="1:14">
      <c r="A41" s="111" t="s">
        <v>757</v>
      </c>
      <c r="B41" s="111" t="s">
        <v>758</v>
      </c>
      <c r="C41" s="112" t="s">
        <v>635</v>
      </c>
      <c r="D41" s="112" t="s">
        <v>28</v>
      </c>
      <c r="E41" s="56" t="s">
        <v>835</v>
      </c>
      <c r="F41" s="105">
        <f t="shared" si="0"/>
        <v>1</v>
      </c>
      <c r="G41" s="105" t="str">
        <f t="shared" si="1"/>
        <v>500</v>
      </c>
      <c r="H41" s="119"/>
      <c r="I41" t="str">
        <f t="shared" si="2"/>
        <v>"Pierre à aiguiser": {
 "Name" : "Pierre à aiguiser",
 "OV" : "Whetstone",
 "Category": "VARIOUS",
 "Weight" : 500,
 "Price" : 1
  }</v>
      </c>
      <c r="J41" s="56"/>
      <c r="K41" s="56"/>
      <c r="L41" s="56"/>
      <c r="M41" s="56"/>
      <c r="N41" s="56"/>
    </row>
    <row r="42" spans="1:14">
      <c r="A42" s="109" t="s">
        <v>759</v>
      </c>
      <c r="B42" s="109" t="s">
        <v>760</v>
      </c>
      <c r="C42" s="110" t="s">
        <v>29</v>
      </c>
      <c r="D42" s="110" t="s">
        <v>53</v>
      </c>
      <c r="E42" s="56" t="s">
        <v>835</v>
      </c>
      <c r="F42" s="105">
        <f t="shared" si="0"/>
        <v>200</v>
      </c>
      <c r="G42" s="105">
        <f t="shared" si="1"/>
        <v>5000</v>
      </c>
      <c r="H42" s="119"/>
      <c r="I42" t="str">
        <f t="shared" si="2"/>
        <v>"Pioche de mineur": {
 "Name" : "Pioche de mineur",
 "OV" : "Pick, miner's",
 "Category": "VARIOUS",
 "Weight" : 5000,
 "Price" : 200
  }</v>
      </c>
      <c r="J42" s="56"/>
      <c r="K42" s="56"/>
      <c r="L42" s="56"/>
      <c r="M42" s="56"/>
      <c r="N42" s="56"/>
    </row>
    <row r="43" spans="1:14" s="119" customFormat="1">
      <c r="A43" s="111" t="s">
        <v>761</v>
      </c>
      <c r="B43" s="111" t="s">
        <v>761</v>
      </c>
      <c r="C43" s="112" t="s">
        <v>67</v>
      </c>
      <c r="D43" s="112" t="s">
        <v>66</v>
      </c>
      <c r="E43" s="56" t="s">
        <v>835</v>
      </c>
      <c r="F43" s="105">
        <f t="shared" si="0"/>
        <v>5</v>
      </c>
      <c r="G43" s="105" t="str">
        <f t="shared" si="1"/>
        <v>100</v>
      </c>
      <c r="I43" t="str">
        <f t="shared" si="2"/>
        <v>"Piton": {
 "Name" : "Piton",
 "OV" : "Piton",
 "Category": "VARIOUS",
 "Weight" : 100,
 "Price" : 5
  }</v>
      </c>
    </row>
    <row r="44" spans="1:14" s="119" customFormat="1">
      <c r="A44" s="109" t="s">
        <v>762</v>
      </c>
      <c r="B44" s="109" t="s">
        <v>763</v>
      </c>
      <c r="C44" s="110" t="s">
        <v>667</v>
      </c>
      <c r="D44" s="122" t="s">
        <v>428</v>
      </c>
      <c r="E44" s="56" t="s">
        <v>835</v>
      </c>
      <c r="F44" s="105">
        <f t="shared" si="0"/>
        <v>2</v>
      </c>
      <c r="G44" s="105" t="str">
        <f t="shared" si="1"/>
        <v>0</v>
      </c>
      <c r="I44" t="str">
        <f t="shared" si="2"/>
        <v>"Plume d’écriture": {
 "Name" : "Plume d’écriture",
 "OV" : "Ink pen",
 "Category": "VARIOUS",
 "Weight" : 0,
 "Price" : 2
  }</v>
      </c>
    </row>
    <row r="45" spans="1:14">
      <c r="A45" s="111" t="s">
        <v>764</v>
      </c>
      <c r="B45" s="111" t="s">
        <v>765</v>
      </c>
      <c r="C45" s="112" t="s">
        <v>46</v>
      </c>
      <c r="D45" s="112" t="s">
        <v>60</v>
      </c>
      <c r="E45" s="56" t="s">
        <v>835</v>
      </c>
      <c r="F45" s="105">
        <f t="shared" si="0"/>
        <v>100</v>
      </c>
      <c r="G45" s="105">
        <f t="shared" si="1"/>
        <v>2500</v>
      </c>
      <c r="H45" s="119"/>
      <c r="I45" t="str">
        <f t="shared" si="2"/>
        <v>"Pointes en fer (10)": {
 "Name" : "Pointes en fer (10)",
 "OV" : "Spikes, iron",
 "Category": "VARIOUS",
 "Weight" : 2500,
 "Price" : 100
  }</v>
      </c>
    </row>
    <row r="46" spans="1:14">
      <c r="A46" s="109" t="s">
        <v>766</v>
      </c>
      <c r="B46" s="109" t="s">
        <v>767</v>
      </c>
      <c r="C46" s="110" t="s">
        <v>720</v>
      </c>
      <c r="D46" s="122" t="s">
        <v>428</v>
      </c>
      <c r="E46" s="56" t="s">
        <v>835</v>
      </c>
      <c r="F46" s="105">
        <f t="shared" si="0"/>
        <v>10000</v>
      </c>
      <c r="G46" s="105" t="str">
        <f t="shared" si="1"/>
        <v>0</v>
      </c>
      <c r="H46" s="119"/>
      <c r="I46" t="str">
        <f t="shared" si="2"/>
        <v>"Poison (fiole)": {
 "Name" : "Poison (fiole)",
 "OV" : "Poison",
 "Category": "VARIOUS",
 "Weight" : 0,
 "Price" : 10000
  }</v>
      </c>
    </row>
    <row r="47" spans="1:14">
      <c r="A47" s="111" t="s">
        <v>768</v>
      </c>
      <c r="B47" s="111" t="s">
        <v>769</v>
      </c>
      <c r="C47" s="112" t="s">
        <v>29</v>
      </c>
      <c r="D47" s="112" t="s">
        <v>53</v>
      </c>
      <c r="E47" s="56" t="s">
        <v>835</v>
      </c>
      <c r="F47" s="105">
        <f t="shared" si="0"/>
        <v>200</v>
      </c>
      <c r="G47" s="105">
        <f t="shared" si="1"/>
        <v>5000</v>
      </c>
      <c r="H47" s="119"/>
      <c r="I47" t="str">
        <f t="shared" si="2"/>
        <v>"Pot en fer": {
 "Name" : "Pot en fer",
 "OV" : "Pot, iron",
 "Category": "VARIOUS",
 "Weight" : 5000,
 "Price" : 200
  }</v>
      </c>
    </row>
    <row r="48" spans="1:14">
      <c r="A48" s="120" t="s">
        <v>770</v>
      </c>
      <c r="B48" s="109" t="s">
        <v>771</v>
      </c>
      <c r="C48" s="110" t="s">
        <v>81</v>
      </c>
      <c r="D48" s="110" t="s">
        <v>551</v>
      </c>
      <c r="E48" s="56" t="s">
        <v>835</v>
      </c>
      <c r="F48" s="105">
        <f t="shared" si="0"/>
        <v>5000</v>
      </c>
      <c r="G48" s="105" t="str">
        <f t="shared" si="1"/>
        <v>250</v>
      </c>
      <c r="H48" s="119"/>
      <c r="I48" t="str">
        <f t="shared" si="2"/>
        <v>"Potion de soins": {
 "Name" : "Potion de soins",
 "OV" : "Potion of Healing",
 "Category": "VARIOUS",
 "Weight" : 250,
 "Price" : 5000
  }</v>
      </c>
    </row>
    <row r="49" spans="1:9" s="119" customFormat="1">
      <c r="A49" s="111" t="s">
        <v>772</v>
      </c>
      <c r="B49" s="111" t="s">
        <v>773</v>
      </c>
      <c r="C49" s="112" t="s">
        <v>42</v>
      </c>
      <c r="D49" s="112" t="s">
        <v>33</v>
      </c>
      <c r="E49" s="56" t="s">
        <v>835</v>
      </c>
      <c r="F49" s="105">
        <f t="shared" si="0"/>
        <v>50</v>
      </c>
      <c r="G49" s="105">
        <f t="shared" si="1"/>
        <v>1000</v>
      </c>
      <c r="I49" t="str">
        <f t="shared" si="2"/>
        <v>"Rations (1 jour)": {
 "Name" : "Rations (1 jour)",
 "OV" : "Rations",
 "Category": "VARIOUS",
 "Weight" : 1000,
 "Price" : 50
  }</v>
      </c>
    </row>
    <row r="50" spans="1:9">
      <c r="A50" s="109" t="s">
        <v>774</v>
      </c>
      <c r="B50" s="109" t="s">
        <v>774</v>
      </c>
      <c r="C50" s="110" t="s">
        <v>46</v>
      </c>
      <c r="D50" s="110" t="s">
        <v>23</v>
      </c>
      <c r="E50" s="56" t="s">
        <v>835</v>
      </c>
      <c r="F50" s="105">
        <f t="shared" si="0"/>
        <v>100</v>
      </c>
      <c r="G50" s="105">
        <f t="shared" si="1"/>
        <v>2000</v>
      </c>
      <c r="H50" s="119"/>
      <c r="I50" t="str">
        <f t="shared" si="2"/>
        <v>"Robes": {
 "Name" : "Robes",
 "OV" : "Robes",
 "Category": "VARIOUS",
 "Weight" : 2000,
 "Price" : 100
  }</v>
      </c>
    </row>
    <row r="51" spans="1:9">
      <c r="A51" s="111" t="s">
        <v>775</v>
      </c>
      <c r="B51" s="111" t="s">
        <v>776</v>
      </c>
      <c r="C51" s="112" t="s">
        <v>61</v>
      </c>
      <c r="D51" s="112" t="s">
        <v>28</v>
      </c>
      <c r="E51" s="56" t="s">
        <v>835</v>
      </c>
      <c r="F51" s="105">
        <f t="shared" si="0"/>
        <v>2500</v>
      </c>
      <c r="G51" s="105" t="str">
        <f t="shared" si="1"/>
        <v>500</v>
      </c>
      <c r="H51" s="119"/>
      <c r="I51" t="str">
        <f t="shared" si="2"/>
        <v>"Sablier": {
 "Name" : "Sablier",
 "OV" : "Hourglass",
 "Category": "VARIOUS",
 "Weight" : 500,
 "Price" : 2500
  }</v>
      </c>
    </row>
    <row r="52" spans="1:9">
      <c r="A52" s="109" t="s">
        <v>777</v>
      </c>
      <c r="B52" s="109" t="s">
        <v>778</v>
      </c>
      <c r="C52" s="110" t="s">
        <v>635</v>
      </c>
      <c r="D52" s="110" t="s">
        <v>551</v>
      </c>
      <c r="E52" s="56" t="s">
        <v>835</v>
      </c>
      <c r="F52" s="105">
        <f t="shared" si="0"/>
        <v>1</v>
      </c>
      <c r="G52" s="105" t="str">
        <f t="shared" si="1"/>
        <v>250</v>
      </c>
      <c r="H52" s="119"/>
      <c r="I52" t="str">
        <f t="shared" si="2"/>
        <v>"Sac": {
 "Name" : "Sac",
 "OV" : "Sack",
 "Category": "VARIOUS",
 "Weight" : 250,
 "Price" : 1
  }</v>
      </c>
    </row>
    <row r="53" spans="1:9" s="119" customFormat="1">
      <c r="A53" s="111" t="s">
        <v>779</v>
      </c>
      <c r="B53" s="111" t="s">
        <v>780</v>
      </c>
      <c r="C53" s="112" t="s">
        <v>29</v>
      </c>
      <c r="D53" s="112" t="s">
        <v>60</v>
      </c>
      <c r="E53" s="56" t="s">
        <v>835</v>
      </c>
      <c r="F53" s="105">
        <f t="shared" si="0"/>
        <v>200</v>
      </c>
      <c r="G53" s="105">
        <f t="shared" si="1"/>
        <v>2500</v>
      </c>
      <c r="I53" t="str">
        <f t="shared" si="2"/>
        <v>"Sac à dos": {
 "Name" : "Sac à dos",
 "OV" : "Backpack",
 "Category": "VARIOUS",
 "Weight" : 2500,
 "Price" : 200
  }</v>
      </c>
    </row>
    <row r="54" spans="1:9">
      <c r="A54" s="109" t="s">
        <v>781</v>
      </c>
      <c r="B54" s="109" t="s">
        <v>782</v>
      </c>
      <c r="C54" s="110" t="s">
        <v>46</v>
      </c>
      <c r="D54" s="110" t="s">
        <v>23</v>
      </c>
      <c r="E54" s="56" t="s">
        <v>835</v>
      </c>
      <c r="F54" s="105">
        <f t="shared" si="0"/>
        <v>100</v>
      </c>
      <c r="G54" s="105">
        <f t="shared" si="1"/>
        <v>2000</v>
      </c>
      <c r="H54" s="119"/>
      <c r="I54" t="str">
        <f t="shared" si="2"/>
        <v>"Sac de couchage": {
 "Name" : "Sac de couchage",
 "OV" : "Bedroll",
 "Category": "VARIOUS",
 "Weight" : 2000,
 "Price" : 100
  }</v>
      </c>
    </row>
    <row r="55" spans="1:9">
      <c r="A55" s="111" t="s">
        <v>783</v>
      </c>
      <c r="B55" s="111" t="s">
        <v>784</v>
      </c>
      <c r="C55" s="112" t="s">
        <v>42</v>
      </c>
      <c r="D55" s="112" t="s">
        <v>28</v>
      </c>
      <c r="E55" s="56" t="s">
        <v>835</v>
      </c>
      <c r="F55" s="105">
        <f t="shared" si="0"/>
        <v>50</v>
      </c>
      <c r="G55" s="105" t="str">
        <f t="shared" si="1"/>
        <v>500</v>
      </c>
      <c r="H55" s="119"/>
      <c r="I55" t="str">
        <f t="shared" si="2"/>
        <v>"Sacoche": {
 "Name" : "Sacoche",
 "OV" : "Pouch",
 "Category": "VARIOUS",
 "Weight" : 500,
 "Price" : 50
  }</v>
      </c>
    </row>
    <row r="56" spans="1:9">
      <c r="A56" s="109" t="s">
        <v>785</v>
      </c>
      <c r="B56" s="109" t="s">
        <v>786</v>
      </c>
      <c r="C56" s="110" t="s">
        <v>61</v>
      </c>
      <c r="D56" s="110" t="s">
        <v>33</v>
      </c>
      <c r="E56" s="56" t="s">
        <v>835</v>
      </c>
      <c r="F56" s="105">
        <f t="shared" si="0"/>
        <v>2500</v>
      </c>
      <c r="G56" s="105">
        <f t="shared" si="1"/>
        <v>1000</v>
      </c>
      <c r="H56" s="119"/>
      <c r="I56" t="str">
        <f t="shared" si="2"/>
        <v>"Sacoche à composantes": {
 "Name" : "Sacoche à composantes",
 "OV" : "Component Pouch",
 "Category": "VARIOUS",
 "Weight" : 1000,
 "Price" : 2500
  }</v>
      </c>
    </row>
    <row r="57" spans="1:9">
      <c r="A57" s="111" t="s">
        <v>787</v>
      </c>
      <c r="B57" s="111" t="s">
        <v>788</v>
      </c>
      <c r="C57" s="112" t="s">
        <v>667</v>
      </c>
      <c r="D57" s="121" t="s">
        <v>428</v>
      </c>
      <c r="E57" s="56" t="s">
        <v>835</v>
      </c>
      <c r="F57" s="105">
        <f t="shared" si="0"/>
        <v>2</v>
      </c>
      <c r="G57" s="105" t="str">
        <f t="shared" si="1"/>
        <v>0</v>
      </c>
      <c r="H57" s="119"/>
      <c r="I57" t="str">
        <f t="shared" si="2"/>
        <v>"Savon": {
 "Name" : "Savon",
 "OV" : "Soap",
 "Category": "VARIOUS",
 "Weight" : 0,
 "Price" : 2
  }</v>
      </c>
    </row>
    <row r="58" spans="1:9">
      <c r="A58" s="109" t="s">
        <v>789</v>
      </c>
      <c r="B58" s="109" t="s">
        <v>790</v>
      </c>
      <c r="C58" s="110" t="s">
        <v>67</v>
      </c>
      <c r="D58" s="110" t="s">
        <v>33</v>
      </c>
      <c r="E58" s="56" t="s">
        <v>835</v>
      </c>
      <c r="F58" s="105">
        <f t="shared" si="0"/>
        <v>5</v>
      </c>
      <c r="G58" s="105">
        <f t="shared" si="1"/>
        <v>1000</v>
      </c>
      <c r="H58" s="119"/>
      <c r="I58" t="str">
        <f t="shared" si="2"/>
        <v>"Seau": {
 "Name" : "Seau",
 "OV" : "Bucket",
 "Category": "VARIOUS",
 "Weight" : 1000,
 "Price" : 5
  }</v>
      </c>
    </row>
    <row r="59" spans="1:9">
      <c r="A59" s="111" t="s">
        <v>791</v>
      </c>
      <c r="B59" s="111" t="s">
        <v>792</v>
      </c>
      <c r="C59" s="112" t="s">
        <v>67</v>
      </c>
      <c r="D59" s="121" t="s">
        <v>428</v>
      </c>
      <c r="E59" s="56" t="s">
        <v>835</v>
      </c>
      <c r="F59" s="105">
        <f t="shared" si="0"/>
        <v>5</v>
      </c>
      <c r="G59" s="105" t="str">
        <f t="shared" si="1"/>
        <v>0</v>
      </c>
      <c r="H59" s="119"/>
      <c r="I59" t="str">
        <f t="shared" si="2"/>
        <v>"Sifflet": {
 "Name" : "Sifflet",
 "OV" : "Signal whistle",
 "Category": "VARIOUS",
 "Weight" : 0,
 "Price" : 5
  }</v>
      </c>
    </row>
    <row r="60" spans="1:9">
      <c r="A60" s="111" t="s">
        <v>697</v>
      </c>
      <c r="B60" s="111" t="s">
        <v>698</v>
      </c>
      <c r="C60" s="112" t="s">
        <v>24</v>
      </c>
      <c r="D60" s="112" t="s">
        <v>28</v>
      </c>
      <c r="E60" s="56" t="s">
        <v>835</v>
      </c>
      <c r="F60" s="105">
        <f t="shared" si="0"/>
        <v>20</v>
      </c>
      <c r="G60" s="105" t="str">
        <f t="shared" si="1"/>
        <v>500</v>
      </c>
      <c r="H60" s="119"/>
      <c r="I60" t="str">
        <f t="shared" si="2"/>
        <v>"Gamelle": {
 "Name" : "Gamelle",
 "OV" : "Mess Kit",
 "Category": "VARIOUS",
 "Weight" : 500,
 "Price" : 20
  }</v>
      </c>
    </row>
    <row r="61" spans="1:9">
      <c r="A61" s="109" t="s">
        <v>699</v>
      </c>
      <c r="B61" s="109" t="s">
        <v>700</v>
      </c>
      <c r="C61" s="110" t="s">
        <v>24</v>
      </c>
      <c r="D61" s="110" t="s">
        <v>60</v>
      </c>
      <c r="E61" s="56" t="s">
        <v>835</v>
      </c>
      <c r="F61" s="105">
        <f t="shared" si="0"/>
        <v>20</v>
      </c>
      <c r="G61" s="105">
        <f t="shared" si="1"/>
        <v>2500</v>
      </c>
      <c r="H61" s="119"/>
      <c r="I61" t="str">
        <f t="shared" si="2"/>
        <v>"Gourde (pleine)": {
 "Name" : "Gourde (pleine)",
 "OV" : "Waterskin",
 "Category": "VARIOUS",
 "Weight" : 2500,
 "Price" : 20
  }</v>
      </c>
    </row>
    <row r="62" spans="1:9">
      <c r="A62" s="111" t="s">
        <v>701</v>
      </c>
      <c r="B62" s="111" t="s">
        <v>702</v>
      </c>
      <c r="C62" s="112" t="s">
        <v>29</v>
      </c>
      <c r="D62" s="112" t="s">
        <v>23</v>
      </c>
      <c r="E62" s="56" t="s">
        <v>835</v>
      </c>
      <c r="F62" s="105">
        <f t="shared" si="0"/>
        <v>200</v>
      </c>
      <c r="G62" s="105">
        <f t="shared" si="1"/>
        <v>2000</v>
      </c>
      <c r="H62" s="119"/>
      <c r="I62" t="str">
        <f t="shared" si="2"/>
        <v>"Grappin": {
 "Name" : "Grappin",
 "OV" : "Grappling hook",
 "Category": "VARIOUS",
 "Weight" : 2000,
 "Price" : 200
  }</v>
      </c>
    </row>
    <row r="63" spans="1:9">
      <c r="A63" s="109" t="s">
        <v>703</v>
      </c>
      <c r="B63" s="109" t="s">
        <v>704</v>
      </c>
      <c r="C63" s="110" t="s">
        <v>81</v>
      </c>
      <c r="D63" s="110" t="s">
        <v>45</v>
      </c>
      <c r="E63" s="56" t="s">
        <v>835</v>
      </c>
      <c r="F63" s="105">
        <f t="shared" si="0"/>
        <v>5000</v>
      </c>
      <c r="G63" s="105">
        <f t="shared" si="1"/>
        <v>1500</v>
      </c>
      <c r="H63" s="119"/>
      <c r="I63" t="str">
        <f t="shared" si="2"/>
        <v>"Grimoire": {
 "Name" : "Grimoire",
 "OV" : "Spellbook",
 "Category": "VARIOUS",
 "Weight" : 1500,
 "Price" : 5000
  }</v>
      </c>
    </row>
    <row r="64" spans="1:9">
      <c r="A64" s="111" t="s">
        <v>705</v>
      </c>
      <c r="B64" s="111" t="s">
        <v>706</v>
      </c>
      <c r="C64" s="112" t="s">
        <v>34</v>
      </c>
      <c r="D64" s="112" t="s">
        <v>28</v>
      </c>
      <c r="E64" s="56" t="s">
        <v>835</v>
      </c>
      <c r="F64" s="105">
        <f t="shared" si="0"/>
        <v>10</v>
      </c>
      <c r="G64" s="105" t="str">
        <f t="shared" si="1"/>
        <v>500</v>
      </c>
      <c r="H64" s="119"/>
      <c r="I64" t="str">
        <f t="shared" si="2"/>
        <v>"Huile (flasque)": {
 "Name" : "Huile (flasque)",
 "OV" : "Oil",
 "Category": "VARIOUS",
 "Weight" : 500,
 "Price" : 10
  }</v>
      </c>
    </row>
    <row r="65" spans="1:9">
      <c r="A65" s="109" t="s">
        <v>707</v>
      </c>
      <c r="B65" s="109" t="s">
        <v>708</v>
      </c>
      <c r="C65" s="110" t="s">
        <v>42</v>
      </c>
      <c r="D65" s="110" t="s">
        <v>28</v>
      </c>
      <c r="E65" s="56" t="s">
        <v>835</v>
      </c>
      <c r="F65" s="105">
        <f t="shared" si="0"/>
        <v>50</v>
      </c>
      <c r="G65" s="105" t="str">
        <f t="shared" si="1"/>
        <v>500</v>
      </c>
      <c r="H65" s="119"/>
      <c r="I65" t="str">
        <f t="shared" si="2"/>
        <v>"Lampe": {
 "Name" : "Lampe",
 "OV" : "Lamp",
 "Category": "VARIOUS",
 "Weight" : 500,
 "Price" : 50
  }</v>
      </c>
    </row>
    <row r="66" spans="1:9">
      <c r="A66" s="111" t="s">
        <v>709</v>
      </c>
      <c r="B66" s="111" t="s">
        <v>710</v>
      </c>
      <c r="C66" s="112" t="s">
        <v>38</v>
      </c>
      <c r="D66" s="112" t="s">
        <v>33</v>
      </c>
      <c r="E66" s="56" t="s">
        <v>835</v>
      </c>
      <c r="F66" s="105">
        <f t="shared" si="0"/>
        <v>500</v>
      </c>
      <c r="G66" s="105">
        <f t="shared" si="1"/>
        <v>1000</v>
      </c>
      <c r="H66" s="119"/>
      <c r="I66" t="str">
        <f t="shared" si="2"/>
        <v>"Lanterne à capote": {
 "Name" : "Lanterne à capote",
 "OV" : "Lantern, hooded",
 "Category": "VARIOUS",
 "Weight" : 1000,
 "Price" : 500
  }</v>
      </c>
    </row>
    <row r="67" spans="1:9">
      <c r="A67" s="109" t="s">
        <v>711</v>
      </c>
      <c r="B67" s="109" t="s">
        <v>712</v>
      </c>
      <c r="C67" s="110" t="s">
        <v>84</v>
      </c>
      <c r="D67" s="110" t="s">
        <v>33</v>
      </c>
      <c r="E67" s="56" t="s">
        <v>835</v>
      </c>
      <c r="F67" s="105">
        <f t="shared" si="0"/>
        <v>1000</v>
      </c>
      <c r="G67" s="105">
        <f t="shared" si="1"/>
        <v>1000</v>
      </c>
      <c r="H67" s="119"/>
      <c r="I67" t="str">
        <f t="shared" si="2"/>
        <v>"Lanterne sourde": {
 "Name" : "Lanterne sourde",
 "OV" : "Lantern, bullseye",
 "Category": "VARIOUS",
 "Weight" : 1000,
 "Price" : 1000
  }</v>
      </c>
    </row>
    <row r="68" spans="1:9">
      <c r="A68" s="111" t="s">
        <v>713</v>
      </c>
      <c r="B68" s="111" t="s">
        <v>714</v>
      </c>
      <c r="C68" s="112" t="s">
        <v>61</v>
      </c>
      <c r="D68" s="112" t="s">
        <v>60</v>
      </c>
      <c r="E68" s="56" t="s">
        <v>835</v>
      </c>
      <c r="F68" s="105">
        <f t="shared" ref="F68:F106" si="3">LEFT(C68,LEN(C68)-3)*IF(RIGHT(C68,2)="po",100,IF(RIGHT(C68,2)="pa",10,1))</f>
        <v>2500</v>
      </c>
      <c r="G68" s="105">
        <f t="shared" ref="G68:G106" si="4">IF(RIGHT(D68,2)="kg",LEFT(D68,LEN(D68)-3)*1000,LEFT(D68,LEN(D68)-2))</f>
        <v>2500</v>
      </c>
      <c r="H68" s="119"/>
      <c r="I68" t="str">
        <f t="shared" si="2"/>
        <v>"Livre": {
 "Name" : "Livre",
 "OV" : "Book",
 "Category": "VARIOUS",
 "Weight" : 2500,
 "Price" : 2500
  }</v>
      </c>
    </row>
    <row r="69" spans="1:9">
      <c r="A69" s="109" t="s">
        <v>715</v>
      </c>
      <c r="B69" s="109" t="s">
        <v>716</v>
      </c>
      <c r="C69" s="110" t="s">
        <v>717</v>
      </c>
      <c r="D69" s="110" t="s">
        <v>28</v>
      </c>
      <c r="E69" s="56" t="s">
        <v>835</v>
      </c>
      <c r="F69" s="105">
        <f t="shared" si="3"/>
        <v>100000</v>
      </c>
      <c r="G69" s="105" t="str">
        <f t="shared" si="4"/>
        <v>500</v>
      </c>
      <c r="H69" s="119"/>
      <c r="I69" t="str">
        <f t="shared" si="2"/>
        <v>"Longue-vue": {
 "Name" : "Longue-vue",
 "OV" : "Spyglass",
 "Category": "VARIOUS",
 "Weight" : 500,
 "Price" : 100000
  }</v>
      </c>
    </row>
    <row r="70" spans="1:9">
      <c r="A70" s="111" t="s">
        <v>718</v>
      </c>
      <c r="B70" s="111" t="s">
        <v>719</v>
      </c>
      <c r="C70" s="112" t="s">
        <v>720</v>
      </c>
      <c r="D70" s="121" t="s">
        <v>428</v>
      </c>
      <c r="E70" s="56" t="s">
        <v>835</v>
      </c>
      <c r="F70" s="105">
        <f t="shared" si="3"/>
        <v>10000</v>
      </c>
      <c r="G70" s="105" t="str">
        <f t="shared" si="4"/>
        <v>0</v>
      </c>
      <c r="H70" s="119"/>
      <c r="I70" t="str">
        <f t="shared" si="2"/>
        <v>"Loupe": {
 "Name" : "Loupe",
 "OV" : "Magnifying Glass",
 "Category": "VARIOUS",
 "Weight" : 0,
 "Price" : 10000
  }</v>
      </c>
    </row>
    <row r="71" spans="1:9">
      <c r="A71" s="109" t="s">
        <v>721</v>
      </c>
      <c r="B71" s="109" t="s">
        <v>722</v>
      </c>
      <c r="C71" s="110" t="s">
        <v>46</v>
      </c>
      <c r="D71" s="110" t="s">
        <v>45</v>
      </c>
      <c r="E71" s="56" t="s">
        <v>835</v>
      </c>
      <c r="F71" s="105">
        <f t="shared" si="3"/>
        <v>100</v>
      </c>
      <c r="G71" s="105">
        <f t="shared" si="4"/>
        <v>1500</v>
      </c>
      <c r="H71" s="119"/>
      <c r="I71" t="str">
        <f t="shared" si="2"/>
        <v>"Marteau": {
 "Name" : "Marteau",
 "OV" : "Hammer",
 "Category": "VARIOUS",
 "Weight" : 1500,
 "Price" : 100
  }</v>
      </c>
    </row>
    <row r="72" spans="1:9">
      <c r="A72" s="111" t="s">
        <v>723</v>
      </c>
      <c r="B72" s="111" t="s">
        <v>724</v>
      </c>
      <c r="C72" s="112" t="s">
        <v>29</v>
      </c>
      <c r="D72" s="112" t="s">
        <v>53</v>
      </c>
      <c r="E72" s="56" t="s">
        <v>835</v>
      </c>
      <c r="F72" s="105">
        <f t="shared" si="3"/>
        <v>200</v>
      </c>
      <c r="G72" s="105">
        <f t="shared" si="4"/>
        <v>5000</v>
      </c>
      <c r="H72" s="119"/>
      <c r="I72" t="str">
        <f t="shared" si="2"/>
        <v>"Marteau de forgeron": {
 "Name" : "Marteau de forgeron",
 "OV" : "Hammer, sledge",
 "Category": "VARIOUS",
 "Weight" : 5000,
 "Price" : 200
  }</v>
      </c>
    </row>
    <row r="73" spans="1:9">
      <c r="A73" s="109" t="s">
        <v>725</v>
      </c>
      <c r="B73" s="109" t="s">
        <v>726</v>
      </c>
      <c r="C73" s="110" t="s">
        <v>46</v>
      </c>
      <c r="D73" s="110" t="s">
        <v>23</v>
      </c>
      <c r="E73" s="56" t="s">
        <v>835</v>
      </c>
      <c r="F73" s="105">
        <f t="shared" si="3"/>
        <v>100</v>
      </c>
      <c r="G73" s="105">
        <f t="shared" si="4"/>
        <v>2000</v>
      </c>
      <c r="H73" s="119"/>
      <c r="I73" t="str">
        <f t="shared" si="2"/>
        <v>"Matériel de pêche": {
 "Name" : "Matériel de pêche",
 "OV" : "Fishing Tackle",
 "Category": "VARIOUS",
 "Weight" : 2000,
 "Price" : 100
  }</v>
      </c>
    </row>
    <row r="74" spans="1:9">
      <c r="A74" s="111" t="s">
        <v>727</v>
      </c>
      <c r="B74" s="111" t="s">
        <v>728</v>
      </c>
      <c r="C74" s="112" t="s">
        <v>29</v>
      </c>
      <c r="D74" s="112" t="s">
        <v>76</v>
      </c>
      <c r="E74" s="56" t="s">
        <v>835</v>
      </c>
      <c r="F74" s="105">
        <f t="shared" si="3"/>
        <v>200</v>
      </c>
      <c r="G74" s="105">
        <f t="shared" si="4"/>
        <v>3000</v>
      </c>
      <c r="H74" s="119"/>
      <c r="I74" t="str">
        <f t="shared" si="2"/>
        <v>"Menottes": {
 "Name" : "Menottes",
 "OV" : "Manacles",
 "Category": "VARIOUS",
 "Weight" : 3000,
 "Price" : 200
  }</v>
      </c>
    </row>
    <row r="75" spans="1:9">
      <c r="A75" s="109" t="s">
        <v>729</v>
      </c>
      <c r="B75" s="109" t="s">
        <v>730</v>
      </c>
      <c r="C75" s="110" t="s">
        <v>38</v>
      </c>
      <c r="D75" s="110" t="s">
        <v>551</v>
      </c>
      <c r="E75" s="56" t="s">
        <v>835</v>
      </c>
      <c r="F75" s="105">
        <f t="shared" si="3"/>
        <v>500</v>
      </c>
      <c r="G75" s="105" t="str">
        <f t="shared" si="4"/>
        <v>250</v>
      </c>
      <c r="H75" s="119"/>
      <c r="I75" t="str">
        <f t="shared" si="2"/>
        <v>"Miroir en acier": {
 "Name" : "Miroir en acier",
 "OV" : "Mirror, steel",
 "Category": "VARIOUS",
 "Weight" : 250,
 "Price" : 500
  }</v>
      </c>
    </row>
    <row r="76" spans="1:9">
      <c r="A76" s="111" t="s">
        <v>619</v>
      </c>
      <c r="B76" s="111" t="s">
        <v>620</v>
      </c>
      <c r="C76" s="112" t="s">
        <v>61</v>
      </c>
      <c r="D76" s="112" t="s">
        <v>28</v>
      </c>
      <c r="E76" s="56" t="s">
        <v>835</v>
      </c>
      <c r="F76" s="105">
        <f t="shared" si="3"/>
        <v>2500</v>
      </c>
      <c r="G76" s="105" t="str">
        <f t="shared" si="4"/>
        <v>500</v>
      </c>
      <c r="H76" s="119"/>
      <c r="I76" t="str">
        <f t="shared" si="2"/>
        <v>"Acide (fiole)": {
 "Name" : "Acide (fiole)",
 "OV" : "Acid",
 "Category": "VARIOUS",
 "Weight" : 500,
 "Price" : 2500
  }</v>
      </c>
    </row>
    <row r="77" spans="1:9">
      <c r="A77" s="109" t="s">
        <v>621</v>
      </c>
      <c r="B77" s="109" t="s">
        <v>622</v>
      </c>
      <c r="C77" s="110" t="s">
        <v>81</v>
      </c>
      <c r="D77" s="122" t="s">
        <v>428</v>
      </c>
      <c r="E77" s="56" t="s">
        <v>835</v>
      </c>
      <c r="F77" s="105">
        <f t="shared" si="3"/>
        <v>5000</v>
      </c>
      <c r="G77" s="105" t="str">
        <f t="shared" si="4"/>
        <v>0</v>
      </c>
      <c r="H77" s="119"/>
      <c r="I77" t="str">
        <f t="shared" si="2"/>
        <v>"Antidote (fiole)": {
 "Name" : "Antidote (fiole)",
 "OV" : "Antitoxin",
 "Category": "VARIOUS",
 "Weight" : 0,
 "Price" : 5000
  }</v>
      </c>
    </row>
    <row r="78" spans="1:9">
      <c r="A78" s="111" t="s">
        <v>623</v>
      </c>
      <c r="B78" s="111" t="s">
        <v>624</v>
      </c>
      <c r="C78" s="112" t="s">
        <v>38</v>
      </c>
      <c r="D78" s="112" t="s">
        <v>45</v>
      </c>
      <c r="E78" s="56" t="s">
        <v>835</v>
      </c>
      <c r="F78" s="105">
        <f t="shared" si="3"/>
        <v>500</v>
      </c>
      <c r="G78" s="105">
        <f t="shared" si="4"/>
        <v>1500</v>
      </c>
      <c r="H78" s="119"/>
      <c r="I78" t="str">
        <f t="shared" si="2"/>
        <v>"Balance de marchand": {
 "Name" : "Balance de marchand",
 "OV" : "Scale, Merchant’s",
 "Category": "VARIOUS",
 "Weight" : 1500,
 "Price" : 500
  }</v>
      </c>
    </row>
    <row r="79" spans="1:9">
      <c r="A79" s="109" t="s">
        <v>625</v>
      </c>
      <c r="B79" s="109" t="s">
        <v>626</v>
      </c>
      <c r="C79" s="110" t="s">
        <v>627</v>
      </c>
      <c r="D79" s="110" t="s">
        <v>628</v>
      </c>
      <c r="E79" s="56" t="s">
        <v>835</v>
      </c>
      <c r="F79" s="105">
        <f t="shared" si="3"/>
        <v>400</v>
      </c>
      <c r="G79" s="105">
        <f t="shared" si="4"/>
        <v>17500</v>
      </c>
      <c r="H79" s="119"/>
      <c r="I79" t="str">
        <f t="shared" si="2"/>
        <v>"Bélier portatif": {
 "Name" : "Bélier portatif",
 "OV" : "Ram, Portable",
 "Category": "VARIOUS",
 "Weight" : 17500,
 "Price" : 400
  }</v>
      </c>
    </row>
    <row r="80" spans="1:9">
      <c r="A80" s="111" t="s">
        <v>629</v>
      </c>
      <c r="B80" s="111" t="s">
        <v>630</v>
      </c>
      <c r="C80" s="112" t="s">
        <v>46</v>
      </c>
      <c r="D80" s="112" t="s">
        <v>33</v>
      </c>
      <c r="E80" s="56" t="s">
        <v>835</v>
      </c>
      <c r="F80" s="105">
        <f t="shared" si="3"/>
        <v>100</v>
      </c>
      <c r="G80" s="105">
        <f t="shared" si="4"/>
        <v>1000</v>
      </c>
      <c r="H80" s="119"/>
      <c r="I80" t="str">
        <f t="shared" si="2"/>
        <v>"Billes (sac de 1000)": {
 "Name" : "Billes (sac de 1000)",
 "OV" : "Ball Bearings",
 "Category": "VARIOUS",
 "Weight" : 1000,
 "Price" : 100
  }</v>
      </c>
    </row>
    <row r="81" spans="1:9">
      <c r="A81" s="109" t="s">
        <v>631</v>
      </c>
      <c r="B81" s="109" t="s">
        <v>632</v>
      </c>
      <c r="C81" s="110" t="s">
        <v>42</v>
      </c>
      <c r="D81" s="110" t="s">
        <v>28</v>
      </c>
      <c r="E81" s="56" t="s">
        <v>835</v>
      </c>
      <c r="F81" s="105">
        <f t="shared" si="3"/>
        <v>50</v>
      </c>
      <c r="G81" s="105" t="str">
        <f t="shared" si="4"/>
        <v>500</v>
      </c>
      <c r="H81" s="119"/>
      <c r="I81" t="str">
        <f t="shared" si="2"/>
        <v>"Boite d'allume-feu": {
 "Name" : "Boite d'allume-feu",
 "OV" : "Tinderbox",
 "Category": "VARIOUS",
 "Weight" : 500,
 "Price" : 50
  }</v>
      </c>
    </row>
    <row r="82" spans="1:9">
      <c r="A82" s="111" t="s">
        <v>633</v>
      </c>
      <c r="B82" s="111" t="s">
        <v>634</v>
      </c>
      <c r="C82" s="112" t="s">
        <v>635</v>
      </c>
      <c r="D82" s="121" t="s">
        <v>428</v>
      </c>
      <c r="E82" s="56" t="s">
        <v>835</v>
      </c>
      <c r="F82" s="105">
        <f t="shared" si="3"/>
        <v>1</v>
      </c>
      <c r="G82" s="105" t="str">
        <f t="shared" si="4"/>
        <v>0</v>
      </c>
      <c r="H82" s="119"/>
      <c r="I82" t="str">
        <f t="shared" si="2"/>
        <v>"Bougie": {
 "Name" : "Bougie",
 "OV" : "Candle",
 "Category": "VARIOUS",
 "Weight" : 0,
 "Price" : 1
  }</v>
      </c>
    </row>
    <row r="83" spans="1:9">
      <c r="A83" s="109" t="s">
        <v>636</v>
      </c>
      <c r="B83" s="109" t="s">
        <v>637</v>
      </c>
      <c r="C83" s="110" t="s">
        <v>29</v>
      </c>
      <c r="D83" s="110" t="s">
        <v>33</v>
      </c>
      <c r="E83" s="56" t="s">
        <v>835</v>
      </c>
      <c r="F83" s="105">
        <f t="shared" si="3"/>
        <v>200</v>
      </c>
      <c r="G83" s="105">
        <f t="shared" si="4"/>
        <v>1000</v>
      </c>
      <c r="H83" s="119"/>
      <c r="I83" t="str">
        <f t="shared" si="2"/>
        <v>"Boulier": {
 "Name" : "Boulier",
 "OV" : "Abacus",
 "Category": "VARIOUS",
 "Weight" : 1000,
 "Price" : 200
  }</v>
      </c>
    </row>
    <row r="84" spans="1:9">
      <c r="A84" s="111" t="s">
        <v>638</v>
      </c>
      <c r="B84" s="111" t="s">
        <v>639</v>
      </c>
      <c r="C84" s="112" t="s">
        <v>29</v>
      </c>
      <c r="D84" s="112" t="s">
        <v>33</v>
      </c>
      <c r="E84" s="56" t="s">
        <v>835</v>
      </c>
      <c r="F84" s="105">
        <f t="shared" si="3"/>
        <v>200</v>
      </c>
      <c r="G84" s="105">
        <f t="shared" si="4"/>
        <v>1000</v>
      </c>
      <c r="H84" s="119"/>
      <c r="I84" t="str">
        <f t="shared" si="2"/>
        <v>"Bouteille en verre": {
 "Name" : "Bouteille en verre",
 "OV" : "Bottle, glass",
 "Category": "VARIOUS",
 "Weight" : 1000,
 "Price" : 200
  }</v>
      </c>
    </row>
    <row r="85" spans="1:9">
      <c r="A85" s="109" t="s">
        <v>640</v>
      </c>
      <c r="B85" s="109" t="s">
        <v>641</v>
      </c>
      <c r="C85" s="110" t="s">
        <v>84</v>
      </c>
      <c r="D85" s="110" t="s">
        <v>28</v>
      </c>
      <c r="E85" s="56" t="s">
        <v>835</v>
      </c>
      <c r="F85" s="105">
        <f t="shared" si="3"/>
        <v>1000</v>
      </c>
      <c r="G85" s="105" t="str">
        <f t="shared" si="4"/>
        <v>500</v>
      </c>
      <c r="H85" s="119"/>
      <c r="I85" t="str">
        <f t="shared" si="2"/>
        <v>"Cadenas": {
 "Name" : "Cadenas",
 "OV" : "Lock",
 "Category": "VARIOUS",
 "Weight" : 500,
 "Price" : 1000
  }</v>
      </c>
    </row>
    <row r="86" spans="1:9">
      <c r="A86" s="111" t="s">
        <v>642</v>
      </c>
      <c r="B86" s="111" t="s">
        <v>643</v>
      </c>
      <c r="C86" s="112" t="s">
        <v>46</v>
      </c>
      <c r="D86" s="112" t="s">
        <v>28</v>
      </c>
      <c r="E86" s="56" t="s">
        <v>835</v>
      </c>
      <c r="F86" s="105">
        <f t="shared" si="3"/>
        <v>100</v>
      </c>
      <c r="G86" s="105" t="str">
        <f t="shared" si="4"/>
        <v>500</v>
      </c>
      <c r="H86" s="119"/>
      <c r="I86" t="str">
        <f t="shared" si="2"/>
        <v>"Carquois": {
 "Name" : "Carquois",
 "OV" : "Quiver",
 "Category": "VARIOUS",
 "Weight" : 500,
 "Price" : 100
  }</v>
      </c>
    </row>
    <row r="87" spans="1:9">
      <c r="A87" s="109" t="s">
        <v>644</v>
      </c>
      <c r="B87" s="109" t="s">
        <v>645</v>
      </c>
      <c r="C87" s="110" t="s">
        <v>38</v>
      </c>
      <c r="D87" s="110" t="s">
        <v>53</v>
      </c>
      <c r="E87" s="56" t="s">
        <v>835</v>
      </c>
      <c r="F87" s="105">
        <f t="shared" si="3"/>
        <v>500</v>
      </c>
      <c r="G87" s="105">
        <f t="shared" si="4"/>
        <v>5000</v>
      </c>
      <c r="H87" s="119"/>
      <c r="I87" t="str">
        <f t="shared" si="2"/>
        <v>"Chaîne (3 m)": {
 "Name" : "Chaîne (3 m)",
 "OV" : "Chain",
 "Category": "VARIOUS",
 "Weight" : 5000,
 "Price" : 500
  }</v>
      </c>
    </row>
    <row r="88" spans="1:9">
      <c r="A88" s="111" t="s">
        <v>646</v>
      </c>
      <c r="B88" s="111" t="s">
        <v>647</v>
      </c>
      <c r="C88" s="112" t="s">
        <v>38</v>
      </c>
      <c r="D88" s="121" t="s">
        <v>428</v>
      </c>
      <c r="E88" s="56" t="s">
        <v>835</v>
      </c>
      <c r="F88" s="105">
        <f t="shared" si="3"/>
        <v>500</v>
      </c>
      <c r="G88" s="105" t="str">
        <f t="shared" si="4"/>
        <v>0</v>
      </c>
      <c r="H88" s="119"/>
      <c r="I88" t="str">
        <f t="shared" si="2"/>
        <v>"Chevalière": {
 "Name" : "Chevalière",
 "OV" : "Signet ring",
 "Category": "VARIOUS",
 "Weight" : 0,
 "Price" : 500
  }</v>
      </c>
    </row>
    <row r="89" spans="1:9">
      <c r="A89" s="109" t="s">
        <v>648</v>
      </c>
      <c r="B89" s="109" t="s">
        <v>649</v>
      </c>
      <c r="C89" s="110" t="s">
        <v>46</v>
      </c>
      <c r="D89" s="110" t="s">
        <v>33</v>
      </c>
      <c r="E89" s="56" t="s">
        <v>835</v>
      </c>
      <c r="F89" s="105">
        <f t="shared" si="3"/>
        <v>100</v>
      </c>
      <c r="G89" s="105">
        <f t="shared" si="4"/>
        <v>1000</v>
      </c>
      <c r="H89" s="119"/>
      <c r="I89" t="str">
        <f t="shared" si="2"/>
        <v>"Chausse-trappes (sac de 20)": {
 "Name" : "Chausse-trappes (sac de 20)",
 "OV" : "Caltrops",
 "Category": "VARIOUS",
 "Weight" : 1000,
 "Price" : 100
  }</v>
      </c>
    </row>
    <row r="90" spans="1:9">
      <c r="A90" s="111" t="s">
        <v>650</v>
      </c>
      <c r="B90" s="111" t="s">
        <v>651</v>
      </c>
      <c r="C90" s="112" t="s">
        <v>42</v>
      </c>
      <c r="D90" s="121" t="s">
        <v>428</v>
      </c>
      <c r="E90" s="56" t="s">
        <v>835</v>
      </c>
      <c r="F90" s="105">
        <f t="shared" si="3"/>
        <v>50</v>
      </c>
      <c r="G90" s="105" t="str">
        <f t="shared" si="4"/>
        <v>0</v>
      </c>
      <c r="H90" s="119"/>
      <c r="I90" t="str">
        <f t="shared" si="2"/>
        <v>"Cire à cacheter": {
 "Name" : "Cire à cacheter",
 "OV" : "Sealing wax",
 "Category": "VARIOUS",
 "Weight" : 0,
 "Price" : 50
  }</v>
      </c>
    </row>
    <row r="91" spans="1:9">
      <c r="A91" s="109" t="s">
        <v>652</v>
      </c>
      <c r="B91" s="109" t="s">
        <v>653</v>
      </c>
      <c r="C91" s="110" t="s">
        <v>46</v>
      </c>
      <c r="D91" s="122" t="s">
        <v>428</v>
      </c>
      <c r="E91" s="56" t="s">
        <v>835</v>
      </c>
      <c r="F91" s="105">
        <f t="shared" si="3"/>
        <v>100</v>
      </c>
      <c r="G91" s="105" t="str">
        <f t="shared" si="4"/>
        <v>0</v>
      </c>
      <c r="H91" s="119"/>
      <c r="I91" t="str">
        <f t="shared" si="2"/>
        <v>"Cloche": {
 "Name" : "Cloche",
 "OV" : "Bell",
 "Category": "VARIOUS",
 "Weight" : 0,
 "Price" : 100
  }</v>
      </c>
    </row>
    <row r="92" spans="1:9">
      <c r="A92" s="111" t="s">
        <v>654</v>
      </c>
      <c r="B92" s="111" t="s">
        <v>655</v>
      </c>
      <c r="C92" s="112" t="s">
        <v>38</v>
      </c>
      <c r="D92" s="112" t="s">
        <v>656</v>
      </c>
      <c r="E92" s="56" t="s">
        <v>835</v>
      </c>
      <c r="F92" s="105">
        <f t="shared" si="3"/>
        <v>500</v>
      </c>
      <c r="G92" s="105">
        <f t="shared" si="4"/>
        <v>12500</v>
      </c>
      <c r="H92" s="119"/>
      <c r="I92" t="str">
        <f t="shared" si="2"/>
        <v>"Coffre": {
 "Name" : "Coffre",
 "OV" : "Chest",
 "Category": "VARIOUS",
 "Weight" : 12500,
 "Price" : 500
  }</v>
      </c>
    </row>
    <row r="93" spans="1:9">
      <c r="A93" s="109" t="s">
        <v>657</v>
      </c>
      <c r="B93" s="109" t="s">
        <v>658</v>
      </c>
      <c r="C93" s="110" t="s">
        <v>46</v>
      </c>
      <c r="D93" s="110" t="s">
        <v>53</v>
      </c>
      <c r="E93" s="56" t="s">
        <v>835</v>
      </c>
      <c r="F93" s="105">
        <f t="shared" si="3"/>
        <v>100</v>
      </c>
      <c r="G93" s="105">
        <f t="shared" si="4"/>
        <v>5000</v>
      </c>
      <c r="H93" s="119"/>
      <c r="I93" t="str">
        <f t="shared" ref="I93:I106" si="5">""""&amp;A93&amp;""": {
 ""Name"" : """&amp;A93&amp;""",
 ""OV"" : """&amp;B93&amp;""",
 ""Category"": """&amp;E93&amp;""",
 ""Weight"" : "&amp;G93&amp;",
 ""Price"" : "&amp;F93&amp;"
  }"</f>
        <v>"Corde en chanvre (15 m)": {
 "Name" : "Corde en chanvre (15 m)",
 "OV" : "Rope, hempen",
 "Category": "VARIOUS",
 "Weight" : 5000,
 "Price" : 100
  }</v>
      </c>
    </row>
    <row r="94" spans="1:9">
      <c r="A94" s="111" t="s">
        <v>659</v>
      </c>
      <c r="B94" s="111" t="s">
        <v>660</v>
      </c>
      <c r="C94" s="112" t="s">
        <v>84</v>
      </c>
      <c r="D94" s="112" t="s">
        <v>60</v>
      </c>
      <c r="E94" s="56" t="s">
        <v>835</v>
      </c>
      <c r="F94" s="105">
        <f t="shared" si="3"/>
        <v>1000</v>
      </c>
      <c r="G94" s="105">
        <f t="shared" si="4"/>
        <v>2500</v>
      </c>
      <c r="H94" s="119"/>
      <c r="I94" t="str">
        <f t="shared" si="5"/>
        <v>"Corde en soie (15 m)": {
 "Name" : "Corde en soie (15 m)",
 "OV" : "Rope, silk",
 "Category": "VARIOUS",
 "Weight" : 2500,
 "Price" : 1000
  }</v>
      </c>
    </row>
    <row r="95" spans="1:9">
      <c r="A95" s="109" t="s">
        <v>661</v>
      </c>
      <c r="B95" s="109" t="s">
        <v>662</v>
      </c>
      <c r="C95" s="110" t="s">
        <v>42</v>
      </c>
      <c r="D95" s="110" t="s">
        <v>45</v>
      </c>
      <c r="E95" s="56" t="s">
        <v>835</v>
      </c>
      <c r="F95" s="105">
        <f t="shared" si="3"/>
        <v>50</v>
      </c>
      <c r="G95" s="105">
        <f t="shared" si="4"/>
        <v>1500</v>
      </c>
      <c r="H95" s="119"/>
      <c r="I95" t="str">
        <f t="shared" si="5"/>
        <v>"Couverture": {
 "Name" : "Couverture",
 "OV" : "Blanket",
 "Category": "VARIOUS",
 "Weight" : 1500,
 "Price" : 50
  }</v>
      </c>
    </row>
    <row r="96" spans="1:9">
      <c r="A96" s="111" t="s">
        <v>663</v>
      </c>
      <c r="B96" s="111" t="s">
        <v>664</v>
      </c>
      <c r="C96" s="112" t="s">
        <v>635</v>
      </c>
      <c r="D96" s="121" t="s">
        <v>428</v>
      </c>
      <c r="E96" s="56" t="s">
        <v>835</v>
      </c>
      <c r="F96" s="105">
        <f t="shared" si="3"/>
        <v>1</v>
      </c>
      <c r="G96" s="105" t="str">
        <f t="shared" si="4"/>
        <v>0</v>
      </c>
      <c r="H96" s="119"/>
      <c r="I96" t="str">
        <f t="shared" si="5"/>
        <v>"Craie (un morceau)": {
 "Name" : "Craie (un morceau)",
 "OV" : "Chalk",
 "Category": "VARIOUS",
 "Weight" : 0,
 "Price" : 1
  }</v>
      </c>
    </row>
    <row r="97" spans="1:9">
      <c r="A97" s="109" t="s">
        <v>665</v>
      </c>
      <c r="B97" s="109" t="s">
        <v>666</v>
      </c>
      <c r="C97" s="110" t="s">
        <v>667</v>
      </c>
      <c r="D97" s="110" t="s">
        <v>23</v>
      </c>
      <c r="E97" s="56" t="s">
        <v>835</v>
      </c>
      <c r="F97" s="105">
        <f t="shared" si="3"/>
        <v>2</v>
      </c>
      <c r="G97" s="105">
        <f t="shared" si="4"/>
        <v>2000</v>
      </c>
      <c r="H97" s="119"/>
      <c r="I97" t="str">
        <f t="shared" si="5"/>
        <v>"Cruche ou pichet": {
 "Name" : "Cruche ou pichet",
 "OV" : "Jug or pitcher",
 "Category": "VARIOUS",
 "Weight" : 2000,
 "Price" : 2
  }</v>
      </c>
    </row>
    <row r="98" spans="1:9">
      <c r="A98" s="111" t="s">
        <v>668</v>
      </c>
      <c r="B98" s="111" t="s">
        <v>669</v>
      </c>
      <c r="C98" s="112" t="s">
        <v>61</v>
      </c>
      <c r="D98" s="112" t="s">
        <v>28</v>
      </c>
      <c r="E98" s="56" t="s">
        <v>835</v>
      </c>
      <c r="F98" s="105">
        <f t="shared" si="3"/>
        <v>2500</v>
      </c>
      <c r="G98" s="105" t="str">
        <f t="shared" si="4"/>
        <v>500</v>
      </c>
      <c r="H98" s="119"/>
      <c r="I98" t="str">
        <f t="shared" si="5"/>
        <v>"Eau bénite (flasque)": {
 "Name" : "Eau bénite (flasque)",
 "OV" : "Holy Water",
 "Category": "VARIOUS",
 "Weight" : 500,
 "Price" : 2500
  }</v>
      </c>
    </row>
    <row r="99" spans="1:9">
      <c r="A99" s="109" t="s">
        <v>670</v>
      </c>
      <c r="B99" s="109" t="s">
        <v>671</v>
      </c>
      <c r="C99" s="110" t="s">
        <v>34</v>
      </c>
      <c r="D99" s="110" t="s">
        <v>656</v>
      </c>
      <c r="E99" s="56" t="s">
        <v>835</v>
      </c>
      <c r="F99" s="105">
        <f t="shared" si="3"/>
        <v>10</v>
      </c>
      <c r="G99" s="105">
        <f t="shared" si="4"/>
        <v>12500</v>
      </c>
      <c r="H99" s="119"/>
      <c r="I99" t="str">
        <f t="shared" si="5"/>
        <v>"Échelle (3 m)": {
 "Name" : "Échelle (3 m)",
 "OV" : "Ladder",
 "Category": "VARIOUS",
 "Weight" : 12500,
 "Price" : 10
  }</v>
      </c>
    </row>
    <row r="100" spans="1:9">
      <c r="A100" s="111" t="s">
        <v>672</v>
      </c>
      <c r="B100" s="111" t="s">
        <v>673</v>
      </c>
      <c r="C100" s="112" t="s">
        <v>84</v>
      </c>
      <c r="D100" s="121" t="s">
        <v>428</v>
      </c>
      <c r="E100" s="56" t="s">
        <v>835</v>
      </c>
      <c r="F100" s="105">
        <f t="shared" si="3"/>
        <v>1000</v>
      </c>
      <c r="G100" s="105" t="str">
        <f t="shared" si="4"/>
        <v>0</v>
      </c>
      <c r="H100" s="119"/>
      <c r="I100" t="str">
        <f t="shared" si="5"/>
        <v>"Encre (bouteille de 30 ml)": {
 "Name" : "Encre (bouteille de 30 ml)",
 "OV" : "Ink",
 "Category": "VARIOUS",
 "Weight" : 0,
 "Price" : 1000
  }</v>
      </c>
    </row>
    <row r="101" spans="1:9">
      <c r="A101" s="109" t="s">
        <v>674</v>
      </c>
      <c r="B101" s="109" t="s">
        <v>675</v>
      </c>
      <c r="C101" s="110" t="s">
        <v>61</v>
      </c>
      <c r="D101" s="110" t="s">
        <v>488</v>
      </c>
      <c r="E101" s="56" t="s">
        <v>835</v>
      </c>
      <c r="F101" s="105">
        <f t="shared" si="3"/>
        <v>2500</v>
      </c>
      <c r="G101" s="105">
        <f t="shared" si="4"/>
        <v>6000</v>
      </c>
      <c r="H101" s="119"/>
      <c r="I101" t="str">
        <f t="shared" si="5"/>
        <v>"Équipement d’escalade": {
 "Name" : "Équipement d’escalade",
 "OV" : "Climber’s Kit",
 "Category": "VARIOUS",
 "Weight" : 6000,
 "Price" : 2500
  }</v>
      </c>
    </row>
    <row r="102" spans="1:9">
      <c r="A102" s="111" t="s">
        <v>676</v>
      </c>
      <c r="B102" s="111" t="s">
        <v>677</v>
      </c>
      <c r="C102" s="112" t="s">
        <v>46</v>
      </c>
      <c r="D102" s="112" t="s">
        <v>28</v>
      </c>
      <c r="E102" s="56" t="s">
        <v>835</v>
      </c>
      <c r="F102" s="105">
        <f t="shared" si="3"/>
        <v>100</v>
      </c>
      <c r="G102" s="105" t="str">
        <f t="shared" si="4"/>
        <v>500</v>
      </c>
      <c r="H102" s="119"/>
      <c r="I102" t="str">
        <f t="shared" si="5"/>
        <v>"Étui à carreaux": {
 "Name" : "Étui à carreaux",
 "OV" : "Case, Crossbow Bolt",
 "Category": "VARIOUS",
 "Weight" : 500,
 "Price" : 100
  }</v>
      </c>
    </row>
    <row r="103" spans="1:9">
      <c r="A103" s="109" t="s">
        <v>678</v>
      </c>
      <c r="B103" s="109" t="s">
        <v>679</v>
      </c>
      <c r="C103" s="110" t="s">
        <v>46</v>
      </c>
      <c r="D103" s="110" t="s">
        <v>28</v>
      </c>
      <c r="E103" s="56" t="s">
        <v>835</v>
      </c>
      <c r="F103" s="105">
        <f t="shared" si="3"/>
        <v>100</v>
      </c>
      <c r="G103" s="105" t="str">
        <f t="shared" si="4"/>
        <v>500</v>
      </c>
      <c r="H103" s="119"/>
      <c r="I103" t="str">
        <f t="shared" si="5"/>
        <v>"Étui à cartes ou parchemins": {
 "Name" : "Étui à cartes ou parchemins",
 "OV" : "Case, Map or Scroll",
 "Category": "VARIOUS",
 "Weight" : 500,
 "Price" : 100
  }</v>
      </c>
    </row>
    <row r="104" spans="1:9">
      <c r="A104" s="111" t="s">
        <v>680</v>
      </c>
      <c r="B104" s="111" t="s">
        <v>681</v>
      </c>
      <c r="C104" s="112" t="s">
        <v>81</v>
      </c>
      <c r="D104" s="112" t="s">
        <v>28</v>
      </c>
      <c r="E104" s="56" t="s">
        <v>835</v>
      </c>
      <c r="F104" s="105">
        <f t="shared" si="3"/>
        <v>5000</v>
      </c>
      <c r="G104" s="105" t="str">
        <f t="shared" si="4"/>
        <v>500</v>
      </c>
      <c r="H104" s="119"/>
      <c r="I104" t="str">
        <f t="shared" si="5"/>
        <v>"Feu grégeois (flasque)": {
 "Name" : "Feu grégeois (flasque)",
 "OV" : "Alchemist’s Fire",
 "Category": "VARIOUS",
 "Weight" : 500,
 "Price" : 5000
  }</v>
      </c>
    </row>
    <row r="105" spans="1:9">
      <c r="A105" s="109" t="s">
        <v>682</v>
      </c>
      <c r="B105" s="109" t="s">
        <v>683</v>
      </c>
      <c r="C105" s="110" t="s">
        <v>46</v>
      </c>
      <c r="D105" s="122" t="s">
        <v>428</v>
      </c>
      <c r="E105" s="56" t="s">
        <v>835</v>
      </c>
      <c r="F105" s="105">
        <f t="shared" si="3"/>
        <v>100</v>
      </c>
      <c r="G105" s="105" t="str">
        <f t="shared" si="4"/>
        <v>0</v>
      </c>
      <c r="H105" s="119"/>
      <c r="I105" t="str">
        <f t="shared" si="5"/>
        <v>"Fiole (10 cl)": {
 "Name" : "Fiole (10 cl)",
 "OV" : "Vial",
 "Category": "VARIOUS",
 "Weight" : 0,
 "Price" : 100
  }</v>
      </c>
    </row>
    <row r="106" spans="1:9">
      <c r="A106" s="111" t="s">
        <v>684</v>
      </c>
      <c r="B106" s="111" t="s">
        <v>685</v>
      </c>
      <c r="C106" s="112" t="s">
        <v>667</v>
      </c>
      <c r="D106" s="112" t="s">
        <v>28</v>
      </c>
      <c r="E106" s="56" t="s">
        <v>835</v>
      </c>
      <c r="F106" s="105">
        <f t="shared" si="3"/>
        <v>2</v>
      </c>
      <c r="G106" s="105" t="str">
        <f t="shared" si="4"/>
        <v>500</v>
      </c>
      <c r="H106" s="119"/>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E107" activePane="bottomRight" state="frozenSplit"/>
      <selection pane="topRight" activeCell="E1" sqref="E1"/>
      <selection pane="bottomLeft" activeCell="A12" sqref="A12"/>
      <selection pane="bottomRight" activeCell="B117" sqref="B117"/>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59" customWidth="1"/>
    <col min="12" max="12" width="8.140625" customWidth="1"/>
  </cols>
  <sheetData>
    <row r="1" spans="1:13">
      <c r="A1" s="186" t="s">
        <v>1202</v>
      </c>
      <c r="B1" s="186" t="s">
        <v>1200</v>
      </c>
      <c r="C1" s="186" t="s">
        <v>1201</v>
      </c>
      <c r="D1" s="186" t="s">
        <v>15</v>
      </c>
      <c r="E1" s="186" t="s">
        <v>1203</v>
      </c>
      <c r="F1" s="186" t="s">
        <v>1204</v>
      </c>
      <c r="G1" s="186" t="s">
        <v>1205</v>
      </c>
      <c r="H1" s="186" t="s">
        <v>1206</v>
      </c>
      <c r="I1" s="186" t="s">
        <v>1207</v>
      </c>
      <c r="J1" s="186" t="s">
        <v>1208</v>
      </c>
      <c r="K1" s="258" t="s">
        <v>13</v>
      </c>
      <c r="M1" s="185"/>
    </row>
    <row r="2" spans="1:13">
      <c r="A2">
        <v>0</v>
      </c>
      <c r="B2" t="s">
        <v>1239</v>
      </c>
      <c r="D2" t="s">
        <v>1240</v>
      </c>
      <c r="E2" t="s">
        <v>3026</v>
      </c>
      <c r="F2" t="s">
        <v>1218</v>
      </c>
      <c r="G2" t="s">
        <v>1205</v>
      </c>
      <c r="I2" t="s">
        <v>1242</v>
      </c>
      <c r="J2" t="s">
        <v>1243</v>
      </c>
      <c r="K2" s="259" t="s">
        <v>4065</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1302</v>
      </c>
      <c r="C3" t="s">
        <v>1303</v>
      </c>
      <c r="D3" t="s">
        <v>1304</v>
      </c>
      <c r="E3" t="s">
        <v>3029</v>
      </c>
      <c r="F3" t="s">
        <v>1218</v>
      </c>
      <c r="I3" t="s">
        <v>1305</v>
      </c>
      <c r="J3" t="s">
        <v>1220</v>
      </c>
      <c r="K3" s="259" t="s">
        <v>4066</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1309</v>
      </c>
      <c r="D4" t="s">
        <v>1310</v>
      </c>
      <c r="E4" t="s">
        <v>1311</v>
      </c>
      <c r="F4" t="s">
        <v>1218</v>
      </c>
      <c r="G4" t="s">
        <v>1205</v>
      </c>
      <c r="I4" t="s">
        <v>1312</v>
      </c>
      <c r="J4" t="s">
        <v>1220</v>
      </c>
      <c r="K4" s="259" t="s">
        <v>3069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1509</v>
      </c>
      <c r="D5" t="s">
        <v>1510</v>
      </c>
      <c r="E5" t="s">
        <v>1253</v>
      </c>
      <c r="F5" t="s">
        <v>1218</v>
      </c>
      <c r="I5" t="s">
        <v>1511</v>
      </c>
      <c r="J5" t="s">
        <v>1220</v>
      </c>
      <c r="K5" s="259" t="s">
        <v>4067</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1527</v>
      </c>
      <c r="D6" t="s">
        <v>1528</v>
      </c>
      <c r="E6" t="s">
        <v>1217</v>
      </c>
      <c r="F6" t="s">
        <v>1218</v>
      </c>
      <c r="I6" t="s">
        <v>1529</v>
      </c>
      <c r="J6" t="s">
        <v>1214</v>
      </c>
      <c r="K6" s="259" t="s">
        <v>4068</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1551</v>
      </c>
      <c r="C7" t="s">
        <v>1552</v>
      </c>
      <c r="D7" t="s">
        <v>1553</v>
      </c>
      <c r="E7" t="s">
        <v>1311</v>
      </c>
      <c r="F7" t="s">
        <v>1218</v>
      </c>
      <c r="G7" t="s">
        <v>1205</v>
      </c>
      <c r="I7" t="s">
        <v>1554</v>
      </c>
      <c r="J7" t="s">
        <v>1220</v>
      </c>
      <c r="K7" s="259" t="s">
        <v>4065</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1555</v>
      </c>
      <c r="D8" t="s">
        <v>1556</v>
      </c>
      <c r="E8" t="s">
        <v>1287</v>
      </c>
      <c r="F8" t="s">
        <v>1218</v>
      </c>
      <c r="I8" t="s">
        <v>1557</v>
      </c>
      <c r="J8" t="s">
        <v>1214</v>
      </c>
      <c r="K8" s="259" t="s">
        <v>4069</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1597</v>
      </c>
      <c r="C9" t="s">
        <v>1598</v>
      </c>
      <c r="D9" t="s">
        <v>1599</v>
      </c>
      <c r="E9" t="s">
        <v>1287</v>
      </c>
      <c r="F9" t="s">
        <v>1218</v>
      </c>
      <c r="I9" t="s">
        <v>1600</v>
      </c>
      <c r="J9" t="s">
        <v>1220</v>
      </c>
      <c r="K9" s="259" t="s">
        <v>3097</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1669</v>
      </c>
      <c r="D10" t="s">
        <v>1670</v>
      </c>
      <c r="E10" t="s">
        <v>1217</v>
      </c>
      <c r="F10" t="s">
        <v>1218</v>
      </c>
      <c r="I10" t="s">
        <v>1671</v>
      </c>
      <c r="J10" t="s">
        <v>1220</v>
      </c>
      <c r="K10" s="259" t="s">
        <v>3070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1695</v>
      </c>
      <c r="D11" t="s">
        <v>1696</v>
      </c>
      <c r="E11" t="s">
        <v>1230</v>
      </c>
      <c r="F11" t="s">
        <v>1218</v>
      </c>
      <c r="G11" t="s">
        <v>1205</v>
      </c>
      <c r="I11" t="s">
        <v>1697</v>
      </c>
      <c r="J11" t="s">
        <v>1214</v>
      </c>
      <c r="K11" s="259" t="s">
        <v>4070</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1741</v>
      </c>
      <c r="D12" t="s">
        <v>1742</v>
      </c>
      <c r="E12" t="s">
        <v>1230</v>
      </c>
      <c r="F12" t="s">
        <v>1218</v>
      </c>
      <c r="I12" t="s">
        <v>1743</v>
      </c>
      <c r="J12" t="s">
        <v>1744</v>
      </c>
      <c r="K12" s="259" t="s">
        <v>4067</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1755</v>
      </c>
      <c r="C13" t="s">
        <v>1756</v>
      </c>
      <c r="D13" t="s">
        <v>1757</v>
      </c>
      <c r="E13" t="s">
        <v>1217</v>
      </c>
      <c r="F13" t="s">
        <v>1218</v>
      </c>
      <c r="I13" t="s">
        <v>1758</v>
      </c>
      <c r="J13" t="s">
        <v>1214</v>
      </c>
      <c r="K13" s="259" t="s">
        <v>4068</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1748</v>
      </c>
      <c r="C14" t="s">
        <v>1749</v>
      </c>
      <c r="D14" t="s">
        <v>1750</v>
      </c>
      <c r="E14" t="s">
        <v>1217</v>
      </c>
      <c r="F14" t="s">
        <v>1218</v>
      </c>
      <c r="I14" t="s">
        <v>1751</v>
      </c>
      <c r="J14" t="s">
        <v>1214</v>
      </c>
      <c r="K14" s="259" t="s">
        <v>4068</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1779</v>
      </c>
      <c r="D15" t="s">
        <v>1780</v>
      </c>
      <c r="E15" t="s">
        <v>1287</v>
      </c>
      <c r="F15" t="s">
        <v>1218</v>
      </c>
      <c r="I15" t="s">
        <v>1781</v>
      </c>
      <c r="J15" t="s">
        <v>1220</v>
      </c>
      <c r="K15" s="259" t="s">
        <v>3065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1828</v>
      </c>
      <c r="D16" t="s">
        <v>1829</v>
      </c>
      <c r="E16" t="s">
        <v>1217</v>
      </c>
      <c r="F16" t="s">
        <v>1218</v>
      </c>
      <c r="I16" t="s">
        <v>1830</v>
      </c>
      <c r="J16" t="s">
        <v>1243</v>
      </c>
      <c r="K16" s="259" t="s">
        <v>3070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1831</v>
      </c>
      <c r="C17" t="s">
        <v>1832</v>
      </c>
      <c r="D17" t="s">
        <v>1833</v>
      </c>
      <c r="E17" t="s">
        <v>1287</v>
      </c>
      <c r="F17" t="s">
        <v>1218</v>
      </c>
      <c r="I17" t="s">
        <v>1834</v>
      </c>
      <c r="J17" t="s">
        <v>1744</v>
      </c>
      <c r="K17" s="259" t="s">
        <v>4067</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1864</v>
      </c>
      <c r="D18" t="s">
        <v>1865</v>
      </c>
      <c r="E18" t="s">
        <v>1287</v>
      </c>
      <c r="F18" t="s">
        <v>1218</v>
      </c>
      <c r="I18" t="s">
        <v>1866</v>
      </c>
      <c r="J18" t="s">
        <v>1214</v>
      </c>
      <c r="K18" s="259" t="s">
        <v>4071</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1867</v>
      </c>
      <c r="C19" t="s">
        <v>1868</v>
      </c>
      <c r="D19" t="s">
        <v>1869</v>
      </c>
      <c r="E19" t="s">
        <v>1253</v>
      </c>
      <c r="F19" t="s">
        <v>1218</v>
      </c>
      <c r="I19" t="s">
        <v>1870</v>
      </c>
      <c r="J19" t="s">
        <v>1214</v>
      </c>
      <c r="K19" s="259" t="s">
        <v>4072</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1877</v>
      </c>
      <c r="D20" t="s">
        <v>1878</v>
      </c>
      <c r="E20" t="s">
        <v>1217</v>
      </c>
      <c r="F20" t="s">
        <v>1283</v>
      </c>
      <c r="I20" t="s">
        <v>1879</v>
      </c>
      <c r="J20" t="s">
        <v>1220</v>
      </c>
      <c r="K20" s="259" t="s">
        <v>3070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1907</v>
      </c>
      <c r="D21" t="s">
        <v>1908</v>
      </c>
      <c r="E21" t="s">
        <v>1260</v>
      </c>
      <c r="F21" t="s">
        <v>1218</v>
      </c>
      <c r="I21" t="s">
        <v>1909</v>
      </c>
      <c r="J21" t="s">
        <v>1220</v>
      </c>
      <c r="K21" s="259" t="s">
        <v>4065</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1931</v>
      </c>
      <c r="D22" t="s">
        <v>1931</v>
      </c>
      <c r="E22" t="s">
        <v>1230</v>
      </c>
      <c r="F22" t="s">
        <v>1218</v>
      </c>
      <c r="I22" t="s">
        <v>1932</v>
      </c>
      <c r="J22" t="s">
        <v>1214</v>
      </c>
      <c r="K22" s="259" t="s">
        <v>4070</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1998</v>
      </c>
      <c r="D23" t="s">
        <v>1999</v>
      </c>
      <c r="E23" t="s">
        <v>1287</v>
      </c>
      <c r="F23" t="s">
        <v>1218</v>
      </c>
      <c r="I23" t="s">
        <v>2000</v>
      </c>
      <c r="J23" t="s">
        <v>1744</v>
      </c>
      <c r="K23" s="259" t="s">
        <v>4067</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2007</v>
      </c>
      <c r="D24" t="s">
        <v>2008</v>
      </c>
      <c r="E24" t="s">
        <v>1287</v>
      </c>
      <c r="F24" t="s">
        <v>1218</v>
      </c>
      <c r="I24" t="s">
        <v>2009</v>
      </c>
      <c r="J24" t="s">
        <v>1744</v>
      </c>
      <c r="K24" s="259" t="s">
        <v>4067</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2056</v>
      </c>
      <c r="D25" t="s">
        <v>2057</v>
      </c>
      <c r="E25" t="s">
        <v>1287</v>
      </c>
      <c r="F25" t="s">
        <v>1218</v>
      </c>
      <c r="I25" t="s">
        <v>2058</v>
      </c>
      <c r="J25" t="s">
        <v>1220</v>
      </c>
      <c r="K25" s="259" t="s">
        <v>4073</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2062</v>
      </c>
      <c r="D26" t="s">
        <v>2063</v>
      </c>
      <c r="E26" t="s">
        <v>1287</v>
      </c>
      <c r="F26" t="s">
        <v>1218</v>
      </c>
      <c r="G26" t="s">
        <v>1205</v>
      </c>
      <c r="I26" t="s">
        <v>2064</v>
      </c>
      <c r="J26" t="s">
        <v>1220</v>
      </c>
      <c r="K26" s="259" t="s">
        <v>4074</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2071</v>
      </c>
      <c r="C27" t="s">
        <v>2072</v>
      </c>
      <c r="D27" t="s">
        <v>2073</v>
      </c>
      <c r="E27" t="s">
        <v>1230</v>
      </c>
      <c r="F27" t="s">
        <v>1218</v>
      </c>
      <c r="I27" t="s">
        <v>2074</v>
      </c>
      <c r="J27" t="s">
        <v>1220</v>
      </c>
      <c r="K27" s="259" t="s">
        <v>4065</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2100</v>
      </c>
      <c r="D28" t="s">
        <v>2100</v>
      </c>
      <c r="E28" t="s">
        <v>1217</v>
      </c>
      <c r="F28" t="s">
        <v>1218</v>
      </c>
      <c r="I28" t="s">
        <v>2101</v>
      </c>
      <c r="J28" t="s">
        <v>1220</v>
      </c>
      <c r="K28" s="259" t="s">
        <v>4074</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2139</v>
      </c>
      <c r="D29" t="s">
        <v>2140</v>
      </c>
      <c r="E29" t="s">
        <v>1241</v>
      </c>
      <c r="F29" t="s">
        <v>1218</v>
      </c>
      <c r="I29" t="s">
        <v>2141</v>
      </c>
      <c r="J29" t="s">
        <v>1220</v>
      </c>
      <c r="K29" s="259" t="s">
        <v>3064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2165</v>
      </c>
      <c r="D30" t="s">
        <v>2166</v>
      </c>
      <c r="E30" t="s">
        <v>1287</v>
      </c>
      <c r="F30" t="s">
        <v>1218</v>
      </c>
      <c r="I30" t="s">
        <v>2167</v>
      </c>
      <c r="J30" t="s">
        <v>1214</v>
      </c>
      <c r="K30" s="259" t="s">
        <v>3065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2290</v>
      </c>
      <c r="D31" t="s">
        <v>2291</v>
      </c>
      <c r="E31" t="s">
        <v>1217</v>
      </c>
      <c r="F31" t="s">
        <v>1283</v>
      </c>
      <c r="I31" t="s">
        <v>2292</v>
      </c>
      <c r="J31" t="s">
        <v>1214</v>
      </c>
      <c r="K31" s="259" t="s">
        <v>3098</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2293</v>
      </c>
      <c r="D32" t="s">
        <v>2294</v>
      </c>
      <c r="E32" t="s">
        <v>1287</v>
      </c>
      <c r="F32" t="s">
        <v>1218</v>
      </c>
      <c r="I32" t="s">
        <v>2295</v>
      </c>
      <c r="J32" t="s">
        <v>1220</v>
      </c>
      <c r="K32" s="259" t="s">
        <v>4066</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2315</v>
      </c>
      <c r="D33" t="s">
        <v>2315</v>
      </c>
      <c r="E33" t="s">
        <v>1217</v>
      </c>
      <c r="F33" t="s">
        <v>1218</v>
      </c>
      <c r="I33" t="s">
        <v>2316</v>
      </c>
      <c r="J33" t="s">
        <v>1220</v>
      </c>
      <c r="K33" s="259" t="s">
        <v>4065</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2328</v>
      </c>
      <c r="C34" t="s">
        <v>2329</v>
      </c>
      <c r="D34" t="s">
        <v>2330</v>
      </c>
      <c r="E34" t="s">
        <v>1230</v>
      </c>
      <c r="F34" t="s">
        <v>1218</v>
      </c>
      <c r="I34" t="s">
        <v>2331</v>
      </c>
      <c r="J34" t="s">
        <v>1220</v>
      </c>
      <c r="K34" s="259" t="s">
        <v>3070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2351</v>
      </c>
      <c r="D35" t="s">
        <v>2352</v>
      </c>
      <c r="E35" t="s">
        <v>1211</v>
      </c>
      <c r="F35" t="s">
        <v>1218</v>
      </c>
      <c r="I35" t="s">
        <v>2353</v>
      </c>
      <c r="J35" t="s">
        <v>1243</v>
      </c>
      <c r="K35" s="259" t="s">
        <v>4065</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2371</v>
      </c>
      <c r="D36" t="s">
        <v>2372</v>
      </c>
      <c r="E36" t="s">
        <v>1217</v>
      </c>
      <c r="F36" t="s">
        <v>1218</v>
      </c>
      <c r="I36" t="s">
        <v>2373</v>
      </c>
      <c r="J36" t="s">
        <v>1214</v>
      </c>
      <c r="K36" s="259" t="s">
        <v>4068</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2384</v>
      </c>
      <c r="D37" t="s">
        <v>2385</v>
      </c>
      <c r="E37" t="s">
        <v>1287</v>
      </c>
      <c r="F37" t="s">
        <v>1218</v>
      </c>
      <c r="I37" t="s">
        <v>2386</v>
      </c>
      <c r="J37" t="s">
        <v>1220</v>
      </c>
      <c r="K37" s="259" t="s">
        <v>4066</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2416</v>
      </c>
      <c r="D38" t="s">
        <v>2417</v>
      </c>
      <c r="E38" t="s">
        <v>1217</v>
      </c>
      <c r="F38" t="s">
        <v>1226</v>
      </c>
      <c r="I38" t="s">
        <v>2418</v>
      </c>
      <c r="J38" t="s">
        <v>1220</v>
      </c>
      <c r="K38" s="259" t="s">
        <v>4075</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2427</v>
      </c>
      <c r="D39" t="s">
        <v>2428</v>
      </c>
      <c r="E39" t="s">
        <v>1211</v>
      </c>
      <c r="F39" t="s">
        <v>1218</v>
      </c>
      <c r="G39" t="s">
        <v>1205</v>
      </c>
      <c r="I39" t="s">
        <v>2429</v>
      </c>
      <c r="J39" t="s">
        <v>1220</v>
      </c>
      <c r="K39" s="259" t="s">
        <v>3069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2474</v>
      </c>
      <c r="D40" t="s">
        <v>2475</v>
      </c>
      <c r="E40" t="s">
        <v>1217</v>
      </c>
      <c r="F40" t="s">
        <v>1218</v>
      </c>
      <c r="I40" t="s">
        <v>2476</v>
      </c>
      <c r="J40" t="s">
        <v>1214</v>
      </c>
      <c r="K40" s="259" t="s">
        <v>3070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2548</v>
      </c>
      <c r="C41" t="s">
        <v>2549</v>
      </c>
      <c r="D41" t="s">
        <v>2550</v>
      </c>
      <c r="E41" t="s">
        <v>1253</v>
      </c>
      <c r="F41" t="s">
        <v>1218</v>
      </c>
      <c r="I41" t="s">
        <v>2551</v>
      </c>
      <c r="J41" t="s">
        <v>1220</v>
      </c>
      <c r="K41" s="259" t="s">
        <v>3065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2607</v>
      </c>
      <c r="D42" t="s">
        <v>2608</v>
      </c>
      <c r="E42" t="s">
        <v>1217</v>
      </c>
      <c r="F42" t="s">
        <v>1218</v>
      </c>
      <c r="I42" t="s">
        <v>2609</v>
      </c>
      <c r="J42" t="s">
        <v>1220</v>
      </c>
      <c r="K42" s="259" t="s">
        <v>3065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2623</v>
      </c>
      <c r="D43" t="s">
        <v>2624</v>
      </c>
      <c r="E43" t="s">
        <v>1287</v>
      </c>
      <c r="F43" t="s">
        <v>1218</v>
      </c>
      <c r="I43" t="s">
        <v>2625</v>
      </c>
      <c r="J43" t="s">
        <v>1220</v>
      </c>
      <c r="K43" s="259" t="s">
        <v>4066</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2651</v>
      </c>
      <c r="C44" t="s">
        <v>2652</v>
      </c>
      <c r="D44" t="s">
        <v>2653</v>
      </c>
      <c r="E44" t="s">
        <v>1230</v>
      </c>
      <c r="F44" t="s">
        <v>1218</v>
      </c>
      <c r="I44" t="s">
        <v>2654</v>
      </c>
      <c r="J44" t="s">
        <v>1220</v>
      </c>
      <c r="K44" s="259" t="s">
        <v>4070</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1209</v>
      </c>
      <c r="D45" t="s">
        <v>1210</v>
      </c>
      <c r="E45" t="s">
        <v>1211</v>
      </c>
      <c r="F45" t="s">
        <v>1212</v>
      </c>
      <c r="I45" t="s">
        <v>1213</v>
      </c>
      <c r="J45" t="s">
        <v>1214</v>
      </c>
      <c r="K45" s="259" t="s">
        <v>4076</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1224</v>
      </c>
      <c r="D46" t="s">
        <v>1225</v>
      </c>
      <c r="E46" t="s">
        <v>1211</v>
      </c>
      <c r="F46" t="s">
        <v>1226</v>
      </c>
      <c r="H46" t="s">
        <v>1206</v>
      </c>
      <c r="I46" t="s">
        <v>1227</v>
      </c>
      <c r="J46" t="s">
        <v>1220</v>
      </c>
      <c r="K46" s="259" t="s">
        <v>4076</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1244</v>
      </c>
      <c r="D47" t="s">
        <v>1245</v>
      </c>
      <c r="E47" t="s">
        <v>1241</v>
      </c>
      <c r="F47" t="s">
        <v>1218</v>
      </c>
      <c r="I47" t="s">
        <v>1246</v>
      </c>
      <c r="J47" t="s">
        <v>1220</v>
      </c>
      <c r="K47" s="259" t="s">
        <v>3085</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1262</v>
      </c>
      <c r="D48" t="s">
        <v>1263</v>
      </c>
      <c r="E48" t="s">
        <v>1230</v>
      </c>
      <c r="F48" t="s">
        <v>1264</v>
      </c>
      <c r="H48" t="s">
        <v>1206</v>
      </c>
      <c r="I48" t="s">
        <v>1265</v>
      </c>
      <c r="J48" t="s">
        <v>1220</v>
      </c>
      <c r="K48" s="259" t="s">
        <v>4077</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1292</v>
      </c>
      <c r="D49" t="s">
        <v>1293</v>
      </c>
      <c r="E49" t="s">
        <v>1211</v>
      </c>
      <c r="F49" t="s">
        <v>1218</v>
      </c>
      <c r="I49" t="s">
        <v>1294</v>
      </c>
      <c r="J49" t="s">
        <v>1243</v>
      </c>
      <c r="K49" s="259" t="s">
        <v>3097</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1295</v>
      </c>
      <c r="C50" t="s">
        <v>1296</v>
      </c>
      <c r="D50" t="s">
        <v>1297</v>
      </c>
      <c r="E50" t="s">
        <v>1211</v>
      </c>
      <c r="F50" t="s">
        <v>1218</v>
      </c>
      <c r="I50" t="s">
        <v>1298</v>
      </c>
      <c r="J50" t="s">
        <v>1220</v>
      </c>
      <c r="K50" s="259" t="s">
        <v>4066</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1343</v>
      </c>
      <c r="D51" t="s">
        <v>1344</v>
      </c>
      <c r="E51" t="s">
        <v>1217</v>
      </c>
      <c r="F51" t="s">
        <v>1218</v>
      </c>
      <c r="I51" t="s">
        <v>1345</v>
      </c>
      <c r="J51" t="s">
        <v>1220</v>
      </c>
      <c r="K51" s="259" t="s">
        <v>3086</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1352</v>
      </c>
      <c r="D52" t="s">
        <v>1353</v>
      </c>
      <c r="E52" t="s">
        <v>1241</v>
      </c>
      <c r="F52" t="s">
        <v>1218</v>
      </c>
      <c r="G52" t="s">
        <v>1205</v>
      </c>
      <c r="I52" t="s">
        <v>1354</v>
      </c>
      <c r="J52" t="s">
        <v>1220</v>
      </c>
      <c r="K52" s="259" t="s">
        <v>3079</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1355</v>
      </c>
      <c r="D53" t="s">
        <v>1356</v>
      </c>
      <c r="E53" t="s">
        <v>1253</v>
      </c>
      <c r="F53" t="s">
        <v>1218</v>
      </c>
      <c r="I53" t="s">
        <v>1357</v>
      </c>
      <c r="J53" t="s">
        <v>1220</v>
      </c>
      <c r="K53" s="259" t="s">
        <v>3065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516</v>
      </c>
      <c r="D54" t="s">
        <v>518</v>
      </c>
      <c r="E54" t="s">
        <v>1211</v>
      </c>
      <c r="F54" t="s">
        <v>1212</v>
      </c>
      <c r="I54" t="s">
        <v>1364</v>
      </c>
      <c r="J54" t="s">
        <v>1220</v>
      </c>
      <c r="K54" s="259" t="s">
        <v>4066</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1368</v>
      </c>
      <c r="D55" t="s">
        <v>1369</v>
      </c>
      <c r="E55" t="s">
        <v>1211</v>
      </c>
      <c r="F55" t="s">
        <v>1283</v>
      </c>
      <c r="G55" t="s">
        <v>1205</v>
      </c>
      <c r="I55" t="s">
        <v>1370</v>
      </c>
      <c r="J55" t="s">
        <v>1220</v>
      </c>
      <c r="K55" s="259" t="s">
        <v>3079</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1391</v>
      </c>
      <c r="D56" t="s">
        <v>1392</v>
      </c>
      <c r="E56" t="s">
        <v>1217</v>
      </c>
      <c r="F56" t="s">
        <v>1218</v>
      </c>
      <c r="I56" t="s">
        <v>1393</v>
      </c>
      <c r="J56" t="s">
        <v>1214</v>
      </c>
      <c r="K56" s="259" t="s">
        <v>4066</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1408</v>
      </c>
      <c r="D57" t="s">
        <v>1409</v>
      </c>
      <c r="E57" t="s">
        <v>1211</v>
      </c>
      <c r="F57" t="s">
        <v>1264</v>
      </c>
      <c r="H57" t="s">
        <v>1206</v>
      </c>
      <c r="I57" t="s">
        <v>1410</v>
      </c>
      <c r="J57" t="s">
        <v>1214</v>
      </c>
      <c r="K57" s="259" t="s">
        <v>3079</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1426</v>
      </c>
      <c r="D58" t="s">
        <v>1427</v>
      </c>
      <c r="E58" t="s">
        <v>1241</v>
      </c>
      <c r="F58" t="s">
        <v>1218</v>
      </c>
      <c r="I58" t="s">
        <v>1428</v>
      </c>
      <c r="J58" t="s">
        <v>1220</v>
      </c>
      <c r="K58" s="259" t="s">
        <v>4069</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1429</v>
      </c>
      <c r="C59" t="s">
        <v>1430</v>
      </c>
      <c r="D59" t="s">
        <v>1431</v>
      </c>
      <c r="E59" t="s">
        <v>1287</v>
      </c>
      <c r="F59" t="s">
        <v>1283</v>
      </c>
      <c r="G59" t="s">
        <v>1205</v>
      </c>
      <c r="I59" t="s">
        <v>1432</v>
      </c>
      <c r="J59" t="s">
        <v>1280</v>
      </c>
      <c r="K59" s="259" t="s">
        <v>3080</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1441</v>
      </c>
      <c r="C60" t="s">
        <v>1442</v>
      </c>
      <c r="D60" t="s">
        <v>1443</v>
      </c>
      <c r="E60" t="s">
        <v>1287</v>
      </c>
      <c r="F60" t="s">
        <v>1283</v>
      </c>
      <c r="G60" t="s">
        <v>1205</v>
      </c>
      <c r="I60" t="s">
        <v>1444</v>
      </c>
      <c r="J60" t="s">
        <v>1280</v>
      </c>
      <c r="K60" s="259" t="s">
        <v>3080</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1453</v>
      </c>
      <c r="C61" t="s">
        <v>1454</v>
      </c>
      <c r="D61" t="s">
        <v>1455</v>
      </c>
      <c r="E61" t="s">
        <v>1287</v>
      </c>
      <c r="F61" t="s">
        <v>1283</v>
      </c>
      <c r="G61" t="s">
        <v>1205</v>
      </c>
      <c r="I61" t="s">
        <v>1456</v>
      </c>
      <c r="J61" t="s">
        <v>1280</v>
      </c>
      <c r="K61" s="259" t="s">
        <v>3080</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1470</v>
      </c>
      <c r="D62" t="s">
        <v>1471</v>
      </c>
      <c r="E62" t="s">
        <v>1211</v>
      </c>
      <c r="F62" t="s">
        <v>1226</v>
      </c>
      <c r="I62" t="s">
        <v>1472</v>
      </c>
      <c r="J62" t="s">
        <v>1214</v>
      </c>
      <c r="K62" s="259" t="s">
        <v>4078</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1480</v>
      </c>
      <c r="D63" t="s">
        <v>1481</v>
      </c>
      <c r="E63" t="s">
        <v>1311</v>
      </c>
      <c r="F63" t="s">
        <v>1218</v>
      </c>
      <c r="H63" t="s">
        <v>1206</v>
      </c>
      <c r="I63" t="s">
        <v>1482</v>
      </c>
      <c r="J63" t="s">
        <v>1220</v>
      </c>
      <c r="K63" s="259" t="s">
        <v>3085</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1495</v>
      </c>
      <c r="D64" t="s">
        <v>1496</v>
      </c>
      <c r="E64" t="s">
        <v>1311</v>
      </c>
      <c r="F64" t="s">
        <v>1218</v>
      </c>
      <c r="H64" t="s">
        <v>1206</v>
      </c>
      <c r="I64" t="s">
        <v>1497</v>
      </c>
      <c r="J64" t="s">
        <v>1220</v>
      </c>
      <c r="K64" s="259" t="s">
        <v>4065</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1548</v>
      </c>
      <c r="D65" t="s">
        <v>1549</v>
      </c>
      <c r="E65" t="s">
        <v>1260</v>
      </c>
      <c r="F65" t="s">
        <v>1218</v>
      </c>
      <c r="I65" t="s">
        <v>1550</v>
      </c>
      <c r="J65" t="s">
        <v>1220</v>
      </c>
      <c r="K65" s="259" t="s">
        <v>4066</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1564</v>
      </c>
      <c r="D66" t="s">
        <v>1565</v>
      </c>
      <c r="E66" t="s">
        <v>1230</v>
      </c>
      <c r="F66" t="s">
        <v>1218</v>
      </c>
      <c r="I66" t="s">
        <v>1566</v>
      </c>
      <c r="J66" t="s">
        <v>1214</v>
      </c>
      <c r="K66" s="259" t="s">
        <v>4068</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1579</v>
      </c>
      <c r="D67" t="s">
        <v>1580</v>
      </c>
      <c r="E67" t="s">
        <v>1217</v>
      </c>
      <c r="F67" t="s">
        <v>1218</v>
      </c>
      <c r="I67" t="s">
        <v>1581</v>
      </c>
      <c r="J67" t="s">
        <v>1220</v>
      </c>
      <c r="K67" s="259" t="s">
        <v>3069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1601</v>
      </c>
      <c r="D68" t="s">
        <v>1602</v>
      </c>
      <c r="E68" t="s">
        <v>1260</v>
      </c>
      <c r="F68" t="s">
        <v>1218</v>
      </c>
      <c r="I68" t="s">
        <v>1603</v>
      </c>
      <c r="J68" t="s">
        <v>1220</v>
      </c>
      <c r="K68" s="259" t="s">
        <v>4074</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1617</v>
      </c>
      <c r="D69" t="s">
        <v>1618</v>
      </c>
      <c r="E69" t="s">
        <v>1311</v>
      </c>
      <c r="F69" t="s">
        <v>1218</v>
      </c>
      <c r="G69" t="s">
        <v>1205</v>
      </c>
      <c r="H69" t="s">
        <v>1206</v>
      </c>
      <c r="I69" t="s">
        <v>1619</v>
      </c>
      <c r="J69" t="s">
        <v>1220</v>
      </c>
      <c r="K69" s="259" t="s">
        <v>4079</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1623</v>
      </c>
      <c r="D70" t="s">
        <v>1624</v>
      </c>
      <c r="E70" t="s">
        <v>1311</v>
      </c>
      <c r="F70" t="s">
        <v>1218</v>
      </c>
      <c r="G70" t="s">
        <v>1205</v>
      </c>
      <c r="I70" t="s">
        <v>1625</v>
      </c>
      <c r="J70" t="s">
        <v>1220</v>
      </c>
      <c r="K70" s="259" t="s">
        <v>3079</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1626</v>
      </c>
      <c r="D71" t="s">
        <v>1627</v>
      </c>
      <c r="E71" t="s">
        <v>1311</v>
      </c>
      <c r="F71" t="s">
        <v>1218</v>
      </c>
      <c r="G71" t="s">
        <v>1205</v>
      </c>
      <c r="H71" t="s">
        <v>1206</v>
      </c>
      <c r="I71" t="s">
        <v>1628</v>
      </c>
      <c r="J71" t="s">
        <v>1220</v>
      </c>
      <c r="K71" s="259" t="s">
        <v>3087</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1629</v>
      </c>
      <c r="D72" t="s">
        <v>1630</v>
      </c>
      <c r="E72" t="s">
        <v>1230</v>
      </c>
      <c r="F72" t="s">
        <v>1218</v>
      </c>
      <c r="H72" t="s">
        <v>1206</v>
      </c>
      <c r="I72" t="s">
        <v>1631</v>
      </c>
      <c r="J72" t="s">
        <v>1220</v>
      </c>
      <c r="K72" s="259" t="s">
        <v>4077</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1672</v>
      </c>
      <c r="D73" t="s">
        <v>1673</v>
      </c>
      <c r="E73" t="s">
        <v>1241</v>
      </c>
      <c r="F73" t="s">
        <v>1283</v>
      </c>
      <c r="G73" t="s">
        <v>1205</v>
      </c>
      <c r="I73" t="s">
        <v>1674</v>
      </c>
      <c r="J73" t="s">
        <v>1280</v>
      </c>
      <c r="K73" s="259" t="s">
        <v>3080</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1678</v>
      </c>
      <c r="D74" t="s">
        <v>1679</v>
      </c>
      <c r="E74" t="s">
        <v>1287</v>
      </c>
      <c r="F74" t="s">
        <v>1218</v>
      </c>
      <c r="I74" t="s">
        <v>1680</v>
      </c>
      <c r="J74" t="s">
        <v>1214</v>
      </c>
      <c r="K74" s="259" t="s">
        <v>3075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1681</v>
      </c>
      <c r="C75" t="s">
        <v>1682</v>
      </c>
      <c r="D75" t="s">
        <v>1683</v>
      </c>
      <c r="E75" t="s">
        <v>1287</v>
      </c>
      <c r="F75" t="s">
        <v>1218</v>
      </c>
      <c r="G75" t="s">
        <v>1205</v>
      </c>
      <c r="I75" t="s">
        <v>1684</v>
      </c>
      <c r="J75" t="s">
        <v>1243</v>
      </c>
      <c r="K75" s="259" t="s">
        <v>4067</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1685</v>
      </c>
      <c r="C76" t="s">
        <v>1686</v>
      </c>
      <c r="D76" t="s">
        <v>1687</v>
      </c>
      <c r="E76" t="s">
        <v>1287</v>
      </c>
      <c r="F76" t="s">
        <v>1218</v>
      </c>
      <c r="I76" t="s">
        <v>1688</v>
      </c>
      <c r="J76" t="s">
        <v>1220</v>
      </c>
      <c r="K76" s="259" t="s">
        <v>3065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1701</v>
      </c>
      <c r="D77" t="s">
        <v>1702</v>
      </c>
      <c r="E77" t="s">
        <v>1230</v>
      </c>
      <c r="F77" t="s">
        <v>1218</v>
      </c>
      <c r="G77" t="s">
        <v>1205</v>
      </c>
      <c r="I77" t="s">
        <v>1703</v>
      </c>
      <c r="J77" t="s">
        <v>1220</v>
      </c>
      <c r="K77" s="259" t="s">
        <v>3070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1763</v>
      </c>
      <c r="D78" t="s">
        <v>1764</v>
      </c>
      <c r="E78" t="s">
        <v>1287</v>
      </c>
      <c r="F78" t="s">
        <v>1283</v>
      </c>
      <c r="G78" t="s">
        <v>1205</v>
      </c>
      <c r="I78" t="s">
        <v>1765</v>
      </c>
      <c r="J78" t="s">
        <v>1220</v>
      </c>
      <c r="K78" s="259" t="s">
        <v>3080</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1769</v>
      </c>
      <c r="C79" t="s">
        <v>1770</v>
      </c>
      <c r="D79" t="s">
        <v>1771</v>
      </c>
      <c r="E79" t="s">
        <v>1217</v>
      </c>
      <c r="F79" t="s">
        <v>1212</v>
      </c>
      <c r="I79" t="s">
        <v>1772</v>
      </c>
      <c r="J79" t="s">
        <v>1220</v>
      </c>
      <c r="K79" s="259" t="s">
        <v>4074</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1782</v>
      </c>
      <c r="D80" t="s">
        <v>1783</v>
      </c>
      <c r="E80" t="s">
        <v>1241</v>
      </c>
      <c r="F80" t="s">
        <v>1218</v>
      </c>
      <c r="G80" t="s">
        <v>1205</v>
      </c>
      <c r="I80" t="s">
        <v>1784</v>
      </c>
      <c r="J80" t="s">
        <v>1220</v>
      </c>
      <c r="K80" s="259" t="s">
        <v>3066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1825</v>
      </c>
      <c r="D81" t="s">
        <v>1826</v>
      </c>
      <c r="E81" t="s">
        <v>1241</v>
      </c>
      <c r="F81" t="s">
        <v>1218</v>
      </c>
      <c r="G81" t="s">
        <v>1205</v>
      </c>
      <c r="I81" t="s">
        <v>1827</v>
      </c>
      <c r="J81" t="s">
        <v>1220</v>
      </c>
      <c r="K81" s="259" t="s">
        <v>4080</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v>
      </c>
    </row>
    <row r="82" spans="1:13">
      <c r="A82">
        <v>1</v>
      </c>
      <c r="B82" t="s">
        <v>1842</v>
      </c>
      <c r="D82" t="s">
        <v>1843</v>
      </c>
      <c r="E82" t="s">
        <v>1217</v>
      </c>
      <c r="F82" t="s">
        <v>1283</v>
      </c>
      <c r="G82" t="s">
        <v>1205</v>
      </c>
      <c r="I82" t="s">
        <v>1844</v>
      </c>
      <c r="J82" t="s">
        <v>1214</v>
      </c>
      <c r="K82" s="259" t="s">
        <v>3088</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1845</v>
      </c>
      <c r="C83" t="s">
        <v>1846</v>
      </c>
      <c r="D83" t="s">
        <v>1847</v>
      </c>
      <c r="E83" t="s">
        <v>1230</v>
      </c>
      <c r="F83" t="s">
        <v>1283</v>
      </c>
      <c r="G83" t="s">
        <v>1205</v>
      </c>
      <c r="I83" t="s">
        <v>1848</v>
      </c>
      <c r="J83" t="s">
        <v>1280</v>
      </c>
      <c r="K83" s="259" t="s">
        <v>3088</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1849</v>
      </c>
      <c r="D84" t="s">
        <v>1850</v>
      </c>
      <c r="E84" t="s">
        <v>1253</v>
      </c>
      <c r="F84" t="s">
        <v>1218</v>
      </c>
      <c r="G84" t="s">
        <v>1205</v>
      </c>
      <c r="I84" t="s">
        <v>1851</v>
      </c>
      <c r="J84" t="s">
        <v>1214</v>
      </c>
      <c r="K84" s="259" t="s">
        <v>4081</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1880</v>
      </c>
      <c r="D85" t="s">
        <v>1881</v>
      </c>
      <c r="E85" t="s">
        <v>1230</v>
      </c>
      <c r="F85" t="s">
        <v>1218</v>
      </c>
      <c r="I85" t="s">
        <v>1882</v>
      </c>
      <c r="J85" t="s">
        <v>1220</v>
      </c>
      <c r="K85" s="259" t="s">
        <v>4077</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1883</v>
      </c>
      <c r="D86" t="s">
        <v>1884</v>
      </c>
      <c r="E86" t="s">
        <v>1217</v>
      </c>
      <c r="F86" t="s">
        <v>1218</v>
      </c>
      <c r="I86" t="s">
        <v>1885</v>
      </c>
      <c r="J86" t="s">
        <v>1220</v>
      </c>
      <c r="K86" s="259" t="s">
        <v>4082</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1886</v>
      </c>
      <c r="D87" t="s">
        <v>1887</v>
      </c>
      <c r="E87" t="s">
        <v>1230</v>
      </c>
      <c r="F87" t="s">
        <v>1283</v>
      </c>
      <c r="G87" t="s">
        <v>1205</v>
      </c>
      <c r="I87" t="s">
        <v>1888</v>
      </c>
      <c r="J87" t="s">
        <v>1280</v>
      </c>
      <c r="K87" s="259" t="s">
        <v>3088</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1898</v>
      </c>
      <c r="D88" t="s">
        <v>1899</v>
      </c>
      <c r="E88" t="s">
        <v>1241</v>
      </c>
      <c r="F88" t="s">
        <v>1218</v>
      </c>
      <c r="G88" t="s">
        <v>1205</v>
      </c>
      <c r="I88" t="s">
        <v>1900</v>
      </c>
      <c r="J88" t="s">
        <v>1220</v>
      </c>
      <c r="K88" s="259" t="s">
        <v>3082</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1904</v>
      </c>
      <c r="D89" t="s">
        <v>1905</v>
      </c>
      <c r="E89" t="s">
        <v>1311</v>
      </c>
      <c r="F89" t="s">
        <v>1226</v>
      </c>
      <c r="H89" t="s">
        <v>1206</v>
      </c>
      <c r="I89" t="s">
        <v>1906</v>
      </c>
      <c r="J89" t="s">
        <v>1220</v>
      </c>
      <c r="K89" s="259" t="s">
        <v>4080</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1919</v>
      </c>
      <c r="D90" t="s">
        <v>1920</v>
      </c>
      <c r="E90" t="s">
        <v>1260</v>
      </c>
      <c r="F90" t="s">
        <v>1218</v>
      </c>
      <c r="G90" t="s">
        <v>1205</v>
      </c>
      <c r="I90" t="s">
        <v>1921</v>
      </c>
      <c r="J90" t="s">
        <v>1220</v>
      </c>
      <c r="K90" s="259" t="s">
        <v>4074</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1933</v>
      </c>
      <c r="D91" t="s">
        <v>1934</v>
      </c>
      <c r="E91" t="s">
        <v>1241</v>
      </c>
      <c r="F91" t="s">
        <v>1218</v>
      </c>
      <c r="I91" t="s">
        <v>1935</v>
      </c>
      <c r="J91" t="s">
        <v>1220</v>
      </c>
      <c r="K91" s="259" t="s">
        <v>3079</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2028</v>
      </c>
      <c r="C92" t="s">
        <v>2029</v>
      </c>
      <c r="D92" t="s">
        <v>2030</v>
      </c>
      <c r="E92" t="s">
        <v>1311</v>
      </c>
      <c r="F92" t="s">
        <v>1218</v>
      </c>
      <c r="G92" t="s">
        <v>1205</v>
      </c>
      <c r="I92" t="s">
        <v>2031</v>
      </c>
      <c r="J92" t="s">
        <v>1214</v>
      </c>
      <c r="K92" s="259" t="s">
        <v>3086</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2053</v>
      </c>
      <c r="D93" t="s">
        <v>2054</v>
      </c>
      <c r="E93" t="s">
        <v>1287</v>
      </c>
      <c r="F93" t="s">
        <v>1218</v>
      </c>
      <c r="G93" t="s">
        <v>1205</v>
      </c>
      <c r="I93" t="s">
        <v>2055</v>
      </c>
      <c r="J93" t="s">
        <v>1220</v>
      </c>
      <c r="K93" s="259" t="s">
        <v>3071</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2075</v>
      </c>
      <c r="D94" t="s">
        <v>2076</v>
      </c>
      <c r="E94" t="s">
        <v>1287</v>
      </c>
      <c r="F94" t="s">
        <v>1218</v>
      </c>
      <c r="I94" t="s">
        <v>2077</v>
      </c>
      <c r="J94" t="s">
        <v>1220</v>
      </c>
      <c r="K94" s="259" t="s">
        <v>4066</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v>
      </c>
    </row>
    <row r="95" spans="1:13">
      <c r="A95">
        <v>1</v>
      </c>
      <c r="B95" t="s">
        <v>2082</v>
      </c>
      <c r="D95" t="s">
        <v>2083</v>
      </c>
      <c r="E95" t="s">
        <v>1241</v>
      </c>
      <c r="F95" t="s">
        <v>1283</v>
      </c>
      <c r="G95" t="s">
        <v>1205</v>
      </c>
      <c r="I95" t="s">
        <v>2084</v>
      </c>
      <c r="J95" t="s">
        <v>1243</v>
      </c>
      <c r="K95" s="259" t="s">
        <v>3097</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2094</v>
      </c>
      <c r="D96" t="s">
        <v>2095</v>
      </c>
      <c r="E96" t="s">
        <v>1311</v>
      </c>
      <c r="F96" t="s">
        <v>1283</v>
      </c>
      <c r="G96" t="s">
        <v>1205</v>
      </c>
      <c r="I96" t="s">
        <v>2096</v>
      </c>
      <c r="J96" t="s">
        <v>1220</v>
      </c>
      <c r="K96" s="259" t="s">
        <v>3088</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2146</v>
      </c>
      <c r="D97" t="s">
        <v>2147</v>
      </c>
      <c r="E97" t="s">
        <v>1287</v>
      </c>
      <c r="F97" t="s">
        <v>1283</v>
      </c>
      <c r="I97" t="s">
        <v>2148</v>
      </c>
      <c r="J97" t="s">
        <v>1220</v>
      </c>
      <c r="K97" s="259" t="s">
        <v>3072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2205</v>
      </c>
      <c r="D98" t="s">
        <v>2206</v>
      </c>
      <c r="E98" t="s">
        <v>1241</v>
      </c>
      <c r="F98" t="s">
        <v>1218</v>
      </c>
      <c r="I98" t="s">
        <v>2207</v>
      </c>
      <c r="J98" t="s">
        <v>1243</v>
      </c>
      <c r="K98" s="259" t="s">
        <v>3064</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2208</v>
      </c>
      <c r="D99" t="s">
        <v>2209</v>
      </c>
      <c r="E99" t="s">
        <v>1230</v>
      </c>
      <c r="F99" t="s">
        <v>1218</v>
      </c>
      <c r="G99" t="s">
        <v>1205</v>
      </c>
      <c r="I99" t="s">
        <v>2210</v>
      </c>
      <c r="J99" t="s">
        <v>1220</v>
      </c>
      <c r="K99" s="259" t="s">
        <v>4083</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2238</v>
      </c>
      <c r="C100" t="s">
        <v>2239</v>
      </c>
      <c r="D100" t="s">
        <v>2240</v>
      </c>
      <c r="E100" t="s">
        <v>1287</v>
      </c>
      <c r="F100" t="s">
        <v>1218</v>
      </c>
      <c r="I100" t="s">
        <v>2241</v>
      </c>
      <c r="J100" t="s">
        <v>1220</v>
      </c>
      <c r="K100" s="259" t="s">
        <v>4084</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2242</v>
      </c>
      <c r="D101" t="s">
        <v>2243</v>
      </c>
      <c r="E101" t="s">
        <v>1287</v>
      </c>
      <c r="F101" t="s">
        <v>1218</v>
      </c>
      <c r="I101" t="s">
        <v>2244</v>
      </c>
      <c r="J101" t="s">
        <v>1243</v>
      </c>
      <c r="K101" s="259" t="s">
        <v>4066</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2332</v>
      </c>
      <c r="D102" t="s">
        <v>2333</v>
      </c>
      <c r="E102" t="s">
        <v>1287</v>
      </c>
      <c r="F102" t="s">
        <v>1218</v>
      </c>
      <c r="I102" t="s">
        <v>2334</v>
      </c>
      <c r="J102" t="s">
        <v>1220</v>
      </c>
      <c r="K102" s="259" t="s">
        <v>4066</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2345</v>
      </c>
      <c r="D103" t="s">
        <v>2346</v>
      </c>
      <c r="E103" t="s">
        <v>1211</v>
      </c>
      <c r="F103" t="s">
        <v>1218</v>
      </c>
      <c r="G103" t="s">
        <v>1205</v>
      </c>
      <c r="I103" t="s">
        <v>2347</v>
      </c>
      <c r="J103" t="s">
        <v>1220</v>
      </c>
      <c r="K103" s="259" t="s">
        <v>4085</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2364</v>
      </c>
      <c r="C104" t="s">
        <v>2365</v>
      </c>
      <c r="D104" t="s">
        <v>2366</v>
      </c>
      <c r="E104" t="s">
        <v>1217</v>
      </c>
      <c r="F104" t="s">
        <v>1218</v>
      </c>
      <c r="H104" t="s">
        <v>1206</v>
      </c>
      <c r="I104" t="s">
        <v>2367</v>
      </c>
      <c r="J104" t="s">
        <v>1220</v>
      </c>
      <c r="K104" s="259" t="s">
        <v>3081</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2393</v>
      </c>
      <c r="D105" t="s">
        <v>2394</v>
      </c>
      <c r="E105" t="s">
        <v>1253</v>
      </c>
      <c r="F105" t="s">
        <v>1218</v>
      </c>
      <c r="I105" t="s">
        <v>2395</v>
      </c>
      <c r="J105" t="s">
        <v>1280</v>
      </c>
      <c r="K105" s="259" t="s">
        <v>4066</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2419</v>
      </c>
      <c r="D106" t="s">
        <v>2420</v>
      </c>
      <c r="E106" t="s">
        <v>1217</v>
      </c>
      <c r="F106" t="s">
        <v>1283</v>
      </c>
      <c r="G106" t="s">
        <v>1205</v>
      </c>
      <c r="I106" t="s">
        <v>2421</v>
      </c>
      <c r="J106" t="s">
        <v>1220</v>
      </c>
      <c r="K106" s="259" t="s">
        <v>4067</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2422</v>
      </c>
      <c r="D107" t="s">
        <v>2423</v>
      </c>
      <c r="E107" t="s">
        <v>1287</v>
      </c>
      <c r="F107" t="s">
        <v>1212</v>
      </c>
      <c r="I107" t="s">
        <v>2424</v>
      </c>
      <c r="J107" t="s">
        <v>1220</v>
      </c>
      <c r="K107" s="259" t="s">
        <v>3097</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2465</v>
      </c>
      <c r="D108" t="s">
        <v>2466</v>
      </c>
      <c r="E108" t="s">
        <v>1211</v>
      </c>
      <c r="F108" t="s">
        <v>1283</v>
      </c>
      <c r="I108" t="s">
        <v>2467</v>
      </c>
      <c r="J108" t="s">
        <v>1220</v>
      </c>
      <c r="K108" s="259" t="s">
        <v>3065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2471</v>
      </c>
      <c r="D109" t="s">
        <v>2472</v>
      </c>
      <c r="E109" t="s">
        <v>1217</v>
      </c>
      <c r="F109" t="s">
        <v>1218</v>
      </c>
      <c r="I109" t="s">
        <v>2473</v>
      </c>
      <c r="J109" t="s">
        <v>1220</v>
      </c>
      <c r="K109" s="259" t="s">
        <v>4083</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2480</v>
      </c>
      <c r="D110" t="s">
        <v>2481</v>
      </c>
      <c r="E110" t="s">
        <v>1287</v>
      </c>
      <c r="F110" t="s">
        <v>1218</v>
      </c>
      <c r="I110" t="s">
        <v>2482</v>
      </c>
      <c r="J110" t="s">
        <v>1214</v>
      </c>
      <c r="K110" s="259" t="s">
        <v>4084</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2494</v>
      </c>
      <c r="D111" t="s">
        <v>2495</v>
      </c>
      <c r="E111" t="s">
        <v>1230</v>
      </c>
      <c r="F111" t="s">
        <v>1218</v>
      </c>
      <c r="H111" t="s">
        <v>1206</v>
      </c>
      <c r="I111" t="s">
        <v>2496</v>
      </c>
      <c r="J111" t="s">
        <v>1220</v>
      </c>
      <c r="K111" s="259" t="s">
        <v>4086</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2509</v>
      </c>
      <c r="D112" t="s">
        <v>2510</v>
      </c>
      <c r="E112" t="s">
        <v>1253</v>
      </c>
      <c r="F112" t="s">
        <v>1218</v>
      </c>
      <c r="I112" t="s">
        <v>2511</v>
      </c>
      <c r="J112" t="s">
        <v>1220</v>
      </c>
      <c r="K112" s="259" t="s">
        <v>4066</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2512</v>
      </c>
      <c r="C113" t="s">
        <v>2513</v>
      </c>
      <c r="D113" t="s">
        <v>2514</v>
      </c>
      <c r="E113" t="s">
        <v>1287</v>
      </c>
      <c r="F113" t="s">
        <v>1218</v>
      </c>
      <c r="I113" t="s">
        <v>2515</v>
      </c>
      <c r="J113" t="s">
        <v>1220</v>
      </c>
      <c r="K113" s="259" t="s">
        <v>3089</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2520</v>
      </c>
      <c r="D114" t="s">
        <v>2521</v>
      </c>
      <c r="E114" t="s">
        <v>1241</v>
      </c>
      <c r="F114" t="s">
        <v>1218</v>
      </c>
      <c r="I114" t="s">
        <v>2522</v>
      </c>
      <c r="J114" t="s">
        <v>1220</v>
      </c>
      <c r="K114" s="259" t="s">
        <v>4074</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v>
      </c>
    </row>
    <row r="115" spans="1:13">
      <c r="A115">
        <v>1</v>
      </c>
      <c r="B115" t="s">
        <v>2590</v>
      </c>
      <c r="C115" t="s">
        <v>2591</v>
      </c>
      <c r="D115" t="s">
        <v>2592</v>
      </c>
      <c r="E115" t="s">
        <v>1230</v>
      </c>
      <c r="F115" t="s">
        <v>1218</v>
      </c>
      <c r="I115" t="s">
        <v>2593</v>
      </c>
      <c r="J115" t="s">
        <v>1280</v>
      </c>
      <c r="K115" s="259" t="s">
        <v>3097</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2604</v>
      </c>
      <c r="D116" t="s">
        <v>2605</v>
      </c>
      <c r="E116" t="s">
        <v>1260</v>
      </c>
      <c r="F116" t="s">
        <v>1226</v>
      </c>
      <c r="H116" t="s">
        <v>1206</v>
      </c>
      <c r="I116" t="s">
        <v>2606</v>
      </c>
      <c r="J116" t="s">
        <v>1220</v>
      </c>
      <c r="K116" s="259" t="s">
        <v>4086</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119" t="s">
        <v>3101</v>
      </c>
      <c r="C117" t="s">
        <v>1215</v>
      </c>
      <c r="D117" t="s">
        <v>1216</v>
      </c>
      <c r="E117" t="s">
        <v>1217</v>
      </c>
      <c r="F117" t="s">
        <v>1218</v>
      </c>
      <c r="G117" t="s">
        <v>1205</v>
      </c>
      <c r="I117" t="s">
        <v>1219</v>
      </c>
      <c r="J117" t="s">
        <v>1220</v>
      </c>
      <c r="K117" s="259" t="s">
        <v>4066</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1221</v>
      </c>
      <c r="D118" t="s">
        <v>1222</v>
      </c>
      <c r="E118" t="s">
        <v>1211</v>
      </c>
      <c r="F118" t="s">
        <v>1218</v>
      </c>
      <c r="I118" t="s">
        <v>1223</v>
      </c>
      <c r="J118" t="s">
        <v>1220</v>
      </c>
      <c r="K118" s="259" t="s">
        <v>3079</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1233</v>
      </c>
      <c r="D119" t="s">
        <v>1234</v>
      </c>
      <c r="E119" t="s">
        <v>1217</v>
      </c>
      <c r="F119" t="s">
        <v>1218</v>
      </c>
      <c r="G119" t="s">
        <v>1205</v>
      </c>
      <c r="I119" t="s">
        <v>1235</v>
      </c>
      <c r="J119" t="s">
        <v>1220</v>
      </c>
      <c r="K119" s="259" t="s">
        <v>3077</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1255</v>
      </c>
      <c r="D120" t="s">
        <v>1256</v>
      </c>
      <c r="E120" t="s">
        <v>1241</v>
      </c>
      <c r="F120" t="s">
        <v>1218</v>
      </c>
      <c r="G120" t="s">
        <v>1205</v>
      </c>
      <c r="I120" t="s">
        <v>1257</v>
      </c>
      <c r="J120" t="s">
        <v>1220</v>
      </c>
      <c r="K120" s="259" t="s">
        <v>3066</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1269</v>
      </c>
      <c r="C121" t="s">
        <v>1270</v>
      </c>
      <c r="D121" t="s">
        <v>1271</v>
      </c>
      <c r="E121" t="s">
        <v>1230</v>
      </c>
      <c r="F121" t="s">
        <v>1231</v>
      </c>
      <c r="I121" t="s">
        <v>1272</v>
      </c>
      <c r="J121" t="s">
        <v>1220</v>
      </c>
      <c r="K121" s="259" t="s">
        <v>3080</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1281</v>
      </c>
      <c r="D122" t="s">
        <v>1282</v>
      </c>
      <c r="E122" t="s">
        <v>1217</v>
      </c>
      <c r="F122" t="s">
        <v>1283</v>
      </c>
      <c r="G122" t="s">
        <v>1205</v>
      </c>
      <c r="I122" t="s">
        <v>1284</v>
      </c>
      <c r="J122" t="s">
        <v>1220</v>
      </c>
      <c r="K122" s="259" t="s">
        <v>4087</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1289</v>
      </c>
      <c r="D123" t="s">
        <v>1290</v>
      </c>
      <c r="E123" t="s">
        <v>1287</v>
      </c>
      <c r="F123" t="s">
        <v>1283</v>
      </c>
      <c r="I123" t="s">
        <v>1291</v>
      </c>
      <c r="J123" t="s">
        <v>1220</v>
      </c>
      <c r="K123" s="259" t="s">
        <v>3065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1313</v>
      </c>
      <c r="D124" t="s">
        <v>1314</v>
      </c>
      <c r="E124" t="s">
        <v>1217</v>
      </c>
      <c r="F124" t="s">
        <v>1218</v>
      </c>
      <c r="G124" t="s">
        <v>1205</v>
      </c>
      <c r="I124" t="s">
        <v>1315</v>
      </c>
      <c r="J124" t="s">
        <v>1214</v>
      </c>
      <c r="K124" s="259" t="s">
        <v>3099</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1319</v>
      </c>
      <c r="D125" t="s">
        <v>1320</v>
      </c>
      <c r="E125" t="s">
        <v>1311</v>
      </c>
      <c r="F125" t="s">
        <v>1226</v>
      </c>
      <c r="H125" t="s">
        <v>1206</v>
      </c>
      <c r="I125" t="s">
        <v>1321</v>
      </c>
      <c r="J125" t="s">
        <v>1220</v>
      </c>
      <c r="K125" s="259" t="s">
        <v>3065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1334</v>
      </c>
      <c r="D126" t="s">
        <v>1335</v>
      </c>
      <c r="E126" t="s">
        <v>1260</v>
      </c>
      <c r="F126" t="s">
        <v>1218</v>
      </c>
      <c r="I126" t="s">
        <v>1336</v>
      </c>
      <c r="J126" t="s">
        <v>1220</v>
      </c>
      <c r="K126" s="259" t="s">
        <v>4077</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1361</v>
      </c>
      <c r="D127" t="s">
        <v>1362</v>
      </c>
      <c r="E127" t="s">
        <v>1260</v>
      </c>
      <c r="F127" t="s">
        <v>1226</v>
      </c>
      <c r="H127" t="s">
        <v>1206</v>
      </c>
      <c r="I127" t="s">
        <v>1363</v>
      </c>
      <c r="J127" t="s">
        <v>1220</v>
      </c>
      <c r="K127" s="259" t="s">
        <v>4080</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1378</v>
      </c>
      <c r="D128" t="s">
        <v>1379</v>
      </c>
      <c r="E128" t="s">
        <v>1287</v>
      </c>
      <c r="F128" t="s">
        <v>1218</v>
      </c>
      <c r="G128" t="s">
        <v>1205</v>
      </c>
      <c r="I128" t="s">
        <v>1380</v>
      </c>
      <c r="J128" t="s">
        <v>1220</v>
      </c>
      <c r="K128" s="259" t="s">
        <v>4068</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119" t="s">
        <v>3102</v>
      </c>
      <c r="D129" t="s">
        <v>1394</v>
      </c>
      <c r="E129" t="s">
        <v>1253</v>
      </c>
      <c r="F129" t="s">
        <v>1218</v>
      </c>
      <c r="I129" t="s">
        <v>1395</v>
      </c>
      <c r="J129" t="s">
        <v>1220</v>
      </c>
      <c r="K129" s="259" t="s">
        <v>4073</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v>
      </c>
    </row>
    <row r="130" spans="1:13">
      <c r="A130">
        <v>2</v>
      </c>
      <c r="B130" t="s">
        <v>1449</v>
      </c>
      <c r="C130" t="s">
        <v>1450</v>
      </c>
      <c r="D130" t="s">
        <v>1451</v>
      </c>
      <c r="E130" t="s">
        <v>1287</v>
      </c>
      <c r="F130" t="s">
        <v>1283</v>
      </c>
      <c r="G130" t="s">
        <v>1205</v>
      </c>
      <c r="I130" t="s">
        <v>1452</v>
      </c>
      <c r="J130" t="s">
        <v>1220</v>
      </c>
      <c r="K130" s="259" t="s">
        <v>3080</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1542</v>
      </c>
      <c r="D131" t="s">
        <v>1543</v>
      </c>
      <c r="E131" t="s">
        <v>1217</v>
      </c>
      <c r="F131" t="s">
        <v>1218</v>
      </c>
      <c r="I131" t="s">
        <v>1544</v>
      </c>
      <c r="J131" t="s">
        <v>1220</v>
      </c>
      <c r="K131" s="259" t="s">
        <v>4077</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1545</v>
      </c>
      <c r="D132" t="s">
        <v>1546</v>
      </c>
      <c r="E132" t="s">
        <v>1217</v>
      </c>
      <c r="F132" t="s">
        <v>1218</v>
      </c>
      <c r="I132" t="s">
        <v>1547</v>
      </c>
      <c r="J132" t="s">
        <v>1280</v>
      </c>
      <c r="K132" s="259" t="s">
        <v>3088</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1561</v>
      </c>
      <c r="D133" t="s">
        <v>1562</v>
      </c>
      <c r="E133" t="s">
        <v>1241</v>
      </c>
      <c r="F133" t="s">
        <v>1218</v>
      </c>
      <c r="G133" t="s">
        <v>1205</v>
      </c>
      <c r="I133" t="s">
        <v>1563</v>
      </c>
      <c r="J133" t="s">
        <v>1280</v>
      </c>
      <c r="K133" s="259" t="s">
        <v>4065</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1582</v>
      </c>
      <c r="D134" t="s">
        <v>1583</v>
      </c>
      <c r="E134" t="s">
        <v>1217</v>
      </c>
      <c r="F134" t="s">
        <v>1218</v>
      </c>
      <c r="G134" t="s">
        <v>1205</v>
      </c>
      <c r="I134" t="s">
        <v>1584</v>
      </c>
      <c r="J134" t="s">
        <v>1220</v>
      </c>
      <c r="K134" s="259" t="s">
        <v>3086</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1594</v>
      </c>
      <c r="D135" t="s">
        <v>1595</v>
      </c>
      <c r="E135" t="s">
        <v>1217</v>
      </c>
      <c r="F135" t="s">
        <v>1218</v>
      </c>
      <c r="I135" t="s">
        <v>1596</v>
      </c>
      <c r="J135" t="s">
        <v>1220</v>
      </c>
      <c r="K135" s="259" t="s">
        <v>4074</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1620</v>
      </c>
      <c r="D136" t="s">
        <v>1621</v>
      </c>
      <c r="E136" t="s">
        <v>1311</v>
      </c>
      <c r="F136" t="s">
        <v>1218</v>
      </c>
      <c r="G136" t="s">
        <v>1205</v>
      </c>
      <c r="I136" t="s">
        <v>1622</v>
      </c>
      <c r="J136" t="s">
        <v>1220</v>
      </c>
      <c r="K136" s="259" t="s">
        <v>4074</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v>
      </c>
    </row>
    <row r="137" spans="1:13">
      <c r="A137">
        <v>2</v>
      </c>
      <c r="B137" t="s">
        <v>1692</v>
      </c>
      <c r="D137" t="s">
        <v>1693</v>
      </c>
      <c r="E137" t="s">
        <v>1217</v>
      </c>
      <c r="F137" t="s">
        <v>1218</v>
      </c>
      <c r="G137" t="s">
        <v>1205</v>
      </c>
      <c r="H137" t="s">
        <v>1206</v>
      </c>
      <c r="I137" t="s">
        <v>1694</v>
      </c>
      <c r="J137" t="s">
        <v>1214</v>
      </c>
      <c r="K137" s="259" t="s">
        <v>4088</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1714</v>
      </c>
      <c r="D138" t="s">
        <v>1715</v>
      </c>
      <c r="E138" t="s">
        <v>1241</v>
      </c>
      <c r="F138" t="s">
        <v>1218</v>
      </c>
      <c r="I138" t="s">
        <v>1716</v>
      </c>
      <c r="J138" t="s">
        <v>1220</v>
      </c>
      <c r="K138" s="259" t="s">
        <v>3100</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1720</v>
      </c>
      <c r="D139" t="s">
        <v>1721</v>
      </c>
      <c r="E139" t="s">
        <v>1311</v>
      </c>
      <c r="F139" t="s">
        <v>1218</v>
      </c>
      <c r="G139" t="s">
        <v>1205</v>
      </c>
      <c r="I139" t="s">
        <v>1722</v>
      </c>
      <c r="J139" t="s">
        <v>1214</v>
      </c>
      <c r="K139" s="259" t="s">
        <v>4067</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1729</v>
      </c>
      <c r="D140" t="s">
        <v>1730</v>
      </c>
      <c r="E140" t="s">
        <v>1230</v>
      </c>
      <c r="F140" t="s">
        <v>1283</v>
      </c>
      <c r="G140" t="s">
        <v>1205</v>
      </c>
      <c r="I140" t="s">
        <v>1731</v>
      </c>
      <c r="J140" t="s">
        <v>1214</v>
      </c>
      <c r="K140" s="259" t="s">
        <v>3086</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1773</v>
      </c>
      <c r="D141" t="s">
        <v>1774</v>
      </c>
      <c r="E141" t="s">
        <v>1287</v>
      </c>
      <c r="F141" t="s">
        <v>1218</v>
      </c>
      <c r="I141" t="s">
        <v>1775</v>
      </c>
      <c r="J141" t="s">
        <v>1214</v>
      </c>
      <c r="K141" s="259" t="s">
        <v>4066</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1776</v>
      </c>
      <c r="D142" t="s">
        <v>1777</v>
      </c>
      <c r="E142" t="s">
        <v>1287</v>
      </c>
      <c r="F142" t="s">
        <v>1218</v>
      </c>
      <c r="I142" t="s">
        <v>1778</v>
      </c>
      <c r="J142" t="s">
        <v>1220</v>
      </c>
      <c r="K142" s="259" t="s">
        <v>4089</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1791</v>
      </c>
      <c r="D143" t="s">
        <v>1792</v>
      </c>
      <c r="E143" t="s">
        <v>1287</v>
      </c>
      <c r="F143" t="s">
        <v>1218</v>
      </c>
      <c r="I143" t="s">
        <v>1793</v>
      </c>
      <c r="J143" t="s">
        <v>1220</v>
      </c>
      <c r="K143" s="259" t="s">
        <v>4077</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1807</v>
      </c>
      <c r="D144" t="s">
        <v>1808</v>
      </c>
      <c r="E144" t="s">
        <v>1260</v>
      </c>
      <c r="F144" t="s">
        <v>1218</v>
      </c>
      <c r="G144" t="s">
        <v>1205</v>
      </c>
      <c r="I144" t="s">
        <v>1809</v>
      </c>
      <c r="J144" t="s">
        <v>1220</v>
      </c>
      <c r="K144" s="259" t="s">
        <v>4066</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1810</v>
      </c>
      <c r="D145" t="s">
        <v>1811</v>
      </c>
      <c r="E145" t="s">
        <v>1260</v>
      </c>
      <c r="F145" t="s">
        <v>1218</v>
      </c>
      <c r="G145" t="s">
        <v>1205</v>
      </c>
      <c r="I145" t="s">
        <v>1812</v>
      </c>
      <c r="J145" t="s">
        <v>1243</v>
      </c>
      <c r="K145" s="259" t="s">
        <v>4074</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v>
      </c>
    </row>
    <row r="146" spans="1:13">
      <c r="A146">
        <v>2</v>
      </c>
      <c r="B146" t="s">
        <v>1835</v>
      </c>
      <c r="C146" t="s">
        <v>1836</v>
      </c>
      <c r="D146" t="s">
        <v>1837</v>
      </c>
      <c r="E146" t="s">
        <v>1287</v>
      </c>
      <c r="F146" t="s">
        <v>1218</v>
      </c>
      <c r="I146" t="s">
        <v>1838</v>
      </c>
      <c r="J146" t="s">
        <v>1220</v>
      </c>
      <c r="K146" s="259" t="s">
        <v>4065</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1916</v>
      </c>
      <c r="D147" t="s">
        <v>1917</v>
      </c>
      <c r="E147" t="s">
        <v>1260</v>
      </c>
      <c r="F147" t="s">
        <v>1218</v>
      </c>
      <c r="I147" t="s">
        <v>1918</v>
      </c>
      <c r="J147" t="s">
        <v>1220</v>
      </c>
      <c r="K147" s="259" t="s">
        <v>4067</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1926</v>
      </c>
      <c r="C148" t="s">
        <v>1927</v>
      </c>
      <c r="D148" t="s">
        <v>1928</v>
      </c>
      <c r="E148" t="s">
        <v>1241</v>
      </c>
      <c r="F148" t="s">
        <v>1218</v>
      </c>
      <c r="G148" t="s">
        <v>1205</v>
      </c>
      <c r="I148" t="s">
        <v>1925</v>
      </c>
      <c r="J148" t="s">
        <v>1220</v>
      </c>
      <c r="K148" s="259" t="s">
        <v>4090</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1945</v>
      </c>
      <c r="D149" t="s">
        <v>1946</v>
      </c>
      <c r="E149" t="s">
        <v>1260</v>
      </c>
      <c r="F149" t="s">
        <v>1218</v>
      </c>
      <c r="G149" t="s">
        <v>1205</v>
      </c>
      <c r="I149" t="s">
        <v>1947</v>
      </c>
      <c r="J149" t="s">
        <v>1220</v>
      </c>
      <c r="K149" s="259" t="s">
        <v>4065</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2004</v>
      </c>
      <c r="D150" t="s">
        <v>2005</v>
      </c>
      <c r="E150" t="s">
        <v>1287</v>
      </c>
      <c r="F150" t="s">
        <v>1283</v>
      </c>
      <c r="G150" t="s">
        <v>1205</v>
      </c>
      <c r="I150" t="s">
        <v>2006</v>
      </c>
      <c r="J150" t="s">
        <v>1220</v>
      </c>
      <c r="K150" s="259" t="s">
        <v>3070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2001</v>
      </c>
      <c r="D151" t="s">
        <v>2002</v>
      </c>
      <c r="E151" t="s">
        <v>1260</v>
      </c>
      <c r="F151" t="s">
        <v>1283</v>
      </c>
      <c r="G151" t="s">
        <v>1205</v>
      </c>
      <c r="I151" t="s">
        <v>2003</v>
      </c>
      <c r="J151" t="s">
        <v>1214</v>
      </c>
      <c r="K151" s="259" t="s">
        <v>4067</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2019</v>
      </c>
      <c r="D152" t="s">
        <v>2020</v>
      </c>
      <c r="E152" t="s">
        <v>1217</v>
      </c>
      <c r="F152" t="s">
        <v>1218</v>
      </c>
      <c r="G152" t="s">
        <v>1205</v>
      </c>
      <c r="I152" t="s">
        <v>2021</v>
      </c>
      <c r="J152" t="s">
        <v>1220</v>
      </c>
      <c r="K152" s="259" t="s">
        <v>4066</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2032</v>
      </c>
      <c r="D153" t="s">
        <v>2033</v>
      </c>
      <c r="E153" t="s">
        <v>1211</v>
      </c>
      <c r="F153" t="s">
        <v>1218</v>
      </c>
      <c r="I153" t="s">
        <v>2034</v>
      </c>
      <c r="J153" t="s">
        <v>1220</v>
      </c>
      <c r="K153" s="259" t="s">
        <v>3067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2038</v>
      </c>
      <c r="C154" t="s">
        <v>2039</v>
      </c>
      <c r="D154" t="s">
        <v>2040</v>
      </c>
      <c r="E154" t="s">
        <v>1311</v>
      </c>
      <c r="F154" t="s">
        <v>1218</v>
      </c>
      <c r="H154" t="s">
        <v>1206</v>
      </c>
      <c r="I154" t="s">
        <v>2041</v>
      </c>
      <c r="J154" t="s">
        <v>1220</v>
      </c>
      <c r="K154" s="259" t="s">
        <v>3085</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2042</v>
      </c>
      <c r="C155" t="s">
        <v>2043</v>
      </c>
      <c r="D155" t="s">
        <v>2044</v>
      </c>
      <c r="E155" t="s">
        <v>1311</v>
      </c>
      <c r="F155" t="s">
        <v>1218</v>
      </c>
      <c r="G155" t="s">
        <v>1205</v>
      </c>
      <c r="I155" t="s">
        <v>2045</v>
      </c>
      <c r="J155" t="s">
        <v>1220</v>
      </c>
      <c r="K155" s="259" t="s">
        <v>4091</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2102</v>
      </c>
      <c r="D156" t="s">
        <v>2103</v>
      </c>
      <c r="E156" t="s">
        <v>1241</v>
      </c>
      <c r="F156" t="s">
        <v>1218</v>
      </c>
      <c r="H156" t="s">
        <v>1206</v>
      </c>
      <c r="I156" t="s">
        <v>2104</v>
      </c>
      <c r="J156" t="s">
        <v>1220</v>
      </c>
      <c r="K156" s="259" t="s">
        <v>3085</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2105</v>
      </c>
      <c r="C157" t="s">
        <v>2106</v>
      </c>
      <c r="D157" t="s">
        <v>2107</v>
      </c>
      <c r="E157" t="s">
        <v>1217</v>
      </c>
      <c r="F157" t="s">
        <v>1218</v>
      </c>
      <c r="G157" t="s">
        <v>1205</v>
      </c>
      <c r="I157" t="s">
        <v>2108</v>
      </c>
      <c r="J157" t="s">
        <v>1220</v>
      </c>
      <c r="K157" s="259" t="s">
        <v>3071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2129</v>
      </c>
      <c r="C158" t="s">
        <v>2130</v>
      </c>
      <c r="D158" t="s">
        <v>2131</v>
      </c>
      <c r="E158" t="s">
        <v>1217</v>
      </c>
      <c r="F158" t="s">
        <v>1218</v>
      </c>
      <c r="G158" t="s">
        <v>1205</v>
      </c>
      <c r="I158" t="s">
        <v>2132</v>
      </c>
      <c r="J158" t="s">
        <v>1220</v>
      </c>
      <c r="K158" s="259" t="s">
        <v>4066</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2223</v>
      </c>
      <c r="D159" t="s">
        <v>2224</v>
      </c>
      <c r="E159" t="s">
        <v>1287</v>
      </c>
      <c r="F159" t="s">
        <v>1218</v>
      </c>
      <c r="I159" t="s">
        <v>2225</v>
      </c>
      <c r="J159" t="s">
        <v>1214</v>
      </c>
      <c r="K159" s="259" t="s">
        <v>4066</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2226</v>
      </c>
      <c r="D160" t="s">
        <v>2227</v>
      </c>
      <c r="E160" t="s">
        <v>1230</v>
      </c>
      <c r="F160" t="s">
        <v>1218</v>
      </c>
      <c r="G160" t="s">
        <v>1205</v>
      </c>
      <c r="I160" t="s">
        <v>2228</v>
      </c>
      <c r="J160" t="s">
        <v>1243</v>
      </c>
      <c r="K160" s="259" t="s">
        <v>4065</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2251</v>
      </c>
      <c r="D161" t="s">
        <v>2252</v>
      </c>
      <c r="E161" t="s">
        <v>1230</v>
      </c>
      <c r="F161" t="s">
        <v>1283</v>
      </c>
      <c r="I161" t="s">
        <v>2253</v>
      </c>
      <c r="J161" t="s">
        <v>1220</v>
      </c>
      <c r="K161" s="259" t="s">
        <v>4067</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2263</v>
      </c>
      <c r="D162" t="s">
        <v>2264</v>
      </c>
      <c r="E162" t="s">
        <v>1211</v>
      </c>
      <c r="F162" t="s">
        <v>1218</v>
      </c>
      <c r="G162" t="s">
        <v>1205</v>
      </c>
      <c r="I162" t="s">
        <v>2265</v>
      </c>
      <c r="J162" t="s">
        <v>1220</v>
      </c>
      <c r="K162" s="259" t="s">
        <v>3086</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2269</v>
      </c>
      <c r="D163" t="s">
        <v>2270</v>
      </c>
      <c r="E163" t="s">
        <v>1217</v>
      </c>
      <c r="F163" t="s">
        <v>1218</v>
      </c>
      <c r="G163" t="s">
        <v>1205</v>
      </c>
      <c r="I163" t="s">
        <v>2271</v>
      </c>
      <c r="J163" t="s">
        <v>1220</v>
      </c>
      <c r="K163" s="259" t="s">
        <v>4067</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2272</v>
      </c>
      <c r="D164" t="s">
        <v>2273</v>
      </c>
      <c r="E164" t="s">
        <v>1217</v>
      </c>
      <c r="F164" t="s">
        <v>1218</v>
      </c>
      <c r="G164" t="s">
        <v>1205</v>
      </c>
      <c r="I164" t="s">
        <v>2274</v>
      </c>
      <c r="J164" t="s">
        <v>1220</v>
      </c>
      <c r="K164" s="259" t="s">
        <v>3086</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2296</v>
      </c>
      <c r="D165" t="s">
        <v>2297</v>
      </c>
      <c r="E165" t="s">
        <v>1217</v>
      </c>
      <c r="F165" t="s">
        <v>1218</v>
      </c>
      <c r="G165" t="s">
        <v>1205</v>
      </c>
      <c r="I165" t="s">
        <v>2298</v>
      </c>
      <c r="J165" t="s">
        <v>1214</v>
      </c>
      <c r="K165" s="259" t="s">
        <v>4066</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2311</v>
      </c>
      <c r="C166" t="s">
        <v>2312</v>
      </c>
      <c r="D166" t="s">
        <v>2313</v>
      </c>
      <c r="E166" t="s">
        <v>1253</v>
      </c>
      <c r="F166" t="s">
        <v>1218</v>
      </c>
      <c r="H166" t="s">
        <v>1206</v>
      </c>
      <c r="I166" t="s">
        <v>2314</v>
      </c>
      <c r="J166" t="s">
        <v>1220</v>
      </c>
      <c r="K166" s="259" t="s">
        <v>4089</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2321</v>
      </c>
      <c r="C167" t="s">
        <v>2322</v>
      </c>
      <c r="D167" t="s">
        <v>2323</v>
      </c>
      <c r="E167" t="s">
        <v>1287</v>
      </c>
      <c r="F167" t="s">
        <v>1231</v>
      </c>
      <c r="I167" t="s">
        <v>2324</v>
      </c>
      <c r="J167" t="s">
        <v>1220</v>
      </c>
      <c r="K167" s="259" t="s">
        <v>3067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2348</v>
      </c>
      <c r="D168" t="s">
        <v>2349</v>
      </c>
      <c r="E168" t="s">
        <v>1211</v>
      </c>
      <c r="F168" t="s">
        <v>1218</v>
      </c>
      <c r="I168" t="s">
        <v>2350</v>
      </c>
      <c r="J168" t="s">
        <v>1220</v>
      </c>
      <c r="K168" s="259" t="s">
        <v>3090</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2368</v>
      </c>
      <c r="D169" t="s">
        <v>2369</v>
      </c>
      <c r="E169" t="s">
        <v>1217</v>
      </c>
      <c r="F169" t="s">
        <v>1218</v>
      </c>
      <c r="I169" t="s">
        <v>2370</v>
      </c>
      <c r="J169" t="s">
        <v>1214</v>
      </c>
      <c r="K169" s="259" t="s">
        <v>4074</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2378</v>
      </c>
      <c r="D170" t="s">
        <v>2379</v>
      </c>
      <c r="E170" t="s">
        <v>1253</v>
      </c>
      <c r="F170" t="s">
        <v>1218</v>
      </c>
      <c r="G170" t="s">
        <v>1205</v>
      </c>
      <c r="I170" t="s">
        <v>2380</v>
      </c>
      <c r="J170" t="s">
        <v>1220</v>
      </c>
      <c r="K170" s="259" t="s">
        <v>4072</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2381</v>
      </c>
      <c r="D171" t="s">
        <v>2382</v>
      </c>
      <c r="E171" t="s">
        <v>1287</v>
      </c>
      <c r="F171" t="s">
        <v>1218</v>
      </c>
      <c r="I171" t="s">
        <v>2383</v>
      </c>
      <c r="J171" t="s">
        <v>1220</v>
      </c>
      <c r="K171" s="259" t="s">
        <v>4066</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v>
      </c>
    </row>
    <row r="172" spans="1:13">
      <c r="A172">
        <v>2</v>
      </c>
      <c r="B172" t="s">
        <v>2387</v>
      </c>
      <c r="D172" t="s">
        <v>2388</v>
      </c>
      <c r="E172" t="s">
        <v>1287</v>
      </c>
      <c r="F172" t="s">
        <v>1218</v>
      </c>
      <c r="G172" t="s">
        <v>1205</v>
      </c>
      <c r="I172" t="s">
        <v>2389</v>
      </c>
      <c r="J172" t="s">
        <v>1220</v>
      </c>
      <c r="K172" s="259" t="s">
        <v>3070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2433</v>
      </c>
      <c r="C173" t="s">
        <v>2434</v>
      </c>
      <c r="D173" t="s">
        <v>2435</v>
      </c>
      <c r="E173" t="s">
        <v>1211</v>
      </c>
      <c r="F173" t="s">
        <v>1218</v>
      </c>
      <c r="I173" t="s">
        <v>2436</v>
      </c>
      <c r="J173" t="s">
        <v>1220</v>
      </c>
      <c r="K173" s="259" t="s">
        <v>3091</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2483</v>
      </c>
      <c r="D174" t="s">
        <v>2484</v>
      </c>
      <c r="E174" t="s">
        <v>1311</v>
      </c>
      <c r="F174" t="s">
        <v>1218</v>
      </c>
      <c r="G174" t="s">
        <v>1205</v>
      </c>
      <c r="H174" t="s">
        <v>1206</v>
      </c>
      <c r="I174" t="s">
        <v>2485</v>
      </c>
      <c r="J174" t="s">
        <v>1243</v>
      </c>
      <c r="K174" s="259" t="s">
        <v>3086</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2490</v>
      </c>
      <c r="C175" t="s">
        <v>2491</v>
      </c>
      <c r="D175" t="s">
        <v>2492</v>
      </c>
      <c r="E175" t="s">
        <v>1311</v>
      </c>
      <c r="F175" t="s">
        <v>1218</v>
      </c>
      <c r="I175" t="s">
        <v>2493</v>
      </c>
      <c r="J175" t="s">
        <v>1220</v>
      </c>
      <c r="K175" s="259" t="s">
        <v>3092</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2503</v>
      </c>
      <c r="D176" t="s">
        <v>2503</v>
      </c>
      <c r="E176" t="s">
        <v>1260</v>
      </c>
      <c r="F176" t="s">
        <v>1218</v>
      </c>
      <c r="G176" t="s">
        <v>1205</v>
      </c>
      <c r="H176" t="s">
        <v>1206</v>
      </c>
      <c r="I176" t="s">
        <v>2504</v>
      </c>
      <c r="J176" t="s">
        <v>1220</v>
      </c>
      <c r="K176" s="259" t="s">
        <v>3093</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2523</v>
      </c>
      <c r="D177" t="s">
        <v>2524</v>
      </c>
      <c r="E177" t="s">
        <v>1217</v>
      </c>
      <c r="F177" t="s">
        <v>1283</v>
      </c>
      <c r="G177" t="s">
        <v>1205</v>
      </c>
      <c r="I177" t="s">
        <v>2525</v>
      </c>
      <c r="J177" t="s">
        <v>1214</v>
      </c>
      <c r="K177" s="259" t="s">
        <v>4066</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2532</v>
      </c>
      <c r="D178" t="s">
        <v>2533</v>
      </c>
      <c r="E178" t="s">
        <v>1230</v>
      </c>
      <c r="F178" t="s">
        <v>1218</v>
      </c>
      <c r="G178" t="s">
        <v>1205</v>
      </c>
      <c r="I178" t="s">
        <v>2534</v>
      </c>
      <c r="J178" t="s">
        <v>1220</v>
      </c>
      <c r="K178" s="259" t="s">
        <v>4092</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2552</v>
      </c>
      <c r="D179" t="s">
        <v>2552</v>
      </c>
      <c r="E179" t="s">
        <v>1241</v>
      </c>
      <c r="F179" t="s">
        <v>1218</v>
      </c>
      <c r="G179" t="s">
        <v>1205</v>
      </c>
      <c r="I179" t="s">
        <v>2553</v>
      </c>
      <c r="J179" t="s">
        <v>1220</v>
      </c>
      <c r="K179" s="259" t="s">
        <v>4065</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2584</v>
      </c>
      <c r="D180" t="s">
        <v>2585</v>
      </c>
      <c r="E180" t="s">
        <v>1287</v>
      </c>
      <c r="F180" t="s">
        <v>1218</v>
      </c>
      <c r="G180" t="s">
        <v>1205</v>
      </c>
      <c r="I180" t="s">
        <v>2586</v>
      </c>
      <c r="J180" t="s">
        <v>1220</v>
      </c>
      <c r="K180" s="259" t="s">
        <v>4067</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2610</v>
      </c>
      <c r="D181" t="s">
        <v>2611</v>
      </c>
      <c r="E181" t="s">
        <v>1230</v>
      </c>
      <c r="F181" t="s">
        <v>1218</v>
      </c>
      <c r="G181" t="s">
        <v>1205</v>
      </c>
      <c r="I181" t="s">
        <v>2612</v>
      </c>
      <c r="J181" t="s">
        <v>1220</v>
      </c>
      <c r="K181" s="259" t="s">
        <v>4066</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2620</v>
      </c>
      <c r="D182" t="s">
        <v>2621</v>
      </c>
      <c r="E182" t="s">
        <v>1230</v>
      </c>
      <c r="F182" t="s">
        <v>1218</v>
      </c>
      <c r="G182" t="s">
        <v>1205</v>
      </c>
      <c r="I182" t="s">
        <v>2622</v>
      </c>
      <c r="J182" t="s">
        <v>1214</v>
      </c>
      <c r="K182" s="259" t="s">
        <v>4068</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2655</v>
      </c>
      <c r="D183" t="s">
        <v>2656</v>
      </c>
      <c r="E183" t="s">
        <v>1287</v>
      </c>
      <c r="F183" t="s">
        <v>1218</v>
      </c>
      <c r="G183" t="s">
        <v>1205</v>
      </c>
      <c r="I183" t="s">
        <v>2657</v>
      </c>
      <c r="J183" t="s">
        <v>1214</v>
      </c>
      <c r="K183" s="259" t="s">
        <v>4084</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2658</v>
      </c>
      <c r="D184" t="s">
        <v>2659</v>
      </c>
      <c r="E184" t="s">
        <v>1211</v>
      </c>
      <c r="F184" t="s">
        <v>1218</v>
      </c>
      <c r="I184" t="s">
        <v>2660</v>
      </c>
      <c r="J184" t="s">
        <v>1220</v>
      </c>
      <c r="K184" s="259" t="s">
        <v>4077</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2661</v>
      </c>
      <c r="D185" t="s">
        <v>2662</v>
      </c>
      <c r="E185" t="s">
        <v>1217</v>
      </c>
      <c r="F185" t="s">
        <v>1218</v>
      </c>
      <c r="I185" t="s">
        <v>2663</v>
      </c>
      <c r="J185" t="s">
        <v>1220</v>
      </c>
      <c r="K185" s="259" t="s">
        <v>4083</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2667</v>
      </c>
      <c r="D186" t="s">
        <v>2668</v>
      </c>
      <c r="E186" t="s">
        <v>1311</v>
      </c>
      <c r="F186" t="s">
        <v>1218</v>
      </c>
      <c r="I186" t="s">
        <v>2669</v>
      </c>
      <c r="J186" t="s">
        <v>1220</v>
      </c>
      <c r="K186" s="259" t="s">
        <v>4074</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2673</v>
      </c>
      <c r="D187" t="s">
        <v>2674</v>
      </c>
      <c r="E187" t="s">
        <v>1241</v>
      </c>
      <c r="F187" t="s">
        <v>1218</v>
      </c>
      <c r="I187" t="s">
        <v>2675</v>
      </c>
      <c r="J187" t="s">
        <v>1220</v>
      </c>
      <c r="K187" s="259" t="s">
        <v>3083</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1251</v>
      </c>
      <c r="D188" t="s">
        <v>1252</v>
      </c>
      <c r="E188" t="s">
        <v>1253</v>
      </c>
      <c r="F188" t="s">
        <v>1226</v>
      </c>
      <c r="I188" t="s">
        <v>1254</v>
      </c>
      <c r="J188" t="s">
        <v>1220</v>
      </c>
      <c r="K188" s="259" t="s">
        <v>4089</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1266</v>
      </c>
      <c r="D189" t="s">
        <v>1267</v>
      </c>
      <c r="E189" t="s">
        <v>1230</v>
      </c>
      <c r="F189" t="s">
        <v>1218</v>
      </c>
      <c r="G189" t="s">
        <v>1205</v>
      </c>
      <c r="I189" t="s">
        <v>1268</v>
      </c>
      <c r="J189" t="s">
        <v>1220</v>
      </c>
      <c r="K189" s="259" t="s">
        <v>3070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1277</v>
      </c>
      <c r="D190" t="s">
        <v>1278</v>
      </c>
      <c r="E190" t="s">
        <v>1217</v>
      </c>
      <c r="F190" t="s">
        <v>1218</v>
      </c>
      <c r="G190" t="s">
        <v>1205</v>
      </c>
      <c r="I190" t="s">
        <v>1279</v>
      </c>
      <c r="J190" t="s">
        <v>1280</v>
      </c>
      <c r="K190" s="259" t="s">
        <v>3080</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1328</v>
      </c>
      <c r="D191" t="s">
        <v>1329</v>
      </c>
      <c r="E191" t="s">
        <v>1287</v>
      </c>
      <c r="F191" t="s">
        <v>1218</v>
      </c>
      <c r="G191" t="s">
        <v>1205</v>
      </c>
      <c r="I191" t="s">
        <v>1330</v>
      </c>
      <c r="J191" t="s">
        <v>1280</v>
      </c>
      <c r="K191" s="259" t="s">
        <v>3080</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1331</v>
      </c>
      <c r="D192" t="s">
        <v>1332</v>
      </c>
      <c r="E192" t="s">
        <v>1287</v>
      </c>
      <c r="F192" t="s">
        <v>1218</v>
      </c>
      <c r="G192" t="s">
        <v>1205</v>
      </c>
      <c r="I192" t="s">
        <v>1333</v>
      </c>
      <c r="J192" t="s">
        <v>1280</v>
      </c>
      <c r="K192" s="259" t="s">
        <v>3080</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1371</v>
      </c>
      <c r="D193" t="s">
        <v>1372</v>
      </c>
      <c r="E193" t="s">
        <v>1287</v>
      </c>
      <c r="F193" t="s">
        <v>1218</v>
      </c>
      <c r="I193" t="s">
        <v>1373</v>
      </c>
      <c r="J193" t="s">
        <v>1220</v>
      </c>
      <c r="K193" s="259" t="s">
        <v>4066</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v>
      </c>
    </row>
    <row r="194" spans="1:13">
      <c r="A194">
        <v>3</v>
      </c>
      <c r="B194" t="s">
        <v>1405</v>
      </c>
      <c r="D194" t="s">
        <v>1406</v>
      </c>
      <c r="E194" t="s">
        <v>1211</v>
      </c>
      <c r="F194" t="s">
        <v>1226</v>
      </c>
      <c r="I194" t="s">
        <v>1407</v>
      </c>
      <c r="J194" t="s">
        <v>1220</v>
      </c>
      <c r="K194" s="259" t="s">
        <v>4093</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1437</v>
      </c>
      <c r="C195" t="s">
        <v>1438</v>
      </c>
      <c r="D195" t="s">
        <v>1439</v>
      </c>
      <c r="E195" t="s">
        <v>1287</v>
      </c>
      <c r="F195" t="s">
        <v>1283</v>
      </c>
      <c r="G195" t="s">
        <v>1205</v>
      </c>
      <c r="I195" t="s">
        <v>1440</v>
      </c>
      <c r="J195" t="s">
        <v>1280</v>
      </c>
      <c r="K195" s="259" t="s">
        <v>3080</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1460</v>
      </c>
      <c r="D196" t="s">
        <v>1460</v>
      </c>
      <c r="E196" t="s">
        <v>1311</v>
      </c>
      <c r="F196" t="s">
        <v>1231</v>
      </c>
      <c r="G196" t="s">
        <v>1205</v>
      </c>
      <c r="I196" t="s">
        <v>1461</v>
      </c>
      <c r="J196" t="s">
        <v>1220</v>
      </c>
      <c r="K196" s="259" t="s">
        <v>4094</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v>
      </c>
    </row>
    <row r="197" spans="1:13">
      <c r="A197">
        <v>3</v>
      </c>
      <c r="B197" t="s">
        <v>1462</v>
      </c>
      <c r="D197" t="s">
        <v>1463</v>
      </c>
      <c r="E197" t="s">
        <v>1217</v>
      </c>
      <c r="F197" t="s">
        <v>1218</v>
      </c>
      <c r="I197" t="s">
        <v>1464</v>
      </c>
      <c r="J197" t="s">
        <v>1220</v>
      </c>
      <c r="K197" s="259" t="s">
        <v>4066</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v>
      </c>
    </row>
    <row r="198" spans="1:13">
      <c r="A198">
        <v>3</v>
      </c>
      <c r="B198" t="s">
        <v>1476</v>
      </c>
      <c r="C198" t="s">
        <v>1477</v>
      </c>
      <c r="D198" t="s">
        <v>1478</v>
      </c>
      <c r="E198" t="s">
        <v>1287</v>
      </c>
      <c r="F198" t="s">
        <v>1218</v>
      </c>
      <c r="I198" t="s">
        <v>1479</v>
      </c>
      <c r="J198" t="s">
        <v>1220</v>
      </c>
      <c r="K198" s="259" t="s">
        <v>4095</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v>
      </c>
    </row>
    <row r="199" spans="1:13">
      <c r="A199">
        <v>3</v>
      </c>
      <c r="B199" t="s">
        <v>1483</v>
      </c>
      <c r="D199" t="s">
        <v>1484</v>
      </c>
      <c r="E199" t="s">
        <v>1253</v>
      </c>
      <c r="F199" t="s">
        <v>1218</v>
      </c>
      <c r="I199" t="s">
        <v>1485</v>
      </c>
      <c r="J199" t="s">
        <v>1220</v>
      </c>
      <c r="K199" s="259" t="s">
        <v>3068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1486</v>
      </c>
      <c r="D200" t="s">
        <v>1487</v>
      </c>
      <c r="E200" t="s">
        <v>1217</v>
      </c>
      <c r="F200" t="s">
        <v>1218</v>
      </c>
      <c r="I200" t="s">
        <v>1488</v>
      </c>
      <c r="J200" t="s">
        <v>1220</v>
      </c>
      <c r="K200" s="259" t="s">
        <v>3085</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1521</v>
      </c>
      <c r="D201" t="s">
        <v>1522</v>
      </c>
      <c r="E201" t="s">
        <v>1211</v>
      </c>
      <c r="F201" t="s">
        <v>1212</v>
      </c>
      <c r="I201" t="s">
        <v>1523</v>
      </c>
      <c r="J201" t="s">
        <v>1220</v>
      </c>
      <c r="K201" s="259" t="s">
        <v>4067</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1576</v>
      </c>
      <c r="D202" t="s">
        <v>1577</v>
      </c>
      <c r="E202" t="s">
        <v>1230</v>
      </c>
      <c r="F202" t="s">
        <v>1218</v>
      </c>
      <c r="I202" t="s">
        <v>1578</v>
      </c>
      <c r="J202" t="s">
        <v>1220</v>
      </c>
      <c r="K202" s="259" t="s">
        <v>3084</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1585</v>
      </c>
      <c r="D203" t="s">
        <v>1586</v>
      </c>
      <c r="E203" t="s">
        <v>1217</v>
      </c>
      <c r="F203" t="s">
        <v>1587</v>
      </c>
      <c r="I203" t="s">
        <v>1588</v>
      </c>
      <c r="J203" t="s">
        <v>1220</v>
      </c>
      <c r="K203" s="259" t="s">
        <v>3085</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1604</v>
      </c>
      <c r="C204" t="s">
        <v>1605</v>
      </c>
      <c r="D204" t="s">
        <v>1606</v>
      </c>
      <c r="E204" t="s">
        <v>1211</v>
      </c>
      <c r="F204" t="s">
        <v>1218</v>
      </c>
      <c r="I204" t="s">
        <v>1607</v>
      </c>
      <c r="J204" t="s">
        <v>1220</v>
      </c>
      <c r="K204" s="259" t="s">
        <v>4093</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1636</v>
      </c>
      <c r="D205" t="s">
        <v>1637</v>
      </c>
      <c r="E205" t="s">
        <v>1211</v>
      </c>
      <c r="F205" t="s">
        <v>1218</v>
      </c>
      <c r="I205" t="s">
        <v>1638</v>
      </c>
      <c r="J205" t="s">
        <v>1220</v>
      </c>
      <c r="K205" s="259" t="s">
        <v>4096</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1675</v>
      </c>
      <c r="D206" t="s">
        <v>1676</v>
      </c>
      <c r="E206" t="s">
        <v>1287</v>
      </c>
      <c r="F206" t="s">
        <v>1218</v>
      </c>
      <c r="I206" t="s">
        <v>1677</v>
      </c>
      <c r="J206" t="s">
        <v>1220</v>
      </c>
      <c r="K206" s="259" t="s">
        <v>4066</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1711</v>
      </c>
      <c r="D207" t="s">
        <v>1712</v>
      </c>
      <c r="E207" t="s">
        <v>1241</v>
      </c>
      <c r="F207" t="s">
        <v>1218</v>
      </c>
      <c r="G207" t="s">
        <v>1205</v>
      </c>
      <c r="I207" t="s">
        <v>1713</v>
      </c>
      <c r="K207" s="259" t="s">
        <v>4065</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1723</v>
      </c>
      <c r="D208" t="s">
        <v>1724</v>
      </c>
      <c r="E208" t="s">
        <v>1217</v>
      </c>
      <c r="F208" t="s">
        <v>1218</v>
      </c>
      <c r="I208" t="s">
        <v>1725</v>
      </c>
      <c r="J208" t="s">
        <v>1214</v>
      </c>
      <c r="K208" s="259" t="s">
        <v>4068</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1734</v>
      </c>
      <c r="D209" t="s">
        <v>1735</v>
      </c>
      <c r="E209" t="s">
        <v>1230</v>
      </c>
      <c r="F209" t="s">
        <v>1218</v>
      </c>
      <c r="G209" t="s">
        <v>1205</v>
      </c>
      <c r="I209" t="s">
        <v>1736</v>
      </c>
      <c r="J209" t="s">
        <v>1220</v>
      </c>
      <c r="K209" s="259" t="s">
        <v>3067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1759</v>
      </c>
      <c r="C210" t="s">
        <v>1760</v>
      </c>
      <c r="D210" t="s">
        <v>1761</v>
      </c>
      <c r="E210" t="s">
        <v>1230</v>
      </c>
      <c r="F210" t="s">
        <v>1218</v>
      </c>
      <c r="G210" t="s">
        <v>1205</v>
      </c>
      <c r="I210" t="s">
        <v>1762</v>
      </c>
      <c r="J210" t="s">
        <v>1280</v>
      </c>
      <c r="K210" s="259" t="s">
        <v>3097</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1794</v>
      </c>
      <c r="D211" t="s">
        <v>1795</v>
      </c>
      <c r="E211" t="s">
        <v>1217</v>
      </c>
      <c r="F211" t="s">
        <v>1283</v>
      </c>
      <c r="G211" t="s">
        <v>1205</v>
      </c>
      <c r="I211" t="s">
        <v>1796</v>
      </c>
      <c r="J211" t="s">
        <v>1280</v>
      </c>
      <c r="K211" s="259" t="s">
        <v>3088</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1797</v>
      </c>
      <c r="D212" t="s">
        <v>1798</v>
      </c>
      <c r="E212" t="s">
        <v>1217</v>
      </c>
      <c r="F212" t="s">
        <v>1218</v>
      </c>
      <c r="G212" t="s">
        <v>1205</v>
      </c>
      <c r="I212" t="s">
        <v>1799</v>
      </c>
      <c r="J212" t="s">
        <v>1214</v>
      </c>
      <c r="K212" s="259" t="s">
        <v>4083</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1816</v>
      </c>
      <c r="D213" t="s">
        <v>1817</v>
      </c>
      <c r="E213" t="s">
        <v>1217</v>
      </c>
      <c r="F213" t="s">
        <v>1218</v>
      </c>
      <c r="G213" t="s">
        <v>1205</v>
      </c>
      <c r="I213" t="s">
        <v>1818</v>
      </c>
      <c r="J213" t="s">
        <v>1220</v>
      </c>
      <c r="K213" s="259" t="s">
        <v>4067</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1855</v>
      </c>
      <c r="D214" t="s">
        <v>1856</v>
      </c>
      <c r="E214" t="s">
        <v>1217</v>
      </c>
      <c r="F214" t="s">
        <v>1218</v>
      </c>
      <c r="H214" t="s">
        <v>1206</v>
      </c>
      <c r="I214" t="s">
        <v>1857</v>
      </c>
      <c r="J214" t="s">
        <v>1220</v>
      </c>
      <c r="K214" s="259" t="s">
        <v>3074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1874</v>
      </c>
      <c r="D215" t="s">
        <v>1875</v>
      </c>
      <c r="E215" t="s">
        <v>1211</v>
      </c>
      <c r="F215" t="s">
        <v>1264</v>
      </c>
      <c r="I215" t="s">
        <v>1876</v>
      </c>
      <c r="J215" t="s">
        <v>1220</v>
      </c>
      <c r="K215" s="259" t="s">
        <v>4095</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1895</v>
      </c>
      <c r="D216" t="s">
        <v>1896</v>
      </c>
      <c r="E216" t="s">
        <v>1217</v>
      </c>
      <c r="F216" t="s">
        <v>1218</v>
      </c>
      <c r="G216" t="s">
        <v>1205</v>
      </c>
      <c r="I216" t="s">
        <v>1897</v>
      </c>
      <c r="J216" t="s">
        <v>1220</v>
      </c>
      <c r="K216" s="259" t="s">
        <v>4066</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1913</v>
      </c>
      <c r="D217" t="s">
        <v>1914</v>
      </c>
      <c r="E217" t="s">
        <v>1260</v>
      </c>
      <c r="F217" t="s">
        <v>1218</v>
      </c>
      <c r="G217" t="s">
        <v>1205</v>
      </c>
      <c r="I217" t="s">
        <v>1915</v>
      </c>
      <c r="J217" t="s">
        <v>1220</v>
      </c>
      <c r="K217" s="259" t="s">
        <v>4065</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1951</v>
      </c>
      <c r="C218" t="s">
        <v>1952</v>
      </c>
      <c r="D218" t="s">
        <v>1953</v>
      </c>
      <c r="E218" t="s">
        <v>1230</v>
      </c>
      <c r="F218" t="s">
        <v>1218</v>
      </c>
      <c r="G218" t="s">
        <v>1205</v>
      </c>
      <c r="I218" t="s">
        <v>1954</v>
      </c>
      <c r="J218" t="s">
        <v>1220</v>
      </c>
      <c r="K218" s="259" t="s">
        <v>3086</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1974</v>
      </c>
      <c r="D219" t="s">
        <v>1975</v>
      </c>
      <c r="E219" t="s">
        <v>1230</v>
      </c>
      <c r="F219" t="s">
        <v>1218</v>
      </c>
      <c r="G219" t="s">
        <v>1205</v>
      </c>
      <c r="I219" t="s">
        <v>1976</v>
      </c>
      <c r="J219" t="s">
        <v>1214</v>
      </c>
      <c r="K219" s="259" t="s">
        <v>4072</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1981</v>
      </c>
      <c r="C220" t="s">
        <v>1982</v>
      </c>
      <c r="D220" t="s">
        <v>1983</v>
      </c>
      <c r="E220" t="s">
        <v>1230</v>
      </c>
      <c r="F220" t="s">
        <v>1218</v>
      </c>
      <c r="I220" t="s">
        <v>1984</v>
      </c>
      <c r="J220" t="s">
        <v>1280</v>
      </c>
      <c r="K220" s="259" t="s">
        <v>3088</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2010</v>
      </c>
      <c r="D221" t="s">
        <v>2011</v>
      </c>
      <c r="E221" t="s">
        <v>1311</v>
      </c>
      <c r="F221" t="s">
        <v>1218</v>
      </c>
      <c r="I221" t="s">
        <v>2012</v>
      </c>
      <c r="J221" t="s">
        <v>1220</v>
      </c>
      <c r="K221" s="259" t="s">
        <v>4097</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2016</v>
      </c>
      <c r="D222" t="s">
        <v>2017</v>
      </c>
      <c r="E222" t="s">
        <v>1217</v>
      </c>
      <c r="F222" t="s">
        <v>1218</v>
      </c>
      <c r="G222" t="s">
        <v>1205</v>
      </c>
      <c r="I222" t="s">
        <v>2018</v>
      </c>
      <c r="J222" t="s">
        <v>1220</v>
      </c>
      <c r="K222" s="259" t="s">
        <v>4066</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2050</v>
      </c>
      <c r="D223" t="s">
        <v>2051</v>
      </c>
      <c r="E223" t="s">
        <v>1211</v>
      </c>
      <c r="F223" t="s">
        <v>1218</v>
      </c>
      <c r="G223" t="s">
        <v>1205</v>
      </c>
      <c r="I223" t="s">
        <v>2052</v>
      </c>
      <c r="J223" t="s">
        <v>1220</v>
      </c>
      <c r="K223" s="259" t="s">
        <v>3067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2059</v>
      </c>
      <c r="D224" t="s">
        <v>2060</v>
      </c>
      <c r="E224" t="s">
        <v>1287</v>
      </c>
      <c r="F224" t="s">
        <v>1218</v>
      </c>
      <c r="I224" t="s">
        <v>2061</v>
      </c>
      <c r="J224" t="s">
        <v>1220</v>
      </c>
      <c r="K224" s="259" t="s">
        <v>3094</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2078</v>
      </c>
      <c r="C225" t="s">
        <v>2079</v>
      </c>
      <c r="D225" t="s">
        <v>2080</v>
      </c>
      <c r="E225" t="s">
        <v>1253</v>
      </c>
      <c r="F225" t="s">
        <v>1218</v>
      </c>
      <c r="G225" t="s">
        <v>1205</v>
      </c>
      <c r="I225" t="s">
        <v>2081</v>
      </c>
      <c r="J225" t="s">
        <v>1220</v>
      </c>
      <c r="K225" s="259" t="s">
        <v>4095</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2088</v>
      </c>
      <c r="D226" t="s">
        <v>2089</v>
      </c>
      <c r="E226" t="s">
        <v>1217</v>
      </c>
      <c r="F226" t="s">
        <v>1218</v>
      </c>
      <c r="H226" t="s">
        <v>1206</v>
      </c>
      <c r="I226" t="s">
        <v>2090</v>
      </c>
      <c r="J226" t="s">
        <v>1220</v>
      </c>
      <c r="K226" s="259" t="s">
        <v>3095</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2119</v>
      </c>
      <c r="D227" t="s">
        <v>2120</v>
      </c>
      <c r="E227" t="s">
        <v>1287</v>
      </c>
      <c r="F227" t="s">
        <v>1218</v>
      </c>
      <c r="G227" t="s">
        <v>1205</v>
      </c>
      <c r="I227" t="s">
        <v>2121</v>
      </c>
      <c r="J227" t="s">
        <v>1214</v>
      </c>
      <c r="K227" s="259" t="s">
        <v>4066</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2136</v>
      </c>
      <c r="D228" t="s">
        <v>2137</v>
      </c>
      <c r="E228" t="s">
        <v>1260</v>
      </c>
      <c r="F228" t="s">
        <v>1226</v>
      </c>
      <c r="H228" t="s">
        <v>1206</v>
      </c>
      <c r="I228" t="s">
        <v>2138</v>
      </c>
      <c r="J228" t="s">
        <v>1220</v>
      </c>
      <c r="K228" s="259" t="s">
        <v>4077</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2142</v>
      </c>
      <c r="C229" t="s">
        <v>2143</v>
      </c>
      <c r="D229" t="s">
        <v>2144</v>
      </c>
      <c r="E229" t="s">
        <v>1253</v>
      </c>
      <c r="F229" t="s">
        <v>1218</v>
      </c>
      <c r="H229" t="s">
        <v>1206</v>
      </c>
      <c r="I229" t="s">
        <v>2145</v>
      </c>
      <c r="J229" t="s">
        <v>1280</v>
      </c>
      <c r="K229" s="259" t="s">
        <v>4098</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2149</v>
      </c>
      <c r="D230" t="s">
        <v>2150</v>
      </c>
      <c r="E230" t="s">
        <v>1287</v>
      </c>
      <c r="F230" t="s">
        <v>1283</v>
      </c>
      <c r="I230" t="s">
        <v>2151</v>
      </c>
      <c r="J230" t="s">
        <v>1220</v>
      </c>
      <c r="K230" s="259" t="s">
        <v>3067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2172</v>
      </c>
      <c r="D231" t="s">
        <v>2173</v>
      </c>
      <c r="E231" t="s">
        <v>1260</v>
      </c>
      <c r="F231" t="s">
        <v>1218</v>
      </c>
      <c r="G231" t="s">
        <v>1205</v>
      </c>
      <c r="I231" t="s">
        <v>2174</v>
      </c>
      <c r="J231" t="s">
        <v>1220</v>
      </c>
      <c r="K231" s="259" t="s">
        <v>4065</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2196</v>
      </c>
      <c r="D232" t="s">
        <v>2197</v>
      </c>
      <c r="E232" t="s">
        <v>1287</v>
      </c>
      <c r="F232" t="s">
        <v>1218</v>
      </c>
      <c r="G232" t="s">
        <v>1205</v>
      </c>
      <c r="I232" t="s">
        <v>2198</v>
      </c>
      <c r="J232" t="s">
        <v>1214</v>
      </c>
      <c r="K232" s="259" t="s">
        <v>4077</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2199</v>
      </c>
      <c r="D233" t="s">
        <v>2200</v>
      </c>
      <c r="E233" t="s">
        <v>1287</v>
      </c>
      <c r="F233" t="s">
        <v>1218</v>
      </c>
      <c r="G233" t="s">
        <v>1205</v>
      </c>
      <c r="I233" t="s">
        <v>2201</v>
      </c>
      <c r="J233" t="s">
        <v>1220</v>
      </c>
      <c r="K233" s="259" t="s">
        <v>3086</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2175</v>
      </c>
      <c r="D234" t="s">
        <v>2176</v>
      </c>
      <c r="E234" t="s">
        <v>1287</v>
      </c>
      <c r="F234" t="s">
        <v>1218</v>
      </c>
      <c r="G234" t="s">
        <v>1205</v>
      </c>
      <c r="I234" t="s">
        <v>2177</v>
      </c>
      <c r="J234" t="s">
        <v>1214</v>
      </c>
      <c r="K234" s="259" t="s">
        <v>4068</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2211</v>
      </c>
      <c r="D235" t="s">
        <v>2212</v>
      </c>
      <c r="E235" t="s">
        <v>1211</v>
      </c>
      <c r="F235" t="s">
        <v>1218</v>
      </c>
      <c r="I235" t="s">
        <v>2213</v>
      </c>
      <c r="J235" t="s">
        <v>1220</v>
      </c>
      <c r="K235" s="259" t="s">
        <v>4099</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2220</v>
      </c>
      <c r="D236" t="s">
        <v>2221</v>
      </c>
      <c r="E236" t="s">
        <v>1230</v>
      </c>
      <c r="F236" t="s">
        <v>1218</v>
      </c>
      <c r="G236" t="s">
        <v>1205</v>
      </c>
      <c r="I236" t="s">
        <v>2222</v>
      </c>
      <c r="J236" t="s">
        <v>1220</v>
      </c>
      <c r="K236" s="259" t="s">
        <v>4074</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v>
      </c>
    </row>
    <row r="237" spans="1:13">
      <c r="A237">
        <v>3</v>
      </c>
      <c r="B237" t="s">
        <v>2254</v>
      </c>
      <c r="D237" t="s">
        <v>2255</v>
      </c>
      <c r="E237" t="s">
        <v>1230</v>
      </c>
      <c r="F237" t="s">
        <v>1218</v>
      </c>
      <c r="I237" t="s">
        <v>2256</v>
      </c>
      <c r="J237" t="s">
        <v>1214</v>
      </c>
      <c r="K237" s="259" t="s">
        <v>4067</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2281</v>
      </c>
      <c r="D238" t="s">
        <v>2282</v>
      </c>
      <c r="E238" t="s">
        <v>1287</v>
      </c>
      <c r="F238" t="s">
        <v>1226</v>
      </c>
      <c r="H238" t="s">
        <v>1206</v>
      </c>
      <c r="I238" t="s">
        <v>2283</v>
      </c>
      <c r="J238" t="s">
        <v>1220</v>
      </c>
      <c r="K238" s="259" t="s">
        <v>4080</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2287</v>
      </c>
      <c r="D239" t="s">
        <v>2288</v>
      </c>
      <c r="E239" t="s">
        <v>1260</v>
      </c>
      <c r="F239" t="s">
        <v>1218</v>
      </c>
      <c r="G239" t="s">
        <v>1205</v>
      </c>
      <c r="I239" t="s">
        <v>2289</v>
      </c>
      <c r="J239" t="s">
        <v>1220</v>
      </c>
      <c r="K239" s="259" t="s">
        <v>4065</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2354</v>
      </c>
      <c r="C240" t="s">
        <v>2355</v>
      </c>
      <c r="D240" t="s">
        <v>2356</v>
      </c>
      <c r="E240" t="s">
        <v>1211</v>
      </c>
      <c r="F240" t="s">
        <v>1218</v>
      </c>
      <c r="G240" t="s">
        <v>1205</v>
      </c>
      <c r="I240" t="s">
        <v>2357</v>
      </c>
      <c r="J240" t="s">
        <v>1220</v>
      </c>
      <c r="K240" s="259" t="s">
        <v>4100</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2403</v>
      </c>
      <c r="D241" t="s">
        <v>2404</v>
      </c>
      <c r="E241" t="s">
        <v>1230</v>
      </c>
      <c r="F241" t="s">
        <v>1218</v>
      </c>
      <c r="I241" t="s">
        <v>2405</v>
      </c>
      <c r="J241" t="s">
        <v>1214</v>
      </c>
      <c r="K241" s="259" t="s">
        <v>4068</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2406</v>
      </c>
      <c r="C242" t="s">
        <v>2407</v>
      </c>
      <c r="D242" t="s">
        <v>2408</v>
      </c>
      <c r="E242" t="s">
        <v>1253</v>
      </c>
      <c r="F242" t="s">
        <v>1218</v>
      </c>
      <c r="I242" t="s">
        <v>2409</v>
      </c>
      <c r="J242" t="s">
        <v>1220</v>
      </c>
      <c r="K242" s="259" t="s">
        <v>3084</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2430</v>
      </c>
      <c r="D243" t="s">
        <v>2431</v>
      </c>
      <c r="E243" t="s">
        <v>1217</v>
      </c>
      <c r="F243" t="s">
        <v>1218</v>
      </c>
      <c r="H243" t="s">
        <v>1206</v>
      </c>
      <c r="I243" t="s">
        <v>2432</v>
      </c>
      <c r="J243" t="s">
        <v>1220</v>
      </c>
      <c r="K243" s="259" t="s">
        <v>4083</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2497</v>
      </c>
      <c r="D244" t="s">
        <v>2498</v>
      </c>
      <c r="E244" t="s">
        <v>1217</v>
      </c>
      <c r="F244" t="s">
        <v>1226</v>
      </c>
      <c r="I244" t="s">
        <v>2499</v>
      </c>
      <c r="J244" t="s">
        <v>1214</v>
      </c>
      <c r="K244" s="259" t="s">
        <v>4077</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2500</v>
      </c>
      <c r="D245" t="s">
        <v>2501</v>
      </c>
      <c r="E245" t="s">
        <v>1241</v>
      </c>
      <c r="F245" t="s">
        <v>1218</v>
      </c>
      <c r="I245" t="s">
        <v>2502</v>
      </c>
      <c r="J245" t="s">
        <v>1214</v>
      </c>
      <c r="K245" s="259" t="s">
        <v>4074</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2575</v>
      </c>
      <c r="D246" t="s">
        <v>2576</v>
      </c>
      <c r="E246" t="s">
        <v>1230</v>
      </c>
      <c r="F246" t="s">
        <v>1218</v>
      </c>
      <c r="G246" t="s">
        <v>1205</v>
      </c>
      <c r="I246" t="s">
        <v>2577</v>
      </c>
      <c r="J246" t="s">
        <v>1220</v>
      </c>
      <c r="K246" s="259" t="s">
        <v>4068</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2613</v>
      </c>
      <c r="C247" t="s">
        <v>2614</v>
      </c>
      <c r="D247" t="s">
        <v>2615</v>
      </c>
      <c r="E247" t="s">
        <v>1253</v>
      </c>
      <c r="F247" t="s">
        <v>1218</v>
      </c>
      <c r="G247" t="s">
        <v>1205</v>
      </c>
      <c r="I247" t="s">
        <v>2616</v>
      </c>
      <c r="J247" t="s">
        <v>1220</v>
      </c>
      <c r="K247" s="259" t="s">
        <v>4072</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2626</v>
      </c>
      <c r="D248" t="s">
        <v>2627</v>
      </c>
      <c r="E248" t="s">
        <v>1253</v>
      </c>
      <c r="F248" t="s">
        <v>1218</v>
      </c>
      <c r="I248" t="s">
        <v>2628</v>
      </c>
      <c r="J248" t="s">
        <v>1214</v>
      </c>
      <c r="K248" s="259" t="s">
        <v>4089</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2670</v>
      </c>
      <c r="D249" t="s">
        <v>2671</v>
      </c>
      <c r="E249" t="s">
        <v>1217</v>
      </c>
      <c r="F249" t="s">
        <v>1218</v>
      </c>
      <c r="G249" t="s">
        <v>1205</v>
      </c>
      <c r="I249" t="s">
        <v>2672</v>
      </c>
      <c r="J249" t="s">
        <v>1220</v>
      </c>
      <c r="K249" s="259" t="s">
        <v>4067</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1273</v>
      </c>
      <c r="C250" t="s">
        <v>1274</v>
      </c>
      <c r="D250" t="s">
        <v>1275</v>
      </c>
      <c r="E250" t="s">
        <v>1230</v>
      </c>
      <c r="F250" t="s">
        <v>1231</v>
      </c>
      <c r="I250" t="s">
        <v>1276</v>
      </c>
      <c r="J250" t="s">
        <v>1214</v>
      </c>
      <c r="K250" s="259" t="s">
        <v>3080</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1306</v>
      </c>
      <c r="D251" t="s">
        <v>1307</v>
      </c>
      <c r="E251" t="s">
        <v>1260</v>
      </c>
      <c r="F251" t="s">
        <v>1218</v>
      </c>
      <c r="G251" t="s">
        <v>1205</v>
      </c>
      <c r="I251" t="s">
        <v>1308</v>
      </c>
      <c r="J251" t="s">
        <v>1220</v>
      </c>
      <c r="K251" s="259" t="s">
        <v>4077</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1322</v>
      </c>
      <c r="D252" t="s">
        <v>1323</v>
      </c>
      <c r="E252" t="s">
        <v>1211</v>
      </c>
      <c r="F252" t="s">
        <v>1218</v>
      </c>
      <c r="G252" t="s">
        <v>1205</v>
      </c>
      <c r="I252" t="s">
        <v>1324</v>
      </c>
      <c r="J252" t="s">
        <v>1280</v>
      </c>
      <c r="K252" s="259" t="s">
        <v>3080</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1325</v>
      </c>
      <c r="D253" t="s">
        <v>1326</v>
      </c>
      <c r="E253" t="s">
        <v>1211</v>
      </c>
      <c r="F253" t="s">
        <v>1218</v>
      </c>
      <c r="G253" t="s">
        <v>1205</v>
      </c>
      <c r="I253" t="s">
        <v>1327</v>
      </c>
      <c r="J253" t="s">
        <v>1280</v>
      </c>
      <c r="K253" s="259" t="s">
        <v>3080</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1346</v>
      </c>
      <c r="D254" t="s">
        <v>1347</v>
      </c>
      <c r="E254" t="s">
        <v>1211</v>
      </c>
      <c r="F254" t="s">
        <v>1218</v>
      </c>
      <c r="G254" t="s">
        <v>1205</v>
      </c>
      <c r="I254" t="s">
        <v>1348</v>
      </c>
      <c r="J254" t="s">
        <v>1220</v>
      </c>
      <c r="K254" s="259" t="s">
        <v>4101</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1365</v>
      </c>
      <c r="D255" t="s">
        <v>1366</v>
      </c>
      <c r="E255" t="s">
        <v>1287</v>
      </c>
      <c r="F255" t="s">
        <v>1218</v>
      </c>
      <c r="I255" t="s">
        <v>1367</v>
      </c>
      <c r="J255" t="s">
        <v>1220</v>
      </c>
      <c r="K255" s="259" t="s">
        <v>4077</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v>
      </c>
    </row>
    <row r="256" spans="1:13">
      <c r="A256">
        <v>4</v>
      </c>
      <c r="B256" t="s">
        <v>1423</v>
      </c>
      <c r="D256" t="s">
        <v>1424</v>
      </c>
      <c r="E256" t="s">
        <v>1241</v>
      </c>
      <c r="F256" t="s">
        <v>1218</v>
      </c>
      <c r="I256" t="s">
        <v>1425</v>
      </c>
      <c r="J256" t="s">
        <v>1214</v>
      </c>
      <c r="K256" s="259" t="s">
        <v>4069</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1433</v>
      </c>
      <c r="C257" t="s">
        <v>1434</v>
      </c>
      <c r="D257" t="s">
        <v>1435</v>
      </c>
      <c r="E257" t="s">
        <v>1287</v>
      </c>
      <c r="F257" t="s">
        <v>1283</v>
      </c>
      <c r="G257" t="s">
        <v>1205</v>
      </c>
      <c r="I257" t="s">
        <v>1436</v>
      </c>
      <c r="J257" t="s">
        <v>1280</v>
      </c>
      <c r="K257" s="259" t="s">
        <v>3080</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1457</v>
      </c>
      <c r="D258" t="s">
        <v>1458</v>
      </c>
      <c r="E258" t="s">
        <v>1230</v>
      </c>
      <c r="F258" t="s">
        <v>1218</v>
      </c>
      <c r="I258" t="s">
        <v>1459</v>
      </c>
      <c r="J258" t="s">
        <v>1220</v>
      </c>
      <c r="K258" s="259" t="s">
        <v>4077</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1467</v>
      </c>
      <c r="D259" t="s">
        <v>1468</v>
      </c>
      <c r="E259" t="s">
        <v>1230</v>
      </c>
      <c r="F259" t="s">
        <v>1218</v>
      </c>
      <c r="I259" t="s">
        <v>1469</v>
      </c>
      <c r="J259" t="s">
        <v>1220</v>
      </c>
      <c r="K259" s="259" t="s">
        <v>4077</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1498</v>
      </c>
      <c r="D260" t="s">
        <v>1498</v>
      </c>
      <c r="E260" t="s">
        <v>1241</v>
      </c>
      <c r="F260" t="s">
        <v>1218</v>
      </c>
      <c r="G260" t="s">
        <v>1205</v>
      </c>
      <c r="I260" t="s">
        <v>1499</v>
      </c>
      <c r="J260" t="s">
        <v>1220</v>
      </c>
      <c r="K260" s="259" t="s">
        <v>3064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1503</v>
      </c>
      <c r="D261" t="s">
        <v>1503</v>
      </c>
      <c r="E261" t="s">
        <v>1241</v>
      </c>
      <c r="F261" t="s">
        <v>1218</v>
      </c>
      <c r="G261" t="s">
        <v>1205</v>
      </c>
      <c r="I261" t="s">
        <v>1504</v>
      </c>
      <c r="J261" t="s">
        <v>1220</v>
      </c>
      <c r="K261" s="259" t="s">
        <v>4084</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1524</v>
      </c>
      <c r="D262" t="s">
        <v>1525</v>
      </c>
      <c r="E262" t="s">
        <v>1217</v>
      </c>
      <c r="F262" t="s">
        <v>1218</v>
      </c>
      <c r="G262" t="s">
        <v>1205</v>
      </c>
      <c r="I262" t="s">
        <v>1526</v>
      </c>
      <c r="J262" t="s">
        <v>1220</v>
      </c>
      <c r="K262" s="259" t="s">
        <v>4102</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1645</v>
      </c>
      <c r="D263" t="s">
        <v>1645</v>
      </c>
      <c r="E263" t="s">
        <v>1311</v>
      </c>
      <c r="F263" t="s">
        <v>1218</v>
      </c>
      <c r="H263" t="s">
        <v>1206</v>
      </c>
      <c r="I263" t="s">
        <v>1646</v>
      </c>
      <c r="J263" t="s">
        <v>1220</v>
      </c>
      <c r="K263" s="259" t="s">
        <v>3067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1654</v>
      </c>
      <c r="C264" t="s">
        <v>1655</v>
      </c>
      <c r="D264" t="s">
        <v>1656</v>
      </c>
      <c r="E264" t="s">
        <v>1241</v>
      </c>
      <c r="F264" t="s">
        <v>1218</v>
      </c>
      <c r="G264" t="s">
        <v>1205</v>
      </c>
      <c r="I264" t="s">
        <v>1657</v>
      </c>
      <c r="J264" t="s">
        <v>1220</v>
      </c>
      <c r="K264" s="259" t="s">
        <v>3076</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1745</v>
      </c>
      <c r="D265" t="s">
        <v>1746</v>
      </c>
      <c r="E265" t="s">
        <v>1217</v>
      </c>
      <c r="F265" t="s">
        <v>1231</v>
      </c>
      <c r="I265" t="s">
        <v>1747</v>
      </c>
      <c r="J265" t="s">
        <v>1220</v>
      </c>
      <c r="K265" s="259" t="s">
        <v>4077</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1752</v>
      </c>
      <c r="D266" t="s">
        <v>1753</v>
      </c>
      <c r="E266" t="s">
        <v>1217</v>
      </c>
      <c r="F266" t="s">
        <v>1218</v>
      </c>
      <c r="I266" t="s">
        <v>1754</v>
      </c>
      <c r="J266" t="s">
        <v>1220</v>
      </c>
      <c r="K266" s="259" t="s">
        <v>4102</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1788</v>
      </c>
      <c r="D267" t="s">
        <v>1789</v>
      </c>
      <c r="E267" t="s">
        <v>1217</v>
      </c>
      <c r="F267" t="s">
        <v>1218</v>
      </c>
      <c r="G267" t="s">
        <v>1205</v>
      </c>
      <c r="I267" t="s">
        <v>1790</v>
      </c>
      <c r="J267" t="s">
        <v>1214</v>
      </c>
      <c r="K267" s="259" t="s">
        <v>4103</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1800</v>
      </c>
      <c r="D268" t="s">
        <v>1801</v>
      </c>
      <c r="E268" t="s">
        <v>1253</v>
      </c>
      <c r="F268" t="s">
        <v>1218</v>
      </c>
      <c r="I268" t="s">
        <v>1802</v>
      </c>
      <c r="J268" t="s">
        <v>1220</v>
      </c>
      <c r="K268" s="259" t="s">
        <v>4070</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1858</v>
      </c>
      <c r="D269" t="s">
        <v>1859</v>
      </c>
      <c r="E269" t="s">
        <v>1230</v>
      </c>
      <c r="F269" t="s">
        <v>1218</v>
      </c>
      <c r="I269" t="s">
        <v>1860</v>
      </c>
      <c r="J269" t="s">
        <v>1220</v>
      </c>
      <c r="K269" s="259" t="s">
        <v>3067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1861</v>
      </c>
      <c r="D270" t="s">
        <v>1862</v>
      </c>
      <c r="E270" t="s">
        <v>1217</v>
      </c>
      <c r="F270" t="s">
        <v>1283</v>
      </c>
      <c r="G270" t="s">
        <v>1205</v>
      </c>
      <c r="I270" t="s">
        <v>1863</v>
      </c>
      <c r="J270" t="s">
        <v>1214</v>
      </c>
      <c r="K270" s="259" t="s">
        <v>3086</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1936</v>
      </c>
      <c r="D271" t="s">
        <v>1937</v>
      </c>
      <c r="E271" t="s">
        <v>1217</v>
      </c>
      <c r="F271" t="s">
        <v>1218</v>
      </c>
      <c r="G271" t="s">
        <v>1205</v>
      </c>
      <c r="I271" t="s">
        <v>1938</v>
      </c>
      <c r="J271" t="s">
        <v>1220</v>
      </c>
      <c r="K271" s="259" t="s">
        <v>3070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1948</v>
      </c>
      <c r="D272" t="s">
        <v>1949</v>
      </c>
      <c r="E272" t="s">
        <v>1260</v>
      </c>
      <c r="F272" t="s">
        <v>1218</v>
      </c>
      <c r="G272" t="s">
        <v>1205</v>
      </c>
      <c r="I272" t="s">
        <v>1950</v>
      </c>
      <c r="J272" t="s">
        <v>1220</v>
      </c>
      <c r="K272" s="259" t="s">
        <v>4074</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v>
      </c>
    </row>
    <row r="273" spans="1:13">
      <c r="A273">
        <v>4</v>
      </c>
      <c r="B273" t="s">
        <v>1971</v>
      </c>
      <c r="D273" t="s">
        <v>1972</v>
      </c>
      <c r="E273" t="s">
        <v>1230</v>
      </c>
      <c r="F273" t="s">
        <v>1218</v>
      </c>
      <c r="G273" t="s">
        <v>1205</v>
      </c>
      <c r="I273" t="s">
        <v>1973</v>
      </c>
      <c r="J273" t="s">
        <v>1214</v>
      </c>
      <c r="K273" s="259" t="s">
        <v>4072</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1959</v>
      </c>
      <c r="C274" t="s">
        <v>1960</v>
      </c>
      <c r="D274" t="s">
        <v>1961</v>
      </c>
      <c r="E274" t="s">
        <v>1230</v>
      </c>
      <c r="F274" t="s">
        <v>1226</v>
      </c>
      <c r="G274" t="s">
        <v>1205</v>
      </c>
      <c r="I274" t="s">
        <v>1962</v>
      </c>
      <c r="J274" t="s">
        <v>1220</v>
      </c>
      <c r="K274" s="259" t="s">
        <v>4092</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1963</v>
      </c>
      <c r="C275" t="s">
        <v>1964</v>
      </c>
      <c r="D275" t="s">
        <v>1965</v>
      </c>
      <c r="E275" t="s">
        <v>1230</v>
      </c>
      <c r="F275" t="s">
        <v>1218</v>
      </c>
      <c r="G275" t="s">
        <v>1205</v>
      </c>
      <c r="I275" t="s">
        <v>1966</v>
      </c>
      <c r="J275" t="s">
        <v>1220</v>
      </c>
      <c r="K275" s="259" t="s">
        <v>3086</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2022</v>
      </c>
      <c r="D276" t="s">
        <v>2023</v>
      </c>
      <c r="E276" t="s">
        <v>1230</v>
      </c>
      <c r="F276" t="s">
        <v>1283</v>
      </c>
      <c r="G276" t="s">
        <v>1205</v>
      </c>
      <c r="I276" t="s">
        <v>2024</v>
      </c>
      <c r="J276" t="s">
        <v>1280</v>
      </c>
      <c r="K276" s="259" t="s">
        <v>3086</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2025</v>
      </c>
      <c r="D277" t="s">
        <v>2026</v>
      </c>
      <c r="E277" t="s">
        <v>1211</v>
      </c>
      <c r="F277" t="s">
        <v>1218</v>
      </c>
      <c r="I277" t="s">
        <v>2027</v>
      </c>
      <c r="J277" t="s">
        <v>1220</v>
      </c>
      <c r="K277" s="259" t="s">
        <v>3096</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2046</v>
      </c>
      <c r="C278" t="s">
        <v>2047</v>
      </c>
      <c r="D278" t="s">
        <v>2048</v>
      </c>
      <c r="E278" t="s">
        <v>1311</v>
      </c>
      <c r="F278" t="s">
        <v>1218</v>
      </c>
      <c r="G278" t="s">
        <v>1205</v>
      </c>
      <c r="I278" t="s">
        <v>2049</v>
      </c>
      <c r="J278" t="s">
        <v>1220</v>
      </c>
      <c r="K278" s="259" t="s">
        <v>4091</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2109</v>
      </c>
      <c r="D279" t="s">
        <v>2110</v>
      </c>
      <c r="E279" t="s">
        <v>1217</v>
      </c>
      <c r="F279" t="s">
        <v>1218</v>
      </c>
      <c r="G279" t="s">
        <v>1205</v>
      </c>
      <c r="I279" t="s">
        <v>2111</v>
      </c>
      <c r="J279" t="s">
        <v>1220</v>
      </c>
      <c r="K279" s="259" t="s">
        <v>4084</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2181</v>
      </c>
      <c r="D280" t="s">
        <v>2182</v>
      </c>
      <c r="E280" t="s">
        <v>1287</v>
      </c>
      <c r="F280" t="s">
        <v>1218</v>
      </c>
      <c r="G280" t="s">
        <v>1205</v>
      </c>
      <c r="I280" t="s">
        <v>2183</v>
      </c>
      <c r="J280" t="s">
        <v>1220</v>
      </c>
      <c r="K280" s="259" t="s">
        <v>4068</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v>
      </c>
    </row>
    <row r="281" spans="1:13">
      <c r="A281">
        <v>4</v>
      </c>
      <c r="B281" t="s">
        <v>2232</v>
      </c>
      <c r="D281" t="s">
        <v>2233</v>
      </c>
      <c r="E281" t="s">
        <v>1311</v>
      </c>
      <c r="F281" t="s">
        <v>1218</v>
      </c>
      <c r="G281" t="s">
        <v>1205</v>
      </c>
      <c r="I281" t="s">
        <v>2234</v>
      </c>
      <c r="J281" t="s">
        <v>1220</v>
      </c>
      <c r="K281" s="259" t="s">
        <v>4077</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2235</v>
      </c>
      <c r="D282" t="s">
        <v>2236</v>
      </c>
      <c r="E282" t="s">
        <v>1253</v>
      </c>
      <c r="F282" t="s">
        <v>1218</v>
      </c>
      <c r="G282" t="s">
        <v>1205</v>
      </c>
      <c r="I282" t="s">
        <v>2237</v>
      </c>
      <c r="J282" t="s">
        <v>1214</v>
      </c>
      <c r="K282" s="259" t="s">
        <v>3097</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2275</v>
      </c>
      <c r="D283" t="s">
        <v>2276</v>
      </c>
      <c r="E283" t="s">
        <v>1211</v>
      </c>
      <c r="F283" t="s">
        <v>1218</v>
      </c>
      <c r="G283" t="s">
        <v>1205</v>
      </c>
      <c r="I283" t="s">
        <v>2277</v>
      </c>
      <c r="J283" t="s">
        <v>1220</v>
      </c>
      <c r="K283" s="259" t="s">
        <v>4083</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2305</v>
      </c>
      <c r="D284" t="s">
        <v>2306</v>
      </c>
      <c r="E284" t="s">
        <v>1230</v>
      </c>
      <c r="F284" t="s">
        <v>1218</v>
      </c>
      <c r="I284" t="s">
        <v>2307</v>
      </c>
      <c r="J284" t="s">
        <v>1220</v>
      </c>
      <c r="K284" s="259" t="s">
        <v>4065</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2342</v>
      </c>
      <c r="D285" t="s">
        <v>2343</v>
      </c>
      <c r="E285" t="s">
        <v>1211</v>
      </c>
      <c r="F285" t="s">
        <v>1218</v>
      </c>
      <c r="I285" t="s">
        <v>2344</v>
      </c>
      <c r="J285" t="s">
        <v>1220</v>
      </c>
      <c r="K285" s="259" t="s">
        <v>3084</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2396</v>
      </c>
      <c r="D286" t="s">
        <v>2397</v>
      </c>
      <c r="E286" t="s">
        <v>1287</v>
      </c>
      <c r="F286" t="s">
        <v>1218</v>
      </c>
      <c r="G286" t="s">
        <v>1205</v>
      </c>
      <c r="I286" t="s">
        <v>2398</v>
      </c>
      <c r="J286" t="s">
        <v>1214</v>
      </c>
      <c r="K286" s="259" t="s">
        <v>4067</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2468</v>
      </c>
      <c r="D287" t="s">
        <v>2469</v>
      </c>
      <c r="E287" t="s">
        <v>1211</v>
      </c>
      <c r="F287" t="s">
        <v>1231</v>
      </c>
      <c r="I287" t="s">
        <v>2470</v>
      </c>
      <c r="J287" t="s">
        <v>1220</v>
      </c>
      <c r="K287" s="259" t="s">
        <v>4077</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2529</v>
      </c>
      <c r="D288" t="s">
        <v>2530</v>
      </c>
      <c r="E288" t="s">
        <v>1230</v>
      </c>
      <c r="F288" t="s">
        <v>1218</v>
      </c>
      <c r="G288" t="s">
        <v>1205</v>
      </c>
      <c r="I288" t="s">
        <v>2531</v>
      </c>
      <c r="J288" t="s">
        <v>1214</v>
      </c>
      <c r="K288" s="259" t="s">
        <v>4068</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2535</v>
      </c>
      <c r="D289" t="s">
        <v>2536</v>
      </c>
      <c r="E289" t="s">
        <v>1287</v>
      </c>
      <c r="F289" t="s">
        <v>1218</v>
      </c>
      <c r="G289" t="s">
        <v>1205</v>
      </c>
      <c r="I289" t="s">
        <v>2537</v>
      </c>
      <c r="J289" t="s">
        <v>1214</v>
      </c>
      <c r="K289" s="259" t="s">
        <v>4066</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2538</v>
      </c>
      <c r="D290" t="s">
        <v>2539</v>
      </c>
      <c r="E290" t="s">
        <v>1287</v>
      </c>
      <c r="F290" t="s">
        <v>1218</v>
      </c>
      <c r="I290" t="s">
        <v>2540</v>
      </c>
      <c r="J290" t="s">
        <v>1214</v>
      </c>
      <c r="K290" s="259" t="s">
        <v>4066</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2545</v>
      </c>
      <c r="D291" t="s">
        <v>2546</v>
      </c>
      <c r="E291" t="s">
        <v>1287</v>
      </c>
      <c r="F291" t="s">
        <v>1218</v>
      </c>
      <c r="G291" t="s">
        <v>1205</v>
      </c>
      <c r="I291" t="s">
        <v>2547</v>
      </c>
      <c r="J291" t="s">
        <v>1220</v>
      </c>
      <c r="K291" s="259" t="s">
        <v>4077</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2572</v>
      </c>
      <c r="D292" t="s">
        <v>2573</v>
      </c>
      <c r="E292" t="s">
        <v>1287</v>
      </c>
      <c r="F292" t="s">
        <v>1218</v>
      </c>
      <c r="I292" t="s">
        <v>2574</v>
      </c>
      <c r="J292" t="s">
        <v>1220</v>
      </c>
      <c r="K292" s="259" t="s">
        <v>4068</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2594</v>
      </c>
      <c r="D293" t="s">
        <v>2595</v>
      </c>
      <c r="E293" t="s">
        <v>1230</v>
      </c>
      <c r="F293" t="s">
        <v>1218</v>
      </c>
      <c r="G293" t="s">
        <v>1205</v>
      </c>
      <c r="I293" t="s">
        <v>2596</v>
      </c>
      <c r="J293" t="s">
        <v>1220</v>
      </c>
      <c r="K293" s="259" t="s">
        <v>4077</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v>
      </c>
    </row>
    <row r="294" spans="1:13">
      <c r="A294">
        <v>4</v>
      </c>
      <c r="B294" t="s">
        <v>2601</v>
      </c>
      <c r="D294" t="s">
        <v>2602</v>
      </c>
      <c r="E294" t="s">
        <v>1260</v>
      </c>
      <c r="F294" t="s">
        <v>1231</v>
      </c>
      <c r="I294" t="s">
        <v>2603</v>
      </c>
      <c r="J294" t="s">
        <v>1220</v>
      </c>
      <c r="K294" s="259" t="s">
        <v>4104</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1236</v>
      </c>
      <c r="D295" t="s">
        <v>1237</v>
      </c>
      <c r="E295" t="s">
        <v>1217</v>
      </c>
      <c r="F295" t="s">
        <v>1218</v>
      </c>
      <c r="G295" t="s">
        <v>1205</v>
      </c>
      <c r="I295" t="s">
        <v>1238</v>
      </c>
      <c r="J295" t="s">
        <v>1214</v>
      </c>
      <c r="K295" s="259" t="s">
        <v>4074</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1247</v>
      </c>
      <c r="C296" t="s">
        <v>1248</v>
      </c>
      <c r="D296" t="s">
        <v>1249</v>
      </c>
      <c r="E296" t="s">
        <v>1217</v>
      </c>
      <c r="F296" t="s">
        <v>1218</v>
      </c>
      <c r="G296" t="s">
        <v>1205</v>
      </c>
      <c r="I296" t="s">
        <v>1250</v>
      </c>
      <c r="J296" t="s">
        <v>1220</v>
      </c>
      <c r="K296" s="259" t="s">
        <v>4074</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1258</v>
      </c>
      <c r="D297" t="s">
        <v>1259</v>
      </c>
      <c r="E297" t="s">
        <v>1260</v>
      </c>
      <c r="F297" t="s">
        <v>1218</v>
      </c>
      <c r="I297" t="s">
        <v>1261</v>
      </c>
      <c r="J297" t="s">
        <v>1220</v>
      </c>
      <c r="K297" s="259" t="s">
        <v>4074</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v>
      </c>
    </row>
    <row r="298" spans="1:13">
      <c r="A298">
        <v>5</v>
      </c>
      <c r="B298" t="s">
        <v>1285</v>
      </c>
      <c r="D298" t="s">
        <v>1286</v>
      </c>
      <c r="E298" t="s">
        <v>1287</v>
      </c>
      <c r="F298" t="s">
        <v>1283</v>
      </c>
      <c r="G298" t="s">
        <v>1205</v>
      </c>
      <c r="I298" t="s">
        <v>1288</v>
      </c>
      <c r="J298" t="s">
        <v>1214</v>
      </c>
      <c r="K298" s="259" t="s">
        <v>3084</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1316</v>
      </c>
      <c r="D299" t="s">
        <v>1317</v>
      </c>
      <c r="E299" t="s">
        <v>1287</v>
      </c>
      <c r="F299" t="s">
        <v>1218</v>
      </c>
      <c r="G299" t="s">
        <v>1205</v>
      </c>
      <c r="I299" t="s">
        <v>1318</v>
      </c>
      <c r="J299" t="s">
        <v>1214</v>
      </c>
      <c r="K299" s="259" t="s">
        <v>4089</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1388</v>
      </c>
      <c r="D300" t="s">
        <v>1389</v>
      </c>
      <c r="E300" t="s">
        <v>1217</v>
      </c>
      <c r="F300" t="s">
        <v>1283</v>
      </c>
      <c r="G300" t="s">
        <v>1205</v>
      </c>
      <c r="I300" t="s">
        <v>1390</v>
      </c>
      <c r="J300" t="s">
        <v>1280</v>
      </c>
      <c r="K300" s="259" t="s">
        <v>3088</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1399</v>
      </c>
      <c r="D301" t="s">
        <v>1400</v>
      </c>
      <c r="E301" t="s">
        <v>1211</v>
      </c>
      <c r="F301" t="s">
        <v>1218</v>
      </c>
      <c r="G301" t="s">
        <v>1205</v>
      </c>
      <c r="I301" t="s">
        <v>1401</v>
      </c>
      <c r="J301" t="s">
        <v>1280</v>
      </c>
      <c r="K301" s="259" t="s">
        <v>3080</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1402</v>
      </c>
      <c r="D302" t="s">
        <v>1403</v>
      </c>
      <c r="E302" t="s">
        <v>1230</v>
      </c>
      <c r="F302" t="s">
        <v>1226</v>
      </c>
      <c r="I302" t="s">
        <v>1404</v>
      </c>
      <c r="J302" t="s">
        <v>1220</v>
      </c>
      <c r="K302" s="259" t="s">
        <v>4074</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1445</v>
      </c>
      <c r="C303" t="s">
        <v>1446</v>
      </c>
      <c r="D303" t="s">
        <v>1447</v>
      </c>
      <c r="E303" t="s">
        <v>1211</v>
      </c>
      <c r="F303" t="s">
        <v>1283</v>
      </c>
      <c r="G303" t="s">
        <v>1205</v>
      </c>
      <c r="I303" t="s">
        <v>1448</v>
      </c>
      <c r="J303" t="s">
        <v>1280</v>
      </c>
      <c r="K303" s="259" t="s">
        <v>3080</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1473</v>
      </c>
      <c r="D304" t="s">
        <v>1474</v>
      </c>
      <c r="E304" t="s">
        <v>1287</v>
      </c>
      <c r="F304" t="s">
        <v>1218</v>
      </c>
      <c r="I304" t="s">
        <v>1475</v>
      </c>
      <c r="J304" t="s">
        <v>1220</v>
      </c>
      <c r="K304" s="259" t="s">
        <v>3067</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1489</v>
      </c>
      <c r="D305" t="s">
        <v>1490</v>
      </c>
      <c r="E305" t="s">
        <v>1311</v>
      </c>
      <c r="F305" t="s">
        <v>1226</v>
      </c>
      <c r="H305" t="s">
        <v>1206</v>
      </c>
      <c r="I305" t="s">
        <v>1491</v>
      </c>
      <c r="J305" t="s">
        <v>1220</v>
      </c>
      <c r="K305" s="259" t="s">
        <v>3067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1492</v>
      </c>
      <c r="D306" t="s">
        <v>1493</v>
      </c>
      <c r="E306" t="s">
        <v>1311</v>
      </c>
      <c r="F306" t="s">
        <v>1226</v>
      </c>
      <c r="H306" t="s">
        <v>1206</v>
      </c>
      <c r="I306" t="s">
        <v>1494</v>
      </c>
      <c r="J306" t="s">
        <v>1220</v>
      </c>
      <c r="K306" s="259" t="s">
        <v>3086</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1500</v>
      </c>
      <c r="D307" t="s">
        <v>1501</v>
      </c>
      <c r="E307" t="s">
        <v>1287</v>
      </c>
      <c r="F307" t="s">
        <v>1218</v>
      </c>
      <c r="I307" t="s">
        <v>1502</v>
      </c>
      <c r="J307" t="s">
        <v>1220</v>
      </c>
      <c r="K307" s="259" t="s">
        <v>4066</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1505</v>
      </c>
      <c r="C308" t="s">
        <v>1506</v>
      </c>
      <c r="D308" t="s">
        <v>1507</v>
      </c>
      <c r="E308" t="s">
        <v>1311</v>
      </c>
      <c r="F308" t="s">
        <v>1226</v>
      </c>
      <c r="H308" t="s">
        <v>1206</v>
      </c>
      <c r="I308" t="s">
        <v>1508</v>
      </c>
      <c r="J308" t="s">
        <v>1220</v>
      </c>
      <c r="K308" s="259" t="s">
        <v>4072</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1512</v>
      </c>
      <c r="D309" t="s">
        <v>1512</v>
      </c>
      <c r="E309" t="s">
        <v>1253</v>
      </c>
      <c r="F309" t="s">
        <v>1218</v>
      </c>
      <c r="I309" t="s">
        <v>1513</v>
      </c>
      <c r="J309" t="s">
        <v>1220</v>
      </c>
      <c r="K309" s="259" t="s">
        <v>3074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1517</v>
      </c>
      <c r="C310" t="s">
        <v>1518</v>
      </c>
      <c r="D310" t="s">
        <v>1519</v>
      </c>
      <c r="E310" t="s">
        <v>1211</v>
      </c>
      <c r="F310" t="s">
        <v>1264</v>
      </c>
      <c r="I310" t="s">
        <v>1520</v>
      </c>
      <c r="J310" t="s">
        <v>1220</v>
      </c>
      <c r="K310" s="259" t="s">
        <v>4098</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1530</v>
      </c>
      <c r="D311" t="s">
        <v>1531</v>
      </c>
      <c r="E311" t="s">
        <v>1217</v>
      </c>
      <c r="F311" t="s">
        <v>1218</v>
      </c>
      <c r="G311" t="s">
        <v>1205</v>
      </c>
      <c r="I311" t="s">
        <v>1532</v>
      </c>
      <c r="J311" t="s">
        <v>1214</v>
      </c>
      <c r="K311" s="259" t="s">
        <v>4068</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1539</v>
      </c>
      <c r="D312" t="s">
        <v>1540</v>
      </c>
      <c r="E312" t="s">
        <v>1211</v>
      </c>
      <c r="F312" t="s">
        <v>1218</v>
      </c>
      <c r="G312" t="s">
        <v>1205</v>
      </c>
      <c r="I312" t="s">
        <v>1541</v>
      </c>
      <c r="J312" t="s">
        <v>1220</v>
      </c>
      <c r="K312" s="259" t="s">
        <v>3070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1567</v>
      </c>
      <c r="D313" t="s">
        <v>1568</v>
      </c>
      <c r="E313" t="s">
        <v>1260</v>
      </c>
      <c r="F313" t="s">
        <v>1226</v>
      </c>
      <c r="I313" t="s">
        <v>1569</v>
      </c>
      <c r="J313" t="s">
        <v>1220</v>
      </c>
      <c r="K313" s="259" t="s">
        <v>4066</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1592</v>
      </c>
      <c r="D314" t="s">
        <v>1592</v>
      </c>
      <c r="E314" t="s">
        <v>1253</v>
      </c>
      <c r="F314" t="s">
        <v>1218</v>
      </c>
      <c r="G314" t="s">
        <v>1205</v>
      </c>
      <c r="I314" t="s">
        <v>1593</v>
      </c>
      <c r="J314" t="s">
        <v>1214</v>
      </c>
      <c r="K314" s="259" t="s">
        <v>4072</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1608</v>
      </c>
      <c r="D315" t="s">
        <v>1609</v>
      </c>
      <c r="E315" t="s">
        <v>1253</v>
      </c>
      <c r="F315" t="s">
        <v>1218</v>
      </c>
      <c r="I315" t="s">
        <v>1610</v>
      </c>
      <c r="J315" t="s">
        <v>1214</v>
      </c>
      <c r="K315" s="259" t="s">
        <v>4072</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1639</v>
      </c>
      <c r="D316" t="s">
        <v>1640</v>
      </c>
      <c r="E316" t="s">
        <v>1211</v>
      </c>
      <c r="F316" t="s">
        <v>1218</v>
      </c>
      <c r="G316" t="s">
        <v>1205</v>
      </c>
      <c r="I316" t="s">
        <v>1641</v>
      </c>
      <c r="J316" t="s">
        <v>1220</v>
      </c>
      <c r="K316" s="259" t="s">
        <v>3084</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1650</v>
      </c>
      <c r="C317" t="s">
        <v>1651</v>
      </c>
      <c r="D317" t="s">
        <v>1652</v>
      </c>
      <c r="E317" t="s">
        <v>1241</v>
      </c>
      <c r="F317" t="s">
        <v>1218</v>
      </c>
      <c r="G317" t="s">
        <v>1205</v>
      </c>
      <c r="I317" t="s">
        <v>1653</v>
      </c>
      <c r="J317" t="s">
        <v>1220</v>
      </c>
      <c r="K317" s="259" t="s">
        <v>4074</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v>
      </c>
    </row>
    <row r="318" spans="1:13">
      <c r="A318">
        <v>5</v>
      </c>
      <c r="B318" t="s">
        <v>1662</v>
      </c>
      <c r="C318" t="s">
        <v>1663</v>
      </c>
      <c r="D318" t="s">
        <v>1664</v>
      </c>
      <c r="E318" t="s">
        <v>1260</v>
      </c>
      <c r="F318" t="s">
        <v>1218</v>
      </c>
      <c r="G318" t="s">
        <v>1205</v>
      </c>
      <c r="I318" t="s">
        <v>1665</v>
      </c>
      <c r="J318" t="s">
        <v>1220</v>
      </c>
      <c r="K318" s="259" t="s">
        <v>4080</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1704</v>
      </c>
      <c r="D319" t="s">
        <v>1705</v>
      </c>
      <c r="E319" t="s">
        <v>1253</v>
      </c>
      <c r="F319" t="s">
        <v>1218</v>
      </c>
      <c r="G319" t="s">
        <v>1205</v>
      </c>
      <c r="I319" t="s">
        <v>1706</v>
      </c>
      <c r="J319" t="s">
        <v>1214</v>
      </c>
      <c r="K319" s="259" t="s">
        <v>4067</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1737</v>
      </c>
      <c r="D320" t="s">
        <v>1738</v>
      </c>
      <c r="E320" t="s">
        <v>1217</v>
      </c>
      <c r="F320" t="s">
        <v>1739</v>
      </c>
      <c r="I320" t="s">
        <v>1740</v>
      </c>
      <c r="J320" t="s">
        <v>1220</v>
      </c>
      <c r="K320" s="259" t="s">
        <v>3071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1785</v>
      </c>
      <c r="D321" t="s">
        <v>1786</v>
      </c>
      <c r="E321" t="s">
        <v>1230</v>
      </c>
      <c r="F321" t="s">
        <v>1218</v>
      </c>
      <c r="G321" t="s">
        <v>1205</v>
      </c>
      <c r="I321" t="s">
        <v>1787</v>
      </c>
      <c r="J321" t="s">
        <v>1220</v>
      </c>
      <c r="K321" s="259" t="s">
        <v>3078</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1839</v>
      </c>
      <c r="D322" t="s">
        <v>1840</v>
      </c>
      <c r="E322" t="s">
        <v>1230</v>
      </c>
      <c r="F322" t="s">
        <v>1218</v>
      </c>
      <c r="I322" t="s">
        <v>1841</v>
      </c>
      <c r="J322" t="s">
        <v>1214</v>
      </c>
      <c r="K322" s="259" t="s">
        <v>4076</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1852</v>
      </c>
      <c r="D323" t="s">
        <v>1853</v>
      </c>
      <c r="E323" t="s">
        <v>1287</v>
      </c>
      <c r="F323" t="s">
        <v>1218</v>
      </c>
      <c r="G323" t="s">
        <v>1205</v>
      </c>
      <c r="I323" t="s">
        <v>1854</v>
      </c>
      <c r="J323" t="s">
        <v>1214</v>
      </c>
      <c r="K323" s="259" t="s">
        <v>3086</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1922</v>
      </c>
      <c r="C324" t="s">
        <v>1923</v>
      </c>
      <c r="D324" t="s">
        <v>1924</v>
      </c>
      <c r="E324" t="s">
        <v>1241</v>
      </c>
      <c r="F324" t="s">
        <v>1218</v>
      </c>
      <c r="G324" t="s">
        <v>1205</v>
      </c>
      <c r="I324" t="s">
        <v>1925</v>
      </c>
      <c r="J324" t="s">
        <v>1220</v>
      </c>
      <c r="K324" s="259" t="s">
        <v>4065</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1929</v>
      </c>
      <c r="D325" t="s">
        <v>1929</v>
      </c>
      <c r="E325" t="s">
        <v>1287</v>
      </c>
      <c r="F325" t="s">
        <v>1218</v>
      </c>
      <c r="G325" t="s">
        <v>1205</v>
      </c>
      <c r="I325" t="s">
        <v>1930</v>
      </c>
      <c r="J325" t="s">
        <v>1214</v>
      </c>
      <c r="K325" s="259" t="s">
        <v>4066</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1985</v>
      </c>
      <c r="C326" t="s">
        <v>1986</v>
      </c>
      <c r="D326" t="s">
        <v>1987</v>
      </c>
      <c r="E326" t="s">
        <v>1230</v>
      </c>
      <c r="F326" t="s">
        <v>1218</v>
      </c>
      <c r="I326" t="s">
        <v>1988</v>
      </c>
      <c r="J326" t="s">
        <v>1280</v>
      </c>
      <c r="K326" s="259" t="s">
        <v>3088</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1955</v>
      </c>
      <c r="C327" t="s">
        <v>1956</v>
      </c>
      <c r="D327" t="s">
        <v>1957</v>
      </c>
      <c r="E327" t="s">
        <v>1230</v>
      </c>
      <c r="F327" t="s">
        <v>1226</v>
      </c>
      <c r="G327" t="s">
        <v>1205</v>
      </c>
      <c r="I327" t="s">
        <v>1958</v>
      </c>
      <c r="J327" t="s">
        <v>1220</v>
      </c>
      <c r="K327" s="259" t="s">
        <v>4092</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1989</v>
      </c>
      <c r="D328" t="s">
        <v>1990</v>
      </c>
      <c r="E328" t="s">
        <v>1230</v>
      </c>
      <c r="F328" t="s">
        <v>1226</v>
      </c>
      <c r="G328" t="s">
        <v>1205</v>
      </c>
      <c r="I328" t="s">
        <v>1991</v>
      </c>
      <c r="J328" t="s">
        <v>1214</v>
      </c>
      <c r="K328" s="259" t="s">
        <v>4072</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2013</v>
      </c>
      <c r="D329" t="s">
        <v>2014</v>
      </c>
      <c r="E329" t="s">
        <v>1311</v>
      </c>
      <c r="F329" t="s">
        <v>1231</v>
      </c>
      <c r="I329" t="s">
        <v>2015</v>
      </c>
      <c r="J329" t="s">
        <v>1220</v>
      </c>
      <c r="K329" s="259" t="s">
        <v>4095</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2035</v>
      </c>
      <c r="D330" t="s">
        <v>2036</v>
      </c>
      <c r="E330" t="s">
        <v>1311</v>
      </c>
      <c r="F330" t="s">
        <v>1218</v>
      </c>
      <c r="H330" t="s">
        <v>1206</v>
      </c>
      <c r="I330" t="s">
        <v>2037</v>
      </c>
      <c r="J330" t="s">
        <v>1220</v>
      </c>
      <c r="K330" s="259" t="s">
        <v>4077</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2065</v>
      </c>
      <c r="D331" t="s">
        <v>2066</v>
      </c>
      <c r="E331" t="s">
        <v>1287</v>
      </c>
      <c r="F331" t="s">
        <v>1218</v>
      </c>
      <c r="G331" t="s">
        <v>1205</v>
      </c>
      <c r="I331" t="s">
        <v>2067</v>
      </c>
      <c r="J331" t="s">
        <v>1214</v>
      </c>
      <c r="K331" s="259" t="s">
        <v>3070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2068</v>
      </c>
      <c r="D332" t="s">
        <v>2069</v>
      </c>
      <c r="E332" t="s">
        <v>1287</v>
      </c>
      <c r="F332" t="s">
        <v>1218</v>
      </c>
      <c r="G332" t="s">
        <v>1205</v>
      </c>
      <c r="I332" t="s">
        <v>2070</v>
      </c>
      <c r="J332" t="s">
        <v>1220</v>
      </c>
      <c r="K332" s="259" t="s">
        <v>4077</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2125</v>
      </c>
      <c r="C333" t="s">
        <v>2126</v>
      </c>
      <c r="D333" t="s">
        <v>2127</v>
      </c>
      <c r="E333" t="s">
        <v>1241</v>
      </c>
      <c r="F333" t="s">
        <v>1226</v>
      </c>
      <c r="I333" t="s">
        <v>2128</v>
      </c>
      <c r="J333" t="s">
        <v>1220</v>
      </c>
      <c r="K333" s="259" t="s">
        <v>4105</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2133</v>
      </c>
      <c r="D334" t="s">
        <v>2134</v>
      </c>
      <c r="E334" t="s">
        <v>1241</v>
      </c>
      <c r="F334" t="s">
        <v>1218</v>
      </c>
      <c r="G334" t="s">
        <v>1205</v>
      </c>
      <c r="I334" t="s">
        <v>2135</v>
      </c>
      <c r="J334" t="s">
        <v>1220</v>
      </c>
      <c r="K334" s="259" t="s">
        <v>4080</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2184</v>
      </c>
      <c r="D335" t="s">
        <v>2185</v>
      </c>
      <c r="E335" t="s">
        <v>1287</v>
      </c>
      <c r="F335" t="s">
        <v>1218</v>
      </c>
      <c r="G335" t="s">
        <v>1205</v>
      </c>
      <c r="I335" t="s">
        <v>2186</v>
      </c>
      <c r="J335" t="s">
        <v>1220</v>
      </c>
      <c r="K335" s="259" t="s">
        <v>4077</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2190</v>
      </c>
      <c r="D336" t="s">
        <v>2191</v>
      </c>
      <c r="E336" t="s">
        <v>1287</v>
      </c>
      <c r="F336" t="s">
        <v>1218</v>
      </c>
      <c r="G336" t="s">
        <v>1205</v>
      </c>
      <c r="I336" t="s">
        <v>2192</v>
      </c>
      <c r="J336" t="s">
        <v>1214</v>
      </c>
      <c r="K336" s="259" t="s">
        <v>4067</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2193</v>
      </c>
      <c r="D337" t="s">
        <v>2194</v>
      </c>
      <c r="E337" t="s">
        <v>1287</v>
      </c>
      <c r="F337" t="s">
        <v>1218</v>
      </c>
      <c r="G337" t="s">
        <v>1205</v>
      </c>
      <c r="I337" t="s">
        <v>2195</v>
      </c>
      <c r="J337" t="s">
        <v>1220</v>
      </c>
      <c r="K337" s="259" t="s">
        <v>4068</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2217</v>
      </c>
      <c r="D338" t="s">
        <v>2218</v>
      </c>
      <c r="E338" t="s">
        <v>1230</v>
      </c>
      <c r="F338" t="s">
        <v>1218</v>
      </c>
      <c r="G338" t="s">
        <v>1205</v>
      </c>
      <c r="I338" t="s">
        <v>2219</v>
      </c>
      <c r="J338" t="s">
        <v>1220</v>
      </c>
      <c r="K338" s="259" t="s">
        <v>4066</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2257</v>
      </c>
      <c r="D339" t="s">
        <v>2258</v>
      </c>
      <c r="E339" t="s">
        <v>1230</v>
      </c>
      <c r="F339" t="s">
        <v>1283</v>
      </c>
      <c r="G339" t="s">
        <v>1205</v>
      </c>
      <c r="I339" t="s">
        <v>2259</v>
      </c>
      <c r="J339" t="s">
        <v>1214</v>
      </c>
      <c r="K339" s="259" t="s">
        <v>4067</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2260</v>
      </c>
      <c r="D340" t="s">
        <v>2261</v>
      </c>
      <c r="E340" t="s">
        <v>1230</v>
      </c>
      <c r="F340" t="s">
        <v>1218</v>
      </c>
      <c r="G340" t="s">
        <v>1205</v>
      </c>
      <c r="I340" t="s">
        <v>2262</v>
      </c>
      <c r="J340" t="s">
        <v>1220</v>
      </c>
      <c r="K340" s="259" t="s">
        <v>3086</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2266</v>
      </c>
      <c r="D341" t="s">
        <v>2267</v>
      </c>
      <c r="E341" t="s">
        <v>1217</v>
      </c>
      <c r="F341" t="s">
        <v>1218</v>
      </c>
      <c r="I341" t="s">
        <v>2268</v>
      </c>
      <c r="J341" t="s">
        <v>1220</v>
      </c>
      <c r="K341" s="259" t="s">
        <v>4077</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2278</v>
      </c>
      <c r="D342" t="s">
        <v>2279</v>
      </c>
      <c r="E342" t="s">
        <v>1241</v>
      </c>
      <c r="F342" t="s">
        <v>1218</v>
      </c>
      <c r="I342" t="s">
        <v>2280</v>
      </c>
      <c r="J342" t="s">
        <v>1214</v>
      </c>
      <c r="K342" s="259" t="s">
        <v>4065</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2374</v>
      </c>
      <c r="C343" t="s">
        <v>2375</v>
      </c>
      <c r="D343" t="s">
        <v>2376</v>
      </c>
      <c r="E343" t="s">
        <v>1253</v>
      </c>
      <c r="F343" t="s">
        <v>1264</v>
      </c>
      <c r="I343" t="s">
        <v>2377</v>
      </c>
      <c r="J343" t="s">
        <v>1220</v>
      </c>
      <c r="K343" s="259" t="s">
        <v>3083</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2413</v>
      </c>
      <c r="D344" t="s">
        <v>2414</v>
      </c>
      <c r="E344" t="s">
        <v>1217</v>
      </c>
      <c r="F344" t="s">
        <v>1264</v>
      </c>
      <c r="I344" t="s">
        <v>2415</v>
      </c>
      <c r="J344" t="s">
        <v>1220</v>
      </c>
      <c r="K344" s="259" t="s">
        <v>3070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2437</v>
      </c>
      <c r="D345" t="s">
        <v>2438</v>
      </c>
      <c r="E345" t="s">
        <v>1211</v>
      </c>
      <c r="F345" t="s">
        <v>1218</v>
      </c>
      <c r="I345" t="s">
        <v>2439</v>
      </c>
      <c r="J345" t="s">
        <v>1220</v>
      </c>
      <c r="K345" s="259" t="s">
        <v>3073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2446</v>
      </c>
      <c r="D346" t="s">
        <v>2447</v>
      </c>
      <c r="E346" t="s">
        <v>1260</v>
      </c>
      <c r="F346" t="s">
        <v>1226</v>
      </c>
      <c r="I346" t="s">
        <v>2448</v>
      </c>
      <c r="J346" t="s">
        <v>1220</v>
      </c>
      <c r="K346" s="259" t="s">
        <v>4086</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2461</v>
      </c>
      <c r="D347" t="s">
        <v>2462</v>
      </c>
      <c r="E347" t="s">
        <v>1287</v>
      </c>
      <c r="F347" t="s">
        <v>2463</v>
      </c>
      <c r="I347" t="s">
        <v>2464</v>
      </c>
      <c r="J347" t="s">
        <v>1220</v>
      </c>
      <c r="K347" s="259" t="s">
        <v>3067</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2477</v>
      </c>
      <c r="D348" t="s">
        <v>2478</v>
      </c>
      <c r="E348" t="s">
        <v>1311</v>
      </c>
      <c r="F348" t="s">
        <v>1231</v>
      </c>
      <c r="G348" t="s">
        <v>1205</v>
      </c>
      <c r="I348" t="s">
        <v>2479</v>
      </c>
      <c r="J348" t="s">
        <v>1220</v>
      </c>
      <c r="K348" s="259" t="s">
        <v>4106</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2516</v>
      </c>
      <c r="C349" t="s">
        <v>2517</v>
      </c>
      <c r="D349" t="s">
        <v>2518</v>
      </c>
      <c r="E349" t="s">
        <v>1287</v>
      </c>
      <c r="F349" t="s">
        <v>1218</v>
      </c>
      <c r="I349" t="s">
        <v>2519</v>
      </c>
      <c r="J349" t="s">
        <v>1220</v>
      </c>
      <c r="K349" s="259" t="s">
        <v>3073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2560</v>
      </c>
      <c r="D350" t="s">
        <v>2561</v>
      </c>
      <c r="E350" t="s">
        <v>1217</v>
      </c>
      <c r="F350" t="s">
        <v>1218</v>
      </c>
      <c r="G350" t="s">
        <v>1205</v>
      </c>
      <c r="I350" t="s">
        <v>2562</v>
      </c>
      <c r="J350" t="s">
        <v>1220</v>
      </c>
      <c r="K350" s="259" t="s">
        <v>4066</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v>
      </c>
    </row>
    <row r="351" spans="1:13">
      <c r="A351">
        <v>5</v>
      </c>
      <c r="B351" t="s">
        <v>2632</v>
      </c>
      <c r="D351" t="s">
        <v>2633</v>
      </c>
      <c r="E351" t="s">
        <v>1217</v>
      </c>
      <c r="F351" t="s">
        <v>1218</v>
      </c>
      <c r="I351" t="s">
        <v>2634</v>
      </c>
      <c r="J351" t="s">
        <v>1214</v>
      </c>
      <c r="K351" s="259" t="s">
        <v>4092</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2648</v>
      </c>
      <c r="D352" t="s">
        <v>2649</v>
      </c>
      <c r="E352" t="s">
        <v>1287</v>
      </c>
      <c r="F352" t="s">
        <v>1218</v>
      </c>
      <c r="I352" t="s">
        <v>2650</v>
      </c>
      <c r="J352" t="s">
        <v>1280</v>
      </c>
      <c r="K352" s="259" t="s">
        <v>3080</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1228</v>
      </c>
      <c r="D353" t="s">
        <v>1229</v>
      </c>
      <c r="E353" t="s">
        <v>1230</v>
      </c>
      <c r="F353" t="s">
        <v>1231</v>
      </c>
      <c r="I353" t="s">
        <v>1232</v>
      </c>
      <c r="J353" t="s">
        <v>1220</v>
      </c>
      <c r="K353" s="259" t="s">
        <v>3067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1349</v>
      </c>
      <c r="D354" t="s">
        <v>1350</v>
      </c>
      <c r="E354" t="s">
        <v>1287</v>
      </c>
      <c r="F354" t="s">
        <v>1218</v>
      </c>
      <c r="G354" t="s">
        <v>1205</v>
      </c>
      <c r="I354" t="s">
        <v>1351</v>
      </c>
      <c r="J354" t="s">
        <v>1220</v>
      </c>
      <c r="K354" s="259" t="s">
        <v>3067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1358</v>
      </c>
      <c r="D355" t="s">
        <v>1359</v>
      </c>
      <c r="E355" t="s">
        <v>1211</v>
      </c>
      <c r="F355" t="s">
        <v>1231</v>
      </c>
      <c r="I355" t="s">
        <v>1360</v>
      </c>
      <c r="J355" t="s">
        <v>1214</v>
      </c>
      <c r="K355" s="259" t="s">
        <v>3070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1384</v>
      </c>
      <c r="D356" t="s">
        <v>1385</v>
      </c>
      <c r="E356" t="s">
        <v>1253</v>
      </c>
      <c r="F356" t="s">
        <v>1386</v>
      </c>
      <c r="I356" t="s">
        <v>1387</v>
      </c>
      <c r="J356" t="s">
        <v>1214</v>
      </c>
      <c r="K356" s="259" t="s">
        <v>4072</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1396</v>
      </c>
      <c r="D357" t="s">
        <v>1397</v>
      </c>
      <c r="E357" t="s">
        <v>1253</v>
      </c>
      <c r="F357" t="s">
        <v>1218</v>
      </c>
      <c r="I357" t="s">
        <v>1398</v>
      </c>
      <c r="J357" t="s">
        <v>1220</v>
      </c>
      <c r="K357" s="259" t="s">
        <v>4067</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1411</v>
      </c>
      <c r="D358" t="s">
        <v>1412</v>
      </c>
      <c r="E358" t="s">
        <v>1287</v>
      </c>
      <c r="F358" t="s">
        <v>1218</v>
      </c>
      <c r="I358" t="s">
        <v>1413</v>
      </c>
      <c r="J358" t="s">
        <v>1220</v>
      </c>
      <c r="K358" s="259" t="s">
        <v>4066</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1514</v>
      </c>
      <c r="D359" t="s">
        <v>1515</v>
      </c>
      <c r="E359" t="s">
        <v>1253</v>
      </c>
      <c r="F359" t="s">
        <v>1218</v>
      </c>
      <c r="I359" t="s">
        <v>1516</v>
      </c>
      <c r="J359" t="s">
        <v>1220</v>
      </c>
      <c r="K359" s="259" t="s">
        <v>3067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1536</v>
      </c>
      <c r="D360" t="s">
        <v>1537</v>
      </c>
      <c r="E360" t="s">
        <v>1230</v>
      </c>
      <c r="F360" t="s">
        <v>1226</v>
      </c>
      <c r="H360" t="s">
        <v>1206</v>
      </c>
      <c r="I360" t="s">
        <v>1538</v>
      </c>
      <c r="J360" t="s">
        <v>1220</v>
      </c>
      <c r="K360" s="259" t="s">
        <v>4077</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1573</v>
      </c>
      <c r="D361" t="s">
        <v>1574</v>
      </c>
      <c r="E361" t="s">
        <v>1253</v>
      </c>
      <c r="F361" t="s">
        <v>1226</v>
      </c>
      <c r="I361" t="s">
        <v>1575</v>
      </c>
      <c r="J361" t="s">
        <v>1220</v>
      </c>
      <c r="K361" s="259" t="s">
        <v>4107</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1570</v>
      </c>
      <c r="D362" t="s">
        <v>1571</v>
      </c>
      <c r="E362" t="s">
        <v>1217</v>
      </c>
      <c r="F362" t="s">
        <v>1264</v>
      </c>
      <c r="I362" t="s">
        <v>1572</v>
      </c>
      <c r="J362" t="s">
        <v>1214</v>
      </c>
      <c r="K362" s="259" t="s">
        <v>4077</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1589</v>
      </c>
      <c r="D363" t="s">
        <v>1590</v>
      </c>
      <c r="E363" t="s">
        <v>1241</v>
      </c>
      <c r="F363" t="s">
        <v>1218</v>
      </c>
      <c r="G363" t="s">
        <v>1205</v>
      </c>
      <c r="I363" t="s">
        <v>1591</v>
      </c>
      <c r="J363" t="s">
        <v>1220</v>
      </c>
      <c r="K363" s="259" t="s">
        <v>4080</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1614</v>
      </c>
      <c r="D364" t="s">
        <v>1615</v>
      </c>
      <c r="E364" t="s">
        <v>1217</v>
      </c>
      <c r="F364" t="s">
        <v>1218</v>
      </c>
      <c r="I364" t="s">
        <v>1616</v>
      </c>
      <c r="J364" t="s">
        <v>1220</v>
      </c>
      <c r="K364" s="259" t="s">
        <v>4066</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1642</v>
      </c>
      <c r="D365" t="s">
        <v>1643</v>
      </c>
      <c r="E365" t="s">
        <v>1230</v>
      </c>
      <c r="F365" t="s">
        <v>1218</v>
      </c>
      <c r="I365" t="s">
        <v>1644</v>
      </c>
      <c r="J365" t="s">
        <v>1214</v>
      </c>
      <c r="K365" s="259" t="s">
        <v>4067</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1766</v>
      </c>
      <c r="D366" t="s">
        <v>1767</v>
      </c>
      <c r="E366" t="s">
        <v>1230</v>
      </c>
      <c r="F366" t="s">
        <v>1231</v>
      </c>
      <c r="I366" t="s">
        <v>1768</v>
      </c>
      <c r="J366" t="s">
        <v>1220</v>
      </c>
      <c r="K366" s="259" t="s">
        <v>3074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1871</v>
      </c>
      <c r="D367" t="s">
        <v>1872</v>
      </c>
      <c r="E367" t="s">
        <v>1211</v>
      </c>
      <c r="F367" t="s">
        <v>1218</v>
      </c>
      <c r="G367" t="s">
        <v>1205</v>
      </c>
      <c r="I367" t="s">
        <v>1873</v>
      </c>
      <c r="J367" t="s">
        <v>1220</v>
      </c>
      <c r="K367" s="259" t="s">
        <v>4066</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1889</v>
      </c>
      <c r="D368" t="s">
        <v>1890</v>
      </c>
      <c r="E368" t="s">
        <v>1287</v>
      </c>
      <c r="F368" t="s">
        <v>1218</v>
      </c>
      <c r="I368" t="s">
        <v>1891</v>
      </c>
      <c r="J368" t="s">
        <v>1220</v>
      </c>
      <c r="K368" s="259" t="s">
        <v>3074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1910</v>
      </c>
      <c r="D369" t="s">
        <v>1911</v>
      </c>
      <c r="E369" t="s">
        <v>1260</v>
      </c>
      <c r="F369" t="s">
        <v>1218</v>
      </c>
      <c r="I369" t="s">
        <v>1912</v>
      </c>
      <c r="J369" t="s">
        <v>1220</v>
      </c>
      <c r="K369" s="259" t="s">
        <v>4080</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1939</v>
      </c>
      <c r="D370" t="s">
        <v>1940</v>
      </c>
      <c r="E370" t="s">
        <v>1211</v>
      </c>
      <c r="F370" t="s">
        <v>1231</v>
      </c>
      <c r="H370" t="s">
        <v>1206</v>
      </c>
      <c r="I370" t="s">
        <v>1941</v>
      </c>
      <c r="J370" t="s">
        <v>1220</v>
      </c>
      <c r="K370" s="259" t="s">
        <v>3067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1977</v>
      </c>
      <c r="C371" t="s">
        <v>1978</v>
      </c>
      <c r="D371" t="s">
        <v>1979</v>
      </c>
      <c r="E371" t="s">
        <v>1230</v>
      </c>
      <c r="F371" t="s">
        <v>1226</v>
      </c>
      <c r="G371" t="s">
        <v>1205</v>
      </c>
      <c r="I371" t="s">
        <v>1980</v>
      </c>
      <c r="J371" t="s">
        <v>1220</v>
      </c>
      <c r="K371" s="259" t="s">
        <v>3098</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2091</v>
      </c>
      <c r="D372" t="s">
        <v>2092</v>
      </c>
      <c r="E372" t="s">
        <v>1217</v>
      </c>
      <c r="F372" t="s">
        <v>1226</v>
      </c>
      <c r="I372" t="s">
        <v>2093</v>
      </c>
      <c r="J372" t="s">
        <v>1220</v>
      </c>
      <c r="K372" s="259" t="s">
        <v>3070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2097</v>
      </c>
      <c r="D373" t="s">
        <v>2098</v>
      </c>
      <c r="E373" t="s">
        <v>1253</v>
      </c>
      <c r="F373" t="s">
        <v>1218</v>
      </c>
      <c r="G373" t="s">
        <v>1205</v>
      </c>
      <c r="I373" t="s">
        <v>2099</v>
      </c>
      <c r="J373" t="s">
        <v>1220</v>
      </c>
      <c r="K373" s="259" t="s">
        <v>4065</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2168</v>
      </c>
      <c r="C374" t="s">
        <v>2169</v>
      </c>
      <c r="D374" t="s">
        <v>2170</v>
      </c>
      <c r="E374" t="s">
        <v>1230</v>
      </c>
      <c r="F374" t="s">
        <v>1218</v>
      </c>
      <c r="I374" t="s">
        <v>2171</v>
      </c>
      <c r="J374" t="s">
        <v>1220</v>
      </c>
      <c r="K374" s="259" t="s">
        <v>3067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2187</v>
      </c>
      <c r="D375" t="s">
        <v>2188</v>
      </c>
      <c r="E375" t="s">
        <v>1287</v>
      </c>
      <c r="F375" t="s">
        <v>1218</v>
      </c>
      <c r="G375" t="s">
        <v>1205</v>
      </c>
      <c r="I375" t="s">
        <v>2189</v>
      </c>
      <c r="J375" t="s">
        <v>1220</v>
      </c>
      <c r="K375" s="259" t="s">
        <v>4077</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2178</v>
      </c>
      <c r="D376" t="s">
        <v>2179</v>
      </c>
      <c r="E376" t="s">
        <v>1230</v>
      </c>
      <c r="F376" t="s">
        <v>1218</v>
      </c>
      <c r="G376" t="s">
        <v>1205</v>
      </c>
      <c r="I376" t="s">
        <v>2180</v>
      </c>
      <c r="J376" t="s">
        <v>1220</v>
      </c>
      <c r="K376" s="259" t="s">
        <v>3070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2245</v>
      </c>
      <c r="D377" t="s">
        <v>2246</v>
      </c>
      <c r="E377" t="s">
        <v>1217</v>
      </c>
      <c r="F377" t="s">
        <v>1218</v>
      </c>
      <c r="I377" t="s">
        <v>2247</v>
      </c>
      <c r="J377" t="s">
        <v>1214</v>
      </c>
      <c r="K377" s="259" t="s">
        <v>3070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2284</v>
      </c>
      <c r="D378" t="s">
        <v>2285</v>
      </c>
      <c r="E378" t="s">
        <v>1217</v>
      </c>
      <c r="F378" t="s">
        <v>1218</v>
      </c>
      <c r="G378" t="s">
        <v>1205</v>
      </c>
      <c r="I378" t="s">
        <v>2286</v>
      </c>
      <c r="J378" t="s">
        <v>1220</v>
      </c>
      <c r="K378" s="259" t="s">
        <v>4072</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2302</v>
      </c>
      <c r="D379" t="s">
        <v>2303</v>
      </c>
      <c r="E379" t="s">
        <v>1230</v>
      </c>
      <c r="F379" t="s">
        <v>1218</v>
      </c>
      <c r="G379" t="s">
        <v>1205</v>
      </c>
      <c r="I379" t="s">
        <v>2304</v>
      </c>
      <c r="J379" t="s">
        <v>1280</v>
      </c>
      <c r="K379" s="259" t="s">
        <v>4067</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2317</v>
      </c>
      <c r="C380" t="s">
        <v>2318</v>
      </c>
      <c r="D380" t="s">
        <v>2319</v>
      </c>
      <c r="E380" t="s">
        <v>1287</v>
      </c>
      <c r="F380" t="s">
        <v>1231</v>
      </c>
      <c r="I380" t="s">
        <v>2320</v>
      </c>
      <c r="J380" t="s">
        <v>1220</v>
      </c>
      <c r="K380" s="259" t="s">
        <v>4077</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2325</v>
      </c>
      <c r="D381" t="s">
        <v>2326</v>
      </c>
      <c r="E381" t="s">
        <v>1260</v>
      </c>
      <c r="F381" t="s">
        <v>1218</v>
      </c>
      <c r="G381" t="s">
        <v>1205</v>
      </c>
      <c r="I381" t="s">
        <v>2327</v>
      </c>
      <c r="J381" t="s">
        <v>1214</v>
      </c>
      <c r="K381" s="259" t="s">
        <v>4067</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2358</v>
      </c>
      <c r="D382" t="s">
        <v>2359</v>
      </c>
      <c r="E382" t="s">
        <v>1211</v>
      </c>
      <c r="F382" t="s">
        <v>1218</v>
      </c>
      <c r="G382" t="s">
        <v>1205</v>
      </c>
      <c r="I382" t="s">
        <v>2360</v>
      </c>
      <c r="J382" t="s">
        <v>1214</v>
      </c>
      <c r="K382" s="259" t="s">
        <v>3070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2361</v>
      </c>
      <c r="D383" t="s">
        <v>2362</v>
      </c>
      <c r="E383" t="s">
        <v>1211</v>
      </c>
      <c r="F383" t="s">
        <v>1231</v>
      </c>
      <c r="I383" t="s">
        <v>2363</v>
      </c>
      <c r="J383" t="s">
        <v>1220</v>
      </c>
      <c r="K383" s="259" t="s">
        <v>4080</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2390</v>
      </c>
      <c r="D384" t="s">
        <v>2391</v>
      </c>
      <c r="E384" t="s">
        <v>1287</v>
      </c>
      <c r="F384" t="s">
        <v>1218</v>
      </c>
      <c r="G384" t="s">
        <v>1205</v>
      </c>
      <c r="I384" t="s">
        <v>2392</v>
      </c>
      <c r="J384" t="s">
        <v>1220</v>
      </c>
      <c r="K384" s="259" t="s">
        <v>4068</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2449</v>
      </c>
      <c r="D385" t="s">
        <v>2450</v>
      </c>
      <c r="E385" t="s">
        <v>1217</v>
      </c>
      <c r="F385" t="s">
        <v>1218</v>
      </c>
      <c r="G385" t="s">
        <v>1205</v>
      </c>
      <c r="I385" t="s">
        <v>2451</v>
      </c>
      <c r="J385" t="s">
        <v>1214</v>
      </c>
      <c r="K385" s="259" t="s">
        <v>4070</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2452</v>
      </c>
      <c r="D386" t="s">
        <v>2453</v>
      </c>
      <c r="E386" t="s">
        <v>1217</v>
      </c>
      <c r="F386" t="s">
        <v>1218</v>
      </c>
      <c r="G386" t="s">
        <v>1205</v>
      </c>
      <c r="I386" t="s">
        <v>2454</v>
      </c>
      <c r="J386" t="s">
        <v>1214</v>
      </c>
      <c r="K386" s="259" t="s">
        <v>4070</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2455</v>
      </c>
      <c r="D387" t="s">
        <v>2456</v>
      </c>
      <c r="E387" t="s">
        <v>1217</v>
      </c>
      <c r="F387" t="s">
        <v>1218</v>
      </c>
      <c r="G387" t="s">
        <v>1205</v>
      </c>
      <c r="I387" t="s">
        <v>2457</v>
      </c>
      <c r="J387" t="s">
        <v>1214</v>
      </c>
      <c r="K387" s="259" t="s">
        <v>4070</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2458</v>
      </c>
      <c r="D388" t="s">
        <v>2459</v>
      </c>
      <c r="E388" t="s">
        <v>1217</v>
      </c>
      <c r="F388" t="s">
        <v>1218</v>
      </c>
      <c r="G388" t="s">
        <v>1205</v>
      </c>
      <c r="I388" t="s">
        <v>2460</v>
      </c>
      <c r="J388" t="s">
        <v>1214</v>
      </c>
      <c r="K388" s="259" t="s">
        <v>4070</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2486</v>
      </c>
      <c r="C389" t="s">
        <v>2487</v>
      </c>
      <c r="D389" t="s">
        <v>2488</v>
      </c>
      <c r="E389" t="s">
        <v>1311</v>
      </c>
      <c r="F389" t="s">
        <v>1226</v>
      </c>
      <c r="G389" t="s">
        <v>1205</v>
      </c>
      <c r="I389" t="s">
        <v>2489</v>
      </c>
      <c r="J389" t="s">
        <v>1220</v>
      </c>
      <c r="K389" s="259" t="s">
        <v>3073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2541</v>
      </c>
      <c r="C390" t="s">
        <v>2542</v>
      </c>
      <c r="D390" t="s">
        <v>2543</v>
      </c>
      <c r="E390" t="s">
        <v>1287</v>
      </c>
      <c r="F390" t="s">
        <v>1218</v>
      </c>
      <c r="I390" t="s">
        <v>2544</v>
      </c>
      <c r="J390" t="s">
        <v>1220</v>
      </c>
      <c r="K390" s="259" t="s">
        <v>4077</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2554</v>
      </c>
      <c r="D391" t="s">
        <v>2555</v>
      </c>
      <c r="E391" t="s">
        <v>1241</v>
      </c>
      <c r="F391" t="s">
        <v>1218</v>
      </c>
      <c r="I391" t="s">
        <v>2556</v>
      </c>
      <c r="J391" t="s">
        <v>1220</v>
      </c>
      <c r="K391" s="259" t="s">
        <v>4065</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2597</v>
      </c>
      <c r="C392" t="s">
        <v>2598</v>
      </c>
      <c r="D392" t="s">
        <v>2599</v>
      </c>
      <c r="E392" t="s">
        <v>1217</v>
      </c>
      <c r="F392" t="s">
        <v>1218</v>
      </c>
      <c r="G392" t="s">
        <v>1205</v>
      </c>
      <c r="I392" t="s">
        <v>2600</v>
      </c>
      <c r="J392" t="s">
        <v>1220</v>
      </c>
      <c r="K392" s="259" t="s">
        <v>4068</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2629</v>
      </c>
      <c r="D393" t="s">
        <v>2630</v>
      </c>
      <c r="E393" t="s">
        <v>1217</v>
      </c>
      <c r="F393" t="s">
        <v>1218</v>
      </c>
      <c r="G393" t="s">
        <v>1205</v>
      </c>
      <c r="I393" t="s">
        <v>2631</v>
      </c>
      <c r="J393" t="s">
        <v>1214</v>
      </c>
      <c r="K393" s="259" t="s">
        <v>4077</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2635</v>
      </c>
      <c r="C394" t="s">
        <v>2636</v>
      </c>
      <c r="D394" t="s">
        <v>2637</v>
      </c>
      <c r="E394" t="s">
        <v>1230</v>
      </c>
      <c r="F394" t="s">
        <v>1218</v>
      </c>
      <c r="I394" t="s">
        <v>2638</v>
      </c>
      <c r="J394" t="s">
        <v>1220</v>
      </c>
      <c r="K394" s="259" t="s">
        <v>3070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2644</v>
      </c>
      <c r="C395" t="s">
        <v>2645</v>
      </c>
      <c r="D395" t="s">
        <v>2646</v>
      </c>
      <c r="E395" t="s">
        <v>1253</v>
      </c>
      <c r="F395" t="s">
        <v>1226</v>
      </c>
      <c r="I395" t="s">
        <v>2647</v>
      </c>
      <c r="J395" t="s">
        <v>1220</v>
      </c>
      <c r="K395" s="259" t="s">
        <v>4077</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2664</v>
      </c>
      <c r="D396" t="s">
        <v>2665</v>
      </c>
      <c r="E396" t="s">
        <v>1311</v>
      </c>
      <c r="F396" t="s">
        <v>1218</v>
      </c>
      <c r="I396" t="s">
        <v>2666</v>
      </c>
      <c r="J396" t="s">
        <v>1220</v>
      </c>
      <c r="K396" s="259" t="s">
        <v>4097</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1374</v>
      </c>
      <c r="C397" t="s">
        <v>1375</v>
      </c>
      <c r="D397" t="s">
        <v>1376</v>
      </c>
      <c r="E397" t="s">
        <v>1287</v>
      </c>
      <c r="F397" t="s">
        <v>1218</v>
      </c>
      <c r="G397" t="s">
        <v>1205</v>
      </c>
      <c r="I397" t="s">
        <v>1377</v>
      </c>
      <c r="J397" t="s">
        <v>1220</v>
      </c>
      <c r="K397" s="259" t="s">
        <v>4066</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1381</v>
      </c>
      <c r="D398" t="s">
        <v>1382</v>
      </c>
      <c r="E398" t="s">
        <v>1287</v>
      </c>
      <c r="F398" t="s">
        <v>1218</v>
      </c>
      <c r="I398" t="s">
        <v>1383</v>
      </c>
      <c r="J398" t="s">
        <v>1220</v>
      </c>
      <c r="K398" s="259" t="s">
        <v>4086</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1420</v>
      </c>
      <c r="D399" t="s">
        <v>1421</v>
      </c>
      <c r="E399" t="s">
        <v>1230</v>
      </c>
      <c r="F399" t="s">
        <v>1218</v>
      </c>
      <c r="I399" t="s">
        <v>1422</v>
      </c>
      <c r="J399" t="s">
        <v>1220</v>
      </c>
      <c r="K399" s="259" t="s">
        <v>4108</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1558</v>
      </c>
      <c r="D400" t="s">
        <v>1559</v>
      </c>
      <c r="E400" t="s">
        <v>1287</v>
      </c>
      <c r="F400" t="s">
        <v>1218</v>
      </c>
      <c r="I400" t="s">
        <v>1560</v>
      </c>
      <c r="J400" t="s">
        <v>1214</v>
      </c>
      <c r="K400" s="259" t="s">
        <v>4067</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1632</v>
      </c>
      <c r="C401" t="s">
        <v>1633</v>
      </c>
      <c r="D401" t="s">
        <v>1634</v>
      </c>
      <c r="E401" t="s">
        <v>1217</v>
      </c>
      <c r="F401" t="s">
        <v>1218</v>
      </c>
      <c r="I401" t="s">
        <v>1635</v>
      </c>
      <c r="J401" t="s">
        <v>1220</v>
      </c>
      <c r="K401" s="259" t="s">
        <v>4077</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1647</v>
      </c>
      <c r="D402" t="s">
        <v>1648</v>
      </c>
      <c r="E402" t="s">
        <v>1253</v>
      </c>
      <c r="F402" t="s">
        <v>1218</v>
      </c>
      <c r="I402" t="s">
        <v>1649</v>
      </c>
      <c r="J402" t="s">
        <v>1220</v>
      </c>
      <c r="K402" s="259" t="s">
        <v>4067</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1717</v>
      </c>
      <c r="D403" t="s">
        <v>1718</v>
      </c>
      <c r="E403" t="s">
        <v>1287</v>
      </c>
      <c r="F403" t="s">
        <v>1218</v>
      </c>
      <c r="G403" t="s">
        <v>1205</v>
      </c>
      <c r="I403" t="s">
        <v>1719</v>
      </c>
      <c r="J403" t="s">
        <v>1220</v>
      </c>
      <c r="K403" s="259" t="s">
        <v>4080</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1813</v>
      </c>
      <c r="D404" t="s">
        <v>1814</v>
      </c>
      <c r="E404" t="s">
        <v>1217</v>
      </c>
      <c r="F404" t="s">
        <v>1218</v>
      </c>
      <c r="I404" t="s">
        <v>1815</v>
      </c>
      <c r="J404" t="s">
        <v>1220</v>
      </c>
      <c r="K404" s="259" t="s">
        <v>4065</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1942</v>
      </c>
      <c r="D405" t="s">
        <v>1943</v>
      </c>
      <c r="E405" t="s">
        <v>1217</v>
      </c>
      <c r="F405" t="s">
        <v>1218</v>
      </c>
      <c r="G405" t="s">
        <v>1205</v>
      </c>
      <c r="I405" t="s">
        <v>1944</v>
      </c>
      <c r="J405" t="s">
        <v>1220</v>
      </c>
      <c r="K405" s="259" t="s">
        <v>4068</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1967</v>
      </c>
      <c r="C406" t="s">
        <v>1968</v>
      </c>
      <c r="D406" t="s">
        <v>1969</v>
      </c>
      <c r="E406" t="s">
        <v>1230</v>
      </c>
      <c r="F406" t="s">
        <v>1226</v>
      </c>
      <c r="G406" t="s">
        <v>1205</v>
      </c>
      <c r="I406" t="s">
        <v>1970</v>
      </c>
      <c r="J406" t="s">
        <v>1220</v>
      </c>
      <c r="K406" s="259" t="s">
        <v>3067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2085</v>
      </c>
      <c r="D407" t="s">
        <v>2086</v>
      </c>
      <c r="E407" t="s">
        <v>1230</v>
      </c>
      <c r="F407" t="s">
        <v>1226</v>
      </c>
      <c r="I407" t="s">
        <v>2087</v>
      </c>
      <c r="J407" t="s">
        <v>1220</v>
      </c>
      <c r="K407" s="259" t="s">
        <v>4080</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2122</v>
      </c>
      <c r="D408" t="s">
        <v>2123</v>
      </c>
      <c r="E408" t="s">
        <v>1260</v>
      </c>
      <c r="F408" t="s">
        <v>1231</v>
      </c>
      <c r="I408" t="s">
        <v>2124</v>
      </c>
      <c r="J408" t="s">
        <v>1220</v>
      </c>
      <c r="K408" s="259" t="s">
        <v>4088</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2152</v>
      </c>
      <c r="D409" t="s">
        <v>2153</v>
      </c>
      <c r="E409" t="s">
        <v>1241</v>
      </c>
      <c r="F409" t="s">
        <v>1218</v>
      </c>
      <c r="I409" t="s">
        <v>2154</v>
      </c>
      <c r="J409" t="s">
        <v>1214</v>
      </c>
      <c r="K409" s="259" t="s">
        <v>4067</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2248</v>
      </c>
      <c r="D410" t="s">
        <v>2249</v>
      </c>
      <c r="E410" t="s">
        <v>1287</v>
      </c>
      <c r="F410" t="s">
        <v>1283</v>
      </c>
      <c r="I410" t="s">
        <v>2250</v>
      </c>
      <c r="J410" t="s">
        <v>1220</v>
      </c>
      <c r="K410" s="259" t="s">
        <v>3067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2338</v>
      </c>
      <c r="C411" t="s">
        <v>2339</v>
      </c>
      <c r="D411" t="s">
        <v>2340</v>
      </c>
      <c r="E411" t="s">
        <v>1260</v>
      </c>
      <c r="F411" t="s">
        <v>1218</v>
      </c>
      <c r="G411" t="s">
        <v>1205</v>
      </c>
      <c r="I411" t="s">
        <v>2341</v>
      </c>
      <c r="J411" t="s">
        <v>1220</v>
      </c>
      <c r="K411" s="259" t="s">
        <v>4080</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2399</v>
      </c>
      <c r="C412" t="s">
        <v>2400</v>
      </c>
      <c r="D412" t="s">
        <v>2401</v>
      </c>
      <c r="E412" t="s">
        <v>1287</v>
      </c>
      <c r="F412" t="s">
        <v>1218</v>
      </c>
      <c r="I412" t="s">
        <v>2402</v>
      </c>
      <c r="J412" t="s">
        <v>1220</v>
      </c>
      <c r="K412" s="259" t="s">
        <v>4066</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2410</v>
      </c>
      <c r="D413" t="s">
        <v>2411</v>
      </c>
      <c r="E413" t="s">
        <v>1217</v>
      </c>
      <c r="F413" t="s">
        <v>1226</v>
      </c>
      <c r="I413" t="s">
        <v>2412</v>
      </c>
      <c r="J413" t="s">
        <v>1220</v>
      </c>
      <c r="K413" s="259" t="s">
        <v>3073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2440</v>
      </c>
      <c r="D414" t="s">
        <v>2441</v>
      </c>
      <c r="E414" t="s">
        <v>1253</v>
      </c>
      <c r="F414" t="s">
        <v>1264</v>
      </c>
      <c r="I414" t="s">
        <v>2442</v>
      </c>
      <c r="J414" t="s">
        <v>1220</v>
      </c>
      <c r="K414" s="259" t="s">
        <v>3068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2505</v>
      </c>
      <c r="D415" t="s">
        <v>2506</v>
      </c>
      <c r="E415" t="s">
        <v>1260</v>
      </c>
      <c r="F415" t="s">
        <v>2507</v>
      </c>
      <c r="I415" t="s">
        <v>2508</v>
      </c>
      <c r="J415" t="s">
        <v>1220</v>
      </c>
      <c r="K415" s="259" t="s">
        <v>4077</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2557</v>
      </c>
      <c r="D416" t="s">
        <v>2558</v>
      </c>
      <c r="E416" t="s">
        <v>1211</v>
      </c>
      <c r="F416" t="s">
        <v>1226</v>
      </c>
      <c r="I416" t="s">
        <v>2559</v>
      </c>
      <c r="J416" t="s">
        <v>1220</v>
      </c>
      <c r="K416" s="259" t="s">
        <v>4095</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2566</v>
      </c>
      <c r="D417" t="s">
        <v>2567</v>
      </c>
      <c r="E417" t="s">
        <v>1230</v>
      </c>
      <c r="F417" t="s">
        <v>1218</v>
      </c>
      <c r="I417" t="s">
        <v>2568</v>
      </c>
      <c r="J417" t="s">
        <v>1220</v>
      </c>
      <c r="K417" s="259" t="s">
        <v>4074</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2569</v>
      </c>
      <c r="D418" t="s">
        <v>2570</v>
      </c>
      <c r="E418" t="s">
        <v>1287</v>
      </c>
      <c r="F418" t="s">
        <v>1218</v>
      </c>
      <c r="I418" t="s">
        <v>2571</v>
      </c>
      <c r="J418" t="s">
        <v>1220</v>
      </c>
      <c r="K418" s="259" t="s">
        <v>3078</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2581</v>
      </c>
      <c r="D419" t="s">
        <v>2582</v>
      </c>
      <c r="E419" t="s">
        <v>1230</v>
      </c>
      <c r="F419" t="s">
        <v>1264</v>
      </c>
      <c r="I419" t="s">
        <v>2583</v>
      </c>
      <c r="J419" t="s">
        <v>1214</v>
      </c>
      <c r="K419" s="259" t="s">
        <v>3067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2617</v>
      </c>
      <c r="D420" t="s">
        <v>2618</v>
      </c>
      <c r="E420" t="s">
        <v>1287</v>
      </c>
      <c r="F420" t="s">
        <v>1218</v>
      </c>
      <c r="G420" t="s">
        <v>1205</v>
      </c>
      <c r="I420" t="s">
        <v>2619</v>
      </c>
      <c r="J420" t="s">
        <v>1214</v>
      </c>
      <c r="K420" s="259" t="s">
        <v>4068</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1337</v>
      </c>
      <c r="D421" t="s">
        <v>1338</v>
      </c>
      <c r="E421" t="s">
        <v>1211</v>
      </c>
      <c r="F421" t="s">
        <v>1218</v>
      </c>
      <c r="G421" t="s">
        <v>1205</v>
      </c>
      <c r="I421" t="s">
        <v>1339</v>
      </c>
      <c r="J421" t="s">
        <v>1220</v>
      </c>
      <c r="K421" s="259" t="s">
        <v>3067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1340</v>
      </c>
      <c r="D422" t="s">
        <v>1341</v>
      </c>
      <c r="E422" t="s">
        <v>1217</v>
      </c>
      <c r="F422" t="s">
        <v>1218</v>
      </c>
      <c r="I422" t="s">
        <v>1342</v>
      </c>
      <c r="J422" t="s">
        <v>1220</v>
      </c>
      <c r="K422" s="259" t="s">
        <v>3100</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1414</v>
      </c>
      <c r="D423" t="s">
        <v>1415</v>
      </c>
      <c r="E423" t="s">
        <v>1211</v>
      </c>
      <c r="F423" t="s">
        <v>1218</v>
      </c>
      <c r="G423" t="s">
        <v>1205</v>
      </c>
      <c r="I423" t="s">
        <v>1416</v>
      </c>
      <c r="J423" t="s">
        <v>1220</v>
      </c>
      <c r="K423" s="259" t="s">
        <v>4089</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1465</v>
      </c>
      <c r="D424" t="s">
        <v>1465</v>
      </c>
      <c r="E424" t="s">
        <v>1253</v>
      </c>
      <c r="F424" t="s">
        <v>1264</v>
      </c>
      <c r="I424" t="s">
        <v>1466</v>
      </c>
      <c r="J424" t="s">
        <v>1220</v>
      </c>
      <c r="K424" s="259" t="s">
        <v>4077</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1533</v>
      </c>
      <c r="D425" t="s">
        <v>1534</v>
      </c>
      <c r="E425" t="s">
        <v>1217</v>
      </c>
      <c r="F425" t="s">
        <v>1231</v>
      </c>
      <c r="G425" t="s">
        <v>1205</v>
      </c>
      <c r="I425" t="s">
        <v>1535</v>
      </c>
      <c r="J425" t="s">
        <v>1220</v>
      </c>
      <c r="K425" s="259" t="s">
        <v>4102</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1611</v>
      </c>
      <c r="D426" t="s">
        <v>1612</v>
      </c>
      <c r="E426" t="s">
        <v>1230</v>
      </c>
      <c r="F426" t="s">
        <v>1218</v>
      </c>
      <c r="I426" t="s">
        <v>1613</v>
      </c>
      <c r="J426" t="s">
        <v>1220</v>
      </c>
      <c r="K426" s="259" t="s">
        <v>4072</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1658</v>
      </c>
      <c r="C427" t="s">
        <v>1659</v>
      </c>
      <c r="D427" t="s">
        <v>1660</v>
      </c>
      <c r="E427" t="s">
        <v>1241</v>
      </c>
      <c r="F427" t="s">
        <v>1218</v>
      </c>
      <c r="G427" t="s">
        <v>1205</v>
      </c>
      <c r="I427" t="s">
        <v>1661</v>
      </c>
      <c r="J427" t="s">
        <v>1220</v>
      </c>
      <c r="K427" s="259" t="s">
        <v>4065</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1666</v>
      </c>
      <c r="D428" t="s">
        <v>1667</v>
      </c>
      <c r="E428" t="s">
        <v>1260</v>
      </c>
      <c r="F428" t="s">
        <v>1218</v>
      </c>
      <c r="G428" t="s">
        <v>1205</v>
      </c>
      <c r="I428" t="s">
        <v>1668</v>
      </c>
      <c r="J428" t="s">
        <v>1214</v>
      </c>
      <c r="K428" s="259" t="s">
        <v>4077</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1689</v>
      </c>
      <c r="D429" t="s">
        <v>1690</v>
      </c>
      <c r="E429" t="s">
        <v>1287</v>
      </c>
      <c r="F429" t="s">
        <v>1218</v>
      </c>
      <c r="I429" t="s">
        <v>1691</v>
      </c>
      <c r="J429" t="s">
        <v>1220</v>
      </c>
      <c r="K429" s="259" t="s">
        <v>4068</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1726</v>
      </c>
      <c r="D430" t="s">
        <v>1727</v>
      </c>
      <c r="E430" t="s">
        <v>1241</v>
      </c>
      <c r="F430" t="s">
        <v>1218</v>
      </c>
      <c r="I430" t="s">
        <v>1728</v>
      </c>
      <c r="J430" t="s">
        <v>1220</v>
      </c>
      <c r="K430" s="259" t="s">
        <v>4104</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1138</v>
      </c>
      <c r="D431" t="s">
        <v>1732</v>
      </c>
      <c r="E431" t="s">
        <v>1211</v>
      </c>
      <c r="F431" t="s">
        <v>1218</v>
      </c>
      <c r="I431" t="s">
        <v>1733</v>
      </c>
      <c r="J431" t="s">
        <v>1220</v>
      </c>
      <c r="K431" s="259" t="s">
        <v>4080</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1803</v>
      </c>
      <c r="C432" t="s">
        <v>1804</v>
      </c>
      <c r="D432" t="s">
        <v>1805</v>
      </c>
      <c r="E432" t="s">
        <v>1253</v>
      </c>
      <c r="F432" t="s">
        <v>1218</v>
      </c>
      <c r="I432" t="s">
        <v>1806</v>
      </c>
      <c r="J432" t="s">
        <v>1214</v>
      </c>
      <c r="K432" s="259" t="s">
        <v>4066</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1819</v>
      </c>
      <c r="D433" t="s">
        <v>1820</v>
      </c>
      <c r="E433" t="s">
        <v>1217</v>
      </c>
      <c r="F433" t="s">
        <v>1218</v>
      </c>
      <c r="G433" t="s">
        <v>1205</v>
      </c>
      <c r="I433" t="s">
        <v>1821</v>
      </c>
      <c r="J433" t="s">
        <v>1220</v>
      </c>
      <c r="K433" s="259" t="s">
        <v>3070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1822</v>
      </c>
      <c r="D434" t="s">
        <v>1823</v>
      </c>
      <c r="E434" t="s">
        <v>1230</v>
      </c>
      <c r="F434" t="s">
        <v>1226</v>
      </c>
      <c r="I434" t="s">
        <v>1824</v>
      </c>
      <c r="J434" t="s">
        <v>1214</v>
      </c>
      <c r="K434" s="259" t="s">
        <v>4077</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1995</v>
      </c>
      <c r="D435" t="s">
        <v>1996</v>
      </c>
      <c r="E435" t="s">
        <v>1230</v>
      </c>
      <c r="F435" t="s">
        <v>1218</v>
      </c>
      <c r="G435" t="s">
        <v>1205</v>
      </c>
      <c r="I435" t="s">
        <v>1997</v>
      </c>
      <c r="J435" t="s">
        <v>1220</v>
      </c>
      <c r="K435" s="259" t="s">
        <v>4077</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2155</v>
      </c>
      <c r="D436" t="s">
        <v>2156</v>
      </c>
      <c r="E436" t="s">
        <v>1241</v>
      </c>
      <c r="F436" t="s">
        <v>1218</v>
      </c>
      <c r="I436" t="s">
        <v>2157</v>
      </c>
      <c r="J436" t="s">
        <v>1220</v>
      </c>
      <c r="K436" s="259" t="s">
        <v>4065</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2214</v>
      </c>
      <c r="D437" t="s">
        <v>2215</v>
      </c>
      <c r="E437" t="s">
        <v>1230</v>
      </c>
      <c r="F437" t="s">
        <v>1218</v>
      </c>
      <c r="G437" t="s">
        <v>1205</v>
      </c>
      <c r="I437" t="s">
        <v>2216</v>
      </c>
      <c r="J437" t="s">
        <v>1220</v>
      </c>
      <c r="K437" s="259" t="s">
        <v>4066</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119" t="s">
        <v>3103</v>
      </c>
      <c r="D438" t="s">
        <v>2425</v>
      </c>
      <c r="E438" t="s">
        <v>1241</v>
      </c>
      <c r="F438" t="s">
        <v>1264</v>
      </c>
      <c r="I438" t="s">
        <v>2426</v>
      </c>
      <c r="J438" t="s">
        <v>1220</v>
      </c>
      <c r="K438" s="259" t="s">
        <v>4092</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2563</v>
      </c>
      <c r="D439" t="s">
        <v>2564</v>
      </c>
      <c r="E439" t="s">
        <v>1287</v>
      </c>
      <c r="F439" t="s">
        <v>1218</v>
      </c>
      <c r="I439" t="s">
        <v>2565</v>
      </c>
      <c r="J439" t="s">
        <v>1280</v>
      </c>
      <c r="K439" s="259" t="s">
        <v>4077</v>
      </c>
      <c r="M439" t="str">
        <f t="shared" si="6"/>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2587</v>
      </c>
      <c r="D440" t="s">
        <v>2588</v>
      </c>
      <c r="E440" t="s">
        <v>1287</v>
      </c>
      <c r="F440" t="s">
        <v>1218</v>
      </c>
      <c r="G440" t="s">
        <v>1205</v>
      </c>
      <c r="I440" t="s">
        <v>2589</v>
      </c>
      <c r="J440" t="s">
        <v>1214</v>
      </c>
      <c r="K440" s="259" t="s">
        <v>4072</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2639</v>
      </c>
      <c r="D441" t="s">
        <v>2640</v>
      </c>
      <c r="E441" t="s">
        <v>1287</v>
      </c>
      <c r="F441" t="s">
        <v>1218</v>
      </c>
      <c r="G441" t="s">
        <v>1205</v>
      </c>
      <c r="I441" t="s">
        <v>2641</v>
      </c>
      <c r="J441" t="s">
        <v>1220</v>
      </c>
      <c r="K441" s="259" t="s">
        <v>3078</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2642</v>
      </c>
      <c r="D442" t="s">
        <v>2642</v>
      </c>
      <c r="E442" t="s">
        <v>1230</v>
      </c>
      <c r="F442" t="s">
        <v>1226</v>
      </c>
      <c r="G442" t="s">
        <v>1205</v>
      </c>
      <c r="I442" t="s">
        <v>2643</v>
      </c>
      <c r="J442" t="s">
        <v>1280</v>
      </c>
      <c r="K442" s="259" t="s">
        <v>3070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1299</v>
      </c>
      <c r="D443" t="s">
        <v>1300</v>
      </c>
      <c r="E443" t="s">
        <v>1217</v>
      </c>
      <c r="F443" t="s">
        <v>1218</v>
      </c>
      <c r="I443" t="s">
        <v>1301</v>
      </c>
      <c r="J443" t="s">
        <v>1220</v>
      </c>
      <c r="K443" s="259" t="s">
        <v>4066</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1417</v>
      </c>
      <c r="D444" t="s">
        <v>1418</v>
      </c>
      <c r="E444" t="s">
        <v>1217</v>
      </c>
      <c r="F444" t="s">
        <v>1218</v>
      </c>
      <c r="G444" t="s">
        <v>1205</v>
      </c>
      <c r="I444" t="s">
        <v>1419</v>
      </c>
      <c r="J444" t="s">
        <v>1220</v>
      </c>
      <c r="K444" s="259" t="s">
        <v>4092</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1698</v>
      </c>
      <c r="D445" t="s">
        <v>1699</v>
      </c>
      <c r="E445" t="s">
        <v>1211</v>
      </c>
      <c r="F445" t="s">
        <v>1226</v>
      </c>
      <c r="I445" t="s">
        <v>1700</v>
      </c>
      <c r="J445" t="s">
        <v>1220</v>
      </c>
      <c r="K445" s="259" t="s">
        <v>4072</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1707</v>
      </c>
      <c r="C446" t="s">
        <v>1708</v>
      </c>
      <c r="D446" t="s">
        <v>1709</v>
      </c>
      <c r="E446" t="s">
        <v>1260</v>
      </c>
      <c r="F446" t="s">
        <v>1218</v>
      </c>
      <c r="G446" t="s">
        <v>1205</v>
      </c>
      <c r="I446" t="s">
        <v>1710</v>
      </c>
      <c r="J446" t="s">
        <v>1220</v>
      </c>
      <c r="K446" s="259" t="s">
        <v>4077</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1892</v>
      </c>
      <c r="D447" t="s">
        <v>1893</v>
      </c>
      <c r="E447" t="s">
        <v>1287</v>
      </c>
      <c r="F447" t="s">
        <v>1218</v>
      </c>
      <c r="I447" t="s">
        <v>1894</v>
      </c>
      <c r="J447" t="s">
        <v>1220</v>
      </c>
      <c r="K447" s="259" t="s">
        <v>3067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1901</v>
      </c>
      <c r="D448" t="s">
        <v>1902</v>
      </c>
      <c r="E448" t="s">
        <v>1241</v>
      </c>
      <c r="F448" t="s">
        <v>1218</v>
      </c>
      <c r="I448" t="s">
        <v>1903</v>
      </c>
      <c r="J448" t="s">
        <v>1214</v>
      </c>
      <c r="K448" s="259" t="s">
        <v>4065</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1992</v>
      </c>
      <c r="D449" t="s">
        <v>1993</v>
      </c>
      <c r="E449" t="s">
        <v>1211</v>
      </c>
      <c r="F449" t="s">
        <v>1218</v>
      </c>
      <c r="G449" t="s">
        <v>1205</v>
      </c>
      <c r="I449" t="s">
        <v>1994</v>
      </c>
      <c r="J449" t="s">
        <v>1214</v>
      </c>
      <c r="K449" s="259" t="s">
        <v>4077</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2112</v>
      </c>
      <c r="C450" t="s">
        <v>2113</v>
      </c>
      <c r="D450" t="s">
        <v>2114</v>
      </c>
      <c r="E450" t="s">
        <v>1217</v>
      </c>
      <c r="F450" t="s">
        <v>1218</v>
      </c>
      <c r="G450" t="s">
        <v>1205</v>
      </c>
      <c r="I450" t="s">
        <v>2115</v>
      </c>
      <c r="J450" t="s">
        <v>1214</v>
      </c>
      <c r="K450" s="259" t="s">
        <v>4080</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2116</v>
      </c>
      <c r="D451" t="s">
        <v>2117</v>
      </c>
      <c r="E451" t="s">
        <v>1217</v>
      </c>
      <c r="F451" t="s">
        <v>1218</v>
      </c>
      <c r="G451" t="s">
        <v>1205</v>
      </c>
      <c r="I451" t="s">
        <v>2118</v>
      </c>
      <c r="J451" t="s">
        <v>1220</v>
      </c>
      <c r="K451" s="259" t="s">
        <v>4086</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2158</v>
      </c>
      <c r="D452" t="s">
        <v>2159</v>
      </c>
      <c r="E452" t="s">
        <v>2160</v>
      </c>
      <c r="F452" t="s">
        <v>1218</v>
      </c>
      <c r="I452" t="s">
        <v>2161</v>
      </c>
      <c r="J452" t="s">
        <v>1280</v>
      </c>
      <c r="K452" s="259" t="s">
        <v>3064</v>
      </c>
      <c r="M452" t="str">
        <f t="shared" si="7"/>
        <v>"Mot de pouvoir guérisseur": {
  "Name" : "Mot de pouvoir guérisseur",
  "OV" : "Power Word Heal",
  "Level" : 9,
  "BBE" : "",
  "School" : "Evocation",
  "Incantation" : "1 action",
  "Type" : "",
  "Description" : "La cible récupère tous ses points de vie et perd les conditions charmé, effrayé, paralysé et étourdi.",
  "Classes" :["BARD"]
   }</v>
      </c>
    </row>
    <row r="453" spans="1:13">
      <c r="A453">
        <v>9</v>
      </c>
      <c r="B453" t="s">
        <v>2162</v>
      </c>
      <c r="D453" t="s">
        <v>2163</v>
      </c>
      <c r="E453" t="s">
        <v>1241</v>
      </c>
      <c r="F453" t="s">
        <v>1218</v>
      </c>
      <c r="I453" t="s">
        <v>2164</v>
      </c>
      <c r="J453" t="s">
        <v>1220</v>
      </c>
      <c r="K453" s="259" t="s">
        <v>4065</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2202</v>
      </c>
      <c r="D454" t="s">
        <v>2203</v>
      </c>
      <c r="E454" t="s">
        <v>1211</v>
      </c>
      <c r="F454" t="s">
        <v>1218</v>
      </c>
      <c r="I454" t="s">
        <v>2204</v>
      </c>
      <c r="J454" t="s">
        <v>1220</v>
      </c>
      <c r="K454" s="259" t="s">
        <v>4077</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2229</v>
      </c>
      <c r="D455" t="s">
        <v>2230</v>
      </c>
      <c r="E455" t="s">
        <v>1287</v>
      </c>
      <c r="F455" t="s">
        <v>1218</v>
      </c>
      <c r="I455" t="s">
        <v>2231</v>
      </c>
      <c r="J455" t="s">
        <v>1220</v>
      </c>
      <c r="K455" s="259" t="s">
        <v>4066</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2299</v>
      </c>
      <c r="D456" t="s">
        <v>2300</v>
      </c>
      <c r="E456" t="s">
        <v>1230</v>
      </c>
      <c r="F456" t="s">
        <v>1218</v>
      </c>
      <c r="G456" t="s">
        <v>1205</v>
      </c>
      <c r="I456" t="s">
        <v>2301</v>
      </c>
      <c r="J456" t="s">
        <v>1220</v>
      </c>
      <c r="K456" s="259" t="s">
        <v>4109</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2308</v>
      </c>
      <c r="D457" t="s">
        <v>2309</v>
      </c>
      <c r="E457" t="s">
        <v>1311</v>
      </c>
      <c r="F457" t="s">
        <v>1226</v>
      </c>
      <c r="I457" t="s">
        <v>2310</v>
      </c>
      <c r="J457" t="s">
        <v>1220</v>
      </c>
      <c r="K457" s="259" t="s">
        <v>4104</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2335</v>
      </c>
      <c r="D458" t="s">
        <v>2336</v>
      </c>
      <c r="E458" t="s">
        <v>1253</v>
      </c>
      <c r="F458" t="s">
        <v>1264</v>
      </c>
      <c r="I458" t="s">
        <v>2337</v>
      </c>
      <c r="J458" t="s">
        <v>1220</v>
      </c>
      <c r="K458" s="259" t="s">
        <v>4107</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2443</v>
      </c>
      <c r="D459" t="s">
        <v>2444</v>
      </c>
      <c r="E459" t="s">
        <v>1253</v>
      </c>
      <c r="F459" t="s">
        <v>1264</v>
      </c>
      <c r="I459" t="s">
        <v>2445</v>
      </c>
      <c r="J459" t="s">
        <v>1220</v>
      </c>
      <c r="K459" s="259" t="s">
        <v>3074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2526</v>
      </c>
      <c r="D460" t="s">
        <v>2527</v>
      </c>
      <c r="E460" t="s">
        <v>1230</v>
      </c>
      <c r="F460" t="s">
        <v>1218</v>
      </c>
      <c r="I460" t="s">
        <v>2528</v>
      </c>
      <c r="J460" t="s">
        <v>1220</v>
      </c>
      <c r="K460" s="259" t="s">
        <v>4066</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2578</v>
      </c>
      <c r="D461" t="s">
        <v>2579</v>
      </c>
      <c r="E461" t="s">
        <v>1230</v>
      </c>
      <c r="F461" t="s">
        <v>1218</v>
      </c>
      <c r="G461" t="s">
        <v>1205</v>
      </c>
      <c r="I461" t="s">
        <v>2580</v>
      </c>
      <c r="J461" t="s">
        <v>1220</v>
      </c>
      <c r="K461" s="259" t="s">
        <v>3070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"Evocation",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98" t="s">
        <v>442</v>
      </c>
      <c r="B1" s="198" t="s">
        <v>1085</v>
      </c>
      <c r="C1" s="198" t="s">
        <v>1207</v>
      </c>
    </row>
    <row r="2" spans="1:5" ht="30" customHeight="1">
      <c r="A2" s="193" t="s">
        <v>2792</v>
      </c>
      <c r="B2" s="194" t="s">
        <v>2693</v>
      </c>
      <c r="C2" s="195" t="s">
        <v>2702</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79" t="s">
        <v>2793</v>
      </c>
      <c r="B3" s="18" t="s">
        <v>2694</v>
      </c>
      <c r="C3" s="196" t="s">
        <v>2705</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79" t="s">
        <v>2794</v>
      </c>
      <c r="B4" s="18" t="s">
        <v>2695</v>
      </c>
      <c r="C4" s="196" t="s">
        <v>2704</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79" t="s">
        <v>2795</v>
      </c>
      <c r="B5" s="18" t="s">
        <v>2696</v>
      </c>
      <c r="C5" s="196" t="s">
        <v>2703</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79" t="s">
        <v>2796</v>
      </c>
      <c r="B6" s="18" t="s">
        <v>2701</v>
      </c>
      <c r="C6" s="196" t="s">
        <v>2707</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79" t="s">
        <v>2797</v>
      </c>
      <c r="B7" s="18" t="s">
        <v>2697</v>
      </c>
      <c r="C7" s="196" t="s">
        <v>2706</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79" t="s">
        <v>2798</v>
      </c>
      <c r="B8" s="18" t="s">
        <v>2698</v>
      </c>
      <c r="C8" s="196" t="s">
        <v>2708</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79" t="s">
        <v>2799</v>
      </c>
      <c r="B9" s="18" t="s">
        <v>2700</v>
      </c>
      <c r="C9" s="196" t="s">
        <v>2709</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82" t="s">
        <v>2800</v>
      </c>
      <c r="B10" s="83" t="s">
        <v>2699</v>
      </c>
      <c r="C10" s="197" t="s">
        <v>2710</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98" t="s">
        <v>2727</v>
      </c>
      <c r="B1" s="198" t="s">
        <v>2812</v>
      </c>
      <c r="C1" s="199" t="s">
        <v>1085</v>
      </c>
      <c r="D1" s="199" t="s">
        <v>2712</v>
      </c>
      <c r="E1" s="199" t="s">
        <v>2713</v>
      </c>
    </row>
    <row r="2" spans="1:7">
      <c r="A2" s="99" t="s">
        <v>2728</v>
      </c>
      <c r="B2" s="129" t="s">
        <v>2813</v>
      </c>
      <c r="C2" s="200" t="s">
        <v>2714</v>
      </c>
      <c r="D2" s="200" t="s">
        <v>2715</v>
      </c>
      <c r="E2" s="201" t="s">
        <v>2714</v>
      </c>
      <c r="G2" t="str">
        <f>""""&amp;B2&amp;""": {
  ""Code"" : """&amp;B2&amp;""",
  ""Name"" : """&amp;C2&amp;""",
  ""Type"" : """&amp;A2&amp;""",
  ""Writing"" : """&amp;E2&amp;""",
  ""TypicalRaces"" : """&amp;D2&amp;"""
   }"</f>
        <v>"COMMON": {
  "Code" : "COMMON",
  "Name" : "Commun",
  "Type" : "STANDARD",
  "Writing" : "Commun",
  "TypicalRaces" : "Humains"
   }</v>
      </c>
    </row>
    <row r="3" spans="1:7">
      <c r="A3" s="79" t="s">
        <v>2728</v>
      </c>
      <c r="B3" s="18" t="s">
        <v>2814</v>
      </c>
      <c r="C3" s="32" t="s">
        <v>2716</v>
      </c>
      <c r="D3" s="32" t="s">
        <v>2717</v>
      </c>
      <c r="E3" s="33" t="s">
        <v>2716</v>
      </c>
      <c r="G3" t="str">
        <f t="shared" ref="G3:G18" si="0">""""&amp;B3&amp;""": {
  ""Code"" : """&amp;B3&amp;""",
  ""Name"" : """&amp;C3&amp;""",
  ""Type"" : """&amp;A3&amp;""",
  ""Writing"" : """&amp;E3&amp;""",
  ""TypicalRaces"" : """&amp;D3&amp;"""
   }"</f>
        <v>"ELVISH": {
  "Code" : "ELVISH",
  "Name" : "Elfique",
  "Type" : "STANDARD",
  "Writing" : "Elfique",
  "TypicalRaces" : "Elfes"
   }</v>
      </c>
    </row>
    <row r="4" spans="1:7">
      <c r="A4" s="84" t="s">
        <v>2728</v>
      </c>
      <c r="B4" s="85" t="s">
        <v>2815</v>
      </c>
      <c r="C4" s="35" t="s">
        <v>2718</v>
      </c>
      <c r="D4" s="35" t="s">
        <v>2719</v>
      </c>
      <c r="E4" s="36" t="s">
        <v>396</v>
      </c>
      <c r="G4" t="str">
        <f t="shared" si="0"/>
        <v>"GIANT": {
  "Code" : "GIANT",
  "Name" : "Géant",
  "Type" : "STANDARD",
  "Writing" : "Nain",
  "TypicalRaces" : "Ogres, géants"
   }</v>
      </c>
    </row>
    <row r="5" spans="1:7">
      <c r="A5" s="79" t="s">
        <v>2728</v>
      </c>
      <c r="B5" s="18" t="s">
        <v>5</v>
      </c>
      <c r="C5" s="32" t="s">
        <v>389</v>
      </c>
      <c r="D5" s="32" t="s">
        <v>2720</v>
      </c>
      <c r="E5" s="33" t="s">
        <v>396</v>
      </c>
      <c r="G5" t="str">
        <f t="shared" si="0"/>
        <v>"GNOME": {
  "Code" : "GNOME",
  "Name" : "Gnome",
  "Type" : "STANDARD",
  "Writing" : "Nain",
  "TypicalRaces" : "Gnomes"
   }</v>
      </c>
    </row>
    <row r="6" spans="1:7">
      <c r="A6" s="84" t="s">
        <v>2728</v>
      </c>
      <c r="B6" s="85" t="s">
        <v>2816</v>
      </c>
      <c r="C6" s="35" t="s">
        <v>2721</v>
      </c>
      <c r="D6" s="35" t="s">
        <v>2722</v>
      </c>
      <c r="E6" s="36" t="s">
        <v>396</v>
      </c>
      <c r="G6" t="str">
        <f t="shared" si="0"/>
        <v>"GOBLIN": {
  "Code" : "GOBLIN",
  "Name" : "Gobelin",
  "Type" : "STANDARD",
  "Writing" : "Nain",
  "TypicalRaces" : "Gobelinoïdes"
   }</v>
      </c>
    </row>
    <row r="7" spans="1:7">
      <c r="A7" s="79" t="s">
        <v>2728</v>
      </c>
      <c r="B7" s="86" t="s">
        <v>4</v>
      </c>
      <c r="C7" s="32" t="s">
        <v>383</v>
      </c>
      <c r="D7" s="32" t="s">
        <v>2723</v>
      </c>
      <c r="E7" s="33" t="s">
        <v>2714</v>
      </c>
      <c r="G7" t="str">
        <f t="shared" si="0"/>
        <v>"HALFELIN": {
  "Code" : "HALFELIN",
  "Name" : "Halfelin",
  "Type" : "STANDARD",
  "Writing" : "Commun",
  "TypicalRaces" : "Halfelins"
   }</v>
      </c>
    </row>
    <row r="8" spans="1:7">
      <c r="A8" s="84" t="s">
        <v>2728</v>
      </c>
      <c r="B8" s="85" t="s">
        <v>362</v>
      </c>
      <c r="C8" s="35" t="s">
        <v>396</v>
      </c>
      <c r="D8" s="35" t="s">
        <v>2724</v>
      </c>
      <c r="E8" s="36" t="s">
        <v>396</v>
      </c>
      <c r="G8" t="str">
        <f t="shared" si="0"/>
        <v>"DWARF": {
  "Code" : "DWARF",
  "Name" : "Nain",
  "Type" : "STANDARD",
  "Writing" : "Nain",
  "TypicalRaces" : "Nains"
   }</v>
      </c>
    </row>
    <row r="9" spans="1:7">
      <c r="A9" s="79" t="s">
        <v>2728</v>
      </c>
      <c r="B9" s="86" t="s">
        <v>2817</v>
      </c>
      <c r="C9" s="32" t="s">
        <v>2725</v>
      </c>
      <c r="D9" s="32" t="s">
        <v>2726</v>
      </c>
      <c r="E9" s="33" t="s">
        <v>396</v>
      </c>
      <c r="G9" t="str">
        <f t="shared" si="0"/>
        <v>"ORC": {
  "Code" : "ORC",
  "Name" : "Orque",
  "Type" : "STANDARD",
  "Writing" : "Nain",
  "TypicalRaces" : "Orques"
   }</v>
      </c>
    </row>
    <row r="10" spans="1:7">
      <c r="A10" s="84" t="s">
        <v>2745</v>
      </c>
      <c r="B10" s="85" t="s">
        <v>2818</v>
      </c>
      <c r="C10" s="35" t="s">
        <v>2729</v>
      </c>
      <c r="D10" s="35" t="s">
        <v>2730</v>
      </c>
      <c r="E10" s="36" t="s">
        <v>2731</v>
      </c>
      <c r="G10" t="str">
        <f t="shared" si="0"/>
        <v>"ABYSSAL": {
  "Code" : "ABYSSAL",
  "Name" : "Abyssal",
  "Type" : "EXOTIC",
  "Writing" : "Infernal",
  "TypicalRaces" : "Démons"
   }</v>
      </c>
    </row>
    <row r="11" spans="1:7">
      <c r="A11" s="79" t="s">
        <v>2745</v>
      </c>
      <c r="B11" s="86" t="s">
        <v>2820</v>
      </c>
      <c r="C11" s="32" t="s">
        <v>2732</v>
      </c>
      <c r="D11" s="32" t="s">
        <v>2733</v>
      </c>
      <c r="E11" s="33" t="s">
        <v>2732</v>
      </c>
      <c r="G11" t="str">
        <f t="shared" si="0"/>
        <v>"CELESTIAL": {
  "Code" : "CELESTIAL",
  "Name" : "Céleste",
  "Type" : "EXOTIC",
  "Writing" : "Céleste",
  "TypicalRaces" : "Célestes"
   }</v>
      </c>
    </row>
    <row r="12" spans="1:7" ht="17.25" customHeight="1">
      <c r="A12" s="84" t="s">
        <v>2745</v>
      </c>
      <c r="B12" s="85" t="s">
        <v>2821</v>
      </c>
      <c r="C12" s="35" t="s">
        <v>2734</v>
      </c>
      <c r="D12" s="35" t="s">
        <v>2735</v>
      </c>
      <c r="E12" s="36" t="s">
        <v>2716</v>
      </c>
      <c r="G12" t="str">
        <f t="shared" si="0"/>
        <v>"DEPTH_COMMON": {
  "Code" : "DEPTH_COMMON",
  "Name" : "Commun des profondeurs",
  "Type" : "EXOTIC",
  "Writing" : "Elfique",
  "TypicalRaces" : "Créatures de l'Outreterre"
   }</v>
      </c>
    </row>
    <row r="13" spans="1:7" ht="13.5" customHeight="1">
      <c r="A13" s="79" t="s">
        <v>2745</v>
      </c>
      <c r="B13" s="86" t="s">
        <v>2822</v>
      </c>
      <c r="C13" s="32" t="s">
        <v>2736</v>
      </c>
      <c r="D13" s="32" t="s">
        <v>2737</v>
      </c>
      <c r="E13" s="33" t="s">
        <v>2736</v>
      </c>
      <c r="G13" t="str">
        <f t="shared" si="0"/>
        <v>"DRACONIC": {
  "Code" : "DRACONIC",
  "Name" : "Draconique",
  "Type" : "EXOTIC",
  "Writing" : "Draconique",
  "TypicalRaces" : "Dragons, drakéides"
   }</v>
      </c>
    </row>
    <row r="14" spans="1:7">
      <c r="A14" s="84" t="s">
        <v>2745</v>
      </c>
      <c r="B14" s="85" t="s">
        <v>2819</v>
      </c>
      <c r="C14" s="35" t="s">
        <v>2731</v>
      </c>
      <c r="D14" s="35" t="s">
        <v>2738</v>
      </c>
      <c r="E14" s="36" t="s">
        <v>2731</v>
      </c>
      <c r="G14" t="str">
        <f t="shared" si="0"/>
        <v>"INFERNAL": {
  "Code" : "INFERNAL",
  "Name" : "Infernal",
  "Type" : "EXOTIC",
  "Writing" : "Infernal",
  "TypicalRaces" : "Diables"
   }</v>
      </c>
    </row>
    <row r="15" spans="1:7">
      <c r="A15" s="79" t="s">
        <v>2745</v>
      </c>
      <c r="B15" s="86" t="s">
        <v>2823</v>
      </c>
      <c r="C15" s="32" t="s">
        <v>2739</v>
      </c>
      <c r="D15" s="32" t="s">
        <v>2740</v>
      </c>
      <c r="E15" s="33" t="s">
        <v>396</v>
      </c>
      <c r="G15" t="str">
        <f t="shared" si="0"/>
        <v>"PRIMARY": {
  "Code" : "PRIMARY",
  "Name" : "Primordial",
  "Type" : "EXOTIC",
  "Writing" : "Nain",
  "TypicalRaces" : "Élémentaires"
   }</v>
      </c>
    </row>
    <row r="16" spans="1:7" ht="12.75" customHeight="1">
      <c r="A16" s="84" t="s">
        <v>2745</v>
      </c>
      <c r="B16" s="85" t="s">
        <v>2824</v>
      </c>
      <c r="C16" s="35" t="s">
        <v>2741</v>
      </c>
      <c r="D16" s="35" t="s">
        <v>2742</v>
      </c>
      <c r="E16" s="36" t="s">
        <v>50</v>
      </c>
      <c r="G16" t="str">
        <f t="shared" si="0"/>
        <v>"DEEP": {
  "Code" : "DEEP",
  "Name" : "Profond",
  "Type" : "EXOTIC",
  "Writing" : "-",
  "TypicalRaces" : "Beholders, flagelleurs mentaux"
   }</v>
      </c>
    </row>
    <row r="17" spans="1:7" ht="12.75" customHeight="1">
      <c r="A17" s="79" t="s">
        <v>2745</v>
      </c>
      <c r="B17" s="18" t="s">
        <v>2825</v>
      </c>
      <c r="C17" s="32" t="s">
        <v>2743</v>
      </c>
      <c r="D17" s="32" t="s">
        <v>2744</v>
      </c>
      <c r="E17" s="33" t="s">
        <v>2716</v>
      </c>
      <c r="G17" t="str">
        <f t="shared" si="0"/>
        <v>"SILVAN": {
  "Code" : "SILVAN",
  "Name" : "Sylvain",
  "Type" : "EXOTIC",
  "Writing" : "Elfique",
  "TypicalRaces" : "Créatures féeriques"
   }</v>
      </c>
    </row>
    <row r="18" spans="1:7" ht="14.25" customHeight="1">
      <c r="A18" s="220" t="s">
        <v>2745</v>
      </c>
      <c r="B18" s="221" t="s">
        <v>2827</v>
      </c>
      <c r="C18" s="222" t="s">
        <v>2828</v>
      </c>
      <c r="D18" s="222" t="s">
        <v>391</v>
      </c>
      <c r="E18" s="223"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workbookViewId="0">
      <selection activeCell="B23" sqref="B23"/>
    </sheetView>
  </sheetViews>
  <sheetFormatPr baseColWidth="10" defaultRowHeight="15"/>
  <cols>
    <col min="1" max="1" width="13.42578125" style="115" customWidth="1"/>
    <col min="2" max="2" width="17.5703125" style="115" customWidth="1"/>
    <col min="3" max="3" width="16.7109375" style="115" customWidth="1"/>
    <col min="4" max="4" width="11.42578125" style="115"/>
    <col min="5" max="5" width="84.7109375" style="115" customWidth="1"/>
    <col min="6" max="16384" width="11.42578125" style="115"/>
  </cols>
  <sheetData>
    <row r="1" spans="1:7">
      <c r="A1" s="234" t="s">
        <v>2727</v>
      </c>
      <c r="B1" s="234" t="s">
        <v>2869</v>
      </c>
      <c r="C1" s="234" t="s">
        <v>2870</v>
      </c>
      <c r="D1" s="234" t="s">
        <v>2871</v>
      </c>
      <c r="E1" s="234" t="s">
        <v>1207</v>
      </c>
    </row>
    <row r="2" spans="1:7">
      <c r="A2" s="238" t="s">
        <v>2959</v>
      </c>
      <c r="B2" s="235" t="s">
        <v>2872</v>
      </c>
      <c r="C2" s="115" t="s">
        <v>2873</v>
      </c>
      <c r="D2" s="115" t="s">
        <v>2874</v>
      </c>
      <c r="G2" s="115" t="str">
        <f>""""&amp;B2&amp;""": {
  ""Type"": """&amp;A2&amp;""",
  ""Code"": """&amp;B2&amp;""",
  ""Name"": """&amp;C2&amp;""",
  ""Effect"": """&amp;D2&amp;""",
  ""EffectDescription"": """&amp;E2&amp;"""
 }"</f>
        <v>"ALCOHOL": {
  "Type": "1_SUBSTANCE",
  "Code": "ALCOHOL",
  "Name": "Alcool",
  "Effect": "Alcoolisé",
  "EffectDescription": ""
 }</v>
      </c>
    </row>
    <row r="3" spans="1:7">
      <c r="A3" s="238" t="s">
        <v>2959</v>
      </c>
      <c r="B3" s="235" t="s">
        <v>2875</v>
      </c>
      <c r="C3" s="115" t="s">
        <v>2876</v>
      </c>
      <c r="D3" s="115" t="s">
        <v>2877</v>
      </c>
      <c r="G3" s="115" t="str">
        <f t="shared" ref="G3:G8" si="0">""""&amp;B3&amp;""": {
  ""Type"": """&amp;A3&amp;""",
  ""Code"": """&amp;B3&amp;""",
  ""Name"": """&amp;C3&amp;""",
  ""Effect"": """&amp;D3&amp;""",
  ""EffectDescription"": """&amp;E3&amp;"""
 }"</f>
        <v>"DRUG": {
  "Type": "1_SUBSTANCE",
  "Code": "DRUG",
  "Name": "Narcotique",
  "Effect": "Drogué",
  "EffectDescription": ""
 }</v>
      </c>
    </row>
    <row r="4" spans="1:7">
      <c r="A4" s="248" t="s">
        <v>2959</v>
      </c>
      <c r="B4" s="235" t="s">
        <v>2878</v>
      </c>
      <c r="C4" s="115" t="s">
        <v>767</v>
      </c>
      <c r="D4" s="115" t="s">
        <v>2879</v>
      </c>
      <c r="E4" s="115" t="s">
        <v>2880</v>
      </c>
      <c r="G4" s="115" t="str">
        <f t="shared" si="0"/>
        <v>"POISON": {
  "Type": "1_SUBSTANCE",
  "Code": "POISON",
  "Name": "Poison",
  "Effect": "Empoisonné",
  "EffectDescription": "Une créature empoisonnée a un désavantage aux jets d'attaque et aux jets de caractéristique."
 }</v>
      </c>
    </row>
    <row r="5" spans="1:7">
      <c r="A5" s="236" t="s">
        <v>2960</v>
      </c>
      <c r="B5" s="236" t="s">
        <v>2884</v>
      </c>
      <c r="C5" s="115" t="s">
        <v>2885</v>
      </c>
      <c r="D5" s="115" t="s">
        <v>2886</v>
      </c>
      <c r="G5" s="115" t="str">
        <f t="shared" si="0"/>
        <v>"ACID": {
  "Type": "2_ELEMENT",
  "Code": "ACID",
  "Name": "Acide",
  "Effect": "Acidifié",
  "EffectDescription": ""
 }</v>
      </c>
    </row>
    <row r="6" spans="1:7">
      <c r="A6" s="236" t="s">
        <v>2960</v>
      </c>
      <c r="B6" s="236" t="s">
        <v>2887</v>
      </c>
      <c r="C6" s="115" t="s">
        <v>2888</v>
      </c>
      <c r="D6" s="115" t="s">
        <v>2889</v>
      </c>
      <c r="G6" s="115" t="str">
        <f t="shared" si="0"/>
        <v>"FIRE": {
  "Type": "2_ELEMENT",
  "Code": "FIRE",
  "Name": "Feu",
  "Effect": "Brûlé",
  "EffectDescription": ""
 }</v>
      </c>
    </row>
    <row r="7" spans="1:7">
      <c r="A7" s="236" t="s">
        <v>2960</v>
      </c>
      <c r="B7" s="236" t="s">
        <v>2890</v>
      </c>
      <c r="C7" s="115" t="s">
        <v>2891</v>
      </c>
      <c r="D7" s="115" t="s">
        <v>2892</v>
      </c>
      <c r="G7" s="115" t="str">
        <f t="shared" si="0"/>
        <v>"LIGHTNING": {
  "Type": "2_ELEMENT",
  "Code": "LIGHTNING",
  "Name": "Foudre",
  "Effect": "Foudroyé",
  "EffectDescription": ""
 }</v>
      </c>
    </row>
    <row r="8" spans="1:7">
      <c r="A8" s="236" t="s">
        <v>2960</v>
      </c>
      <c r="B8" s="236" t="s">
        <v>2893</v>
      </c>
      <c r="C8" s="115" t="s">
        <v>2894</v>
      </c>
      <c r="D8" s="115" t="s">
        <v>2895</v>
      </c>
      <c r="G8" s="115" t="str">
        <f t="shared" si="0"/>
        <v>"COLD": {
  "Type": "2_ELEMENT",
  "Code": "COLD",
  "Name": "Froid",
  "Effect": "Gelé",
  "EffectDescription": ""
 }</v>
      </c>
    </row>
    <row r="9" spans="1:7">
      <c r="A9" s="237" t="s">
        <v>2961</v>
      </c>
      <c r="B9" s="237" t="s">
        <v>2881</v>
      </c>
      <c r="C9" s="115" t="s">
        <v>2882</v>
      </c>
      <c r="D9" s="115" t="s">
        <v>2883</v>
      </c>
      <c r="G9" s="115" t="str">
        <f t="shared" ref="G9:G23" si="1">""""&amp;B9&amp;""": {
  ""Type"": """&amp;A9&amp;""",
  ""Code"": """&amp;B9&amp;""",
  ""Name"": """&amp;C9&amp;""",
  ""Effect"": """&amp;D9&amp;""",
  ""EffectDescription"": """&amp;E9&amp;"""
 }"</f>
        <v>"STRESS": {
  "Type": "3_CONTEXT",
  "Code": "STRESS",
  "Name": "Stress",
  "Effect": "Stressé",
  "EffectDescription": ""
 }</v>
      </c>
    </row>
    <row r="10" spans="1:7" ht="17.25" customHeight="1">
      <c r="A10" s="244" t="s">
        <v>2961</v>
      </c>
      <c r="B10" s="237" t="s">
        <v>2899</v>
      </c>
      <c r="C10" s="115" t="s">
        <v>2287</v>
      </c>
      <c r="D10" s="115" t="s">
        <v>2900</v>
      </c>
      <c r="E10" s="232" t="s">
        <v>2901</v>
      </c>
      <c r="G10" s="115"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37" t="s">
        <v>2961</v>
      </c>
      <c r="B11" s="237" t="s">
        <v>2902</v>
      </c>
      <c r="C11" s="115" t="s">
        <v>2903</v>
      </c>
      <c r="D11" s="115" t="s">
        <v>2904</v>
      </c>
      <c r="G11" s="115" t="str">
        <f t="shared" si="1"/>
        <v>"PROVOCATION": {
  "Type": "3_CONTEXT",
  "Code": "PROVOCATION",
  "Name": "Provocation",
  "Effect": "Provoqué",
  "EffectDescription": ""
 }</v>
      </c>
    </row>
    <row r="12" spans="1:7" ht="17.25" customHeight="1">
      <c r="A12" s="244" t="s">
        <v>2961</v>
      </c>
      <c r="B12" s="237" t="s">
        <v>2905</v>
      </c>
      <c r="C12" s="115" t="s">
        <v>2906</v>
      </c>
      <c r="D12" s="115" t="s">
        <v>2907</v>
      </c>
      <c r="E12" s="232" t="s">
        <v>2908</v>
      </c>
      <c r="G12" s="115"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45" t="s">
        <v>2963</v>
      </c>
      <c r="B13" s="239" t="s">
        <v>2896</v>
      </c>
      <c r="C13" s="115" t="s">
        <v>2897</v>
      </c>
      <c r="D13" s="115" t="s">
        <v>2898</v>
      </c>
      <c r="G13" s="115" t="str">
        <f t="shared" si="1"/>
        <v>"BEWITCHMENT": {
  "Type": "4_MAGIC",
  "Code": "BEWITCHMENT",
  "Name": "Envoutement",
  "Effect": "Envouté",
  "EffectDescription": ""
 }</v>
      </c>
    </row>
    <row r="14" spans="1:7" ht="18.75" customHeight="1">
      <c r="A14" s="245" t="s">
        <v>2963</v>
      </c>
      <c r="B14" s="239" t="s">
        <v>2941</v>
      </c>
      <c r="C14" s="115" t="s">
        <v>1945</v>
      </c>
      <c r="D14" s="115" t="s">
        <v>2942</v>
      </c>
      <c r="E14" s="232" t="s">
        <v>2943</v>
      </c>
      <c r="G14" s="115"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46" t="s">
        <v>2962</v>
      </c>
      <c r="B15" s="115" t="s">
        <v>2917</v>
      </c>
      <c r="C15" s="115" t="s">
        <v>2918</v>
      </c>
      <c r="D15" s="115" t="s">
        <v>2919</v>
      </c>
      <c r="E15" s="115" t="s">
        <v>2920</v>
      </c>
      <c r="G15" s="115" t="str">
        <f t="shared" si="1"/>
        <v>"DEAFENED": {
  "Type": "5_SENSE",
  "Code": "DEAFENED",
  "Name": "Assourdissement",
  "Effect": "Assourdi ",
  "EffectDescription": "Une créature assourdie n'entend pas et rate automatiquement tout jet de caractéristique qui nécessite l’ouïe."
 }</v>
      </c>
    </row>
    <row r="16" spans="1:7" ht="17.25" customHeight="1">
      <c r="A16" s="246" t="s">
        <v>2962</v>
      </c>
      <c r="B16" s="115" t="s">
        <v>2921</v>
      </c>
      <c r="C16" s="115" t="s">
        <v>2922</v>
      </c>
      <c r="D16" s="115" t="s">
        <v>2923</v>
      </c>
      <c r="E16" s="232" t="s">
        <v>2924</v>
      </c>
      <c r="G16" s="115" t="str">
        <f t="shared" si="1"/>
        <v>"BLINDED":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47" t="s">
        <v>2964</v>
      </c>
      <c r="B17" s="233" t="s">
        <v>2909</v>
      </c>
      <c r="C17" s="115" t="s">
        <v>2910</v>
      </c>
      <c r="D17" s="115" t="s">
        <v>2911</v>
      </c>
      <c r="E17" s="232" t="s">
        <v>2912</v>
      </c>
      <c r="G17" s="115"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47" t="s">
        <v>2964</v>
      </c>
      <c r="B18" s="233" t="s">
        <v>2913</v>
      </c>
      <c r="C18" s="115" t="s">
        <v>2914</v>
      </c>
      <c r="D18" s="115" t="s">
        <v>2915</v>
      </c>
      <c r="E18" s="232" t="s">
        <v>2916</v>
      </c>
      <c r="G18" s="115" t="str">
        <f t="shared" si="1"/>
        <v>"GRAPPLING":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47" t="s">
        <v>2964</v>
      </c>
      <c r="B19" s="233" t="s">
        <v>2925</v>
      </c>
      <c r="C19" s="115" t="s">
        <v>2926</v>
      </c>
      <c r="D19" s="115" t="s">
        <v>2927</v>
      </c>
      <c r="E19" s="232" t="s">
        <v>2928</v>
      </c>
      <c r="G19" s="115" t="str">
        <f t="shared" si="1"/>
        <v>"RESTRAINED":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47" t="s">
        <v>2964</v>
      </c>
      <c r="B20" s="233" t="s">
        <v>2944</v>
      </c>
      <c r="C20" s="115" t="s">
        <v>2284</v>
      </c>
      <c r="D20" s="115" t="s">
        <v>2945</v>
      </c>
      <c r="E20" s="232" t="s">
        <v>2946</v>
      </c>
      <c r="G20" s="115" t="str">
        <f t="shared" si="1"/>
        <v>"PETRIFIED":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47" t="s">
        <v>2964</v>
      </c>
      <c r="B21" s="233" t="s">
        <v>2929</v>
      </c>
      <c r="C21" s="115" t="s">
        <v>2930</v>
      </c>
      <c r="D21" s="115" t="s">
        <v>2931</v>
      </c>
      <c r="E21" s="115" t="s">
        <v>2932</v>
      </c>
      <c r="G21" s="115" t="str">
        <f t="shared" si="1"/>
        <v>"STUNNED":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47" t="s">
        <v>2964</v>
      </c>
      <c r="B22" s="233" t="s">
        <v>2937</v>
      </c>
      <c r="C22" s="115" t="s">
        <v>2938</v>
      </c>
      <c r="D22" s="115" t="s">
        <v>2939</v>
      </c>
      <c r="E22" s="232" t="s">
        <v>2940</v>
      </c>
      <c r="G22" s="115"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47" t="s">
        <v>2964</v>
      </c>
      <c r="B23" s="233" t="s">
        <v>2933</v>
      </c>
      <c r="C23" s="115" t="s">
        <v>2934</v>
      </c>
      <c r="D23" s="115" t="s">
        <v>2935</v>
      </c>
      <c r="E23" s="115" t="s">
        <v>2936</v>
      </c>
      <c r="G23" s="115" t="str">
        <f t="shared" si="1"/>
        <v>"INCAPACITATED": {
  "Type": "6_POSITION",
  "Code": "INCAPACITATED",
  "Name": "Incapacité",
  "Effect": "Incapable d'agir",
  "EffectDescription": "Une créature incapable d'agir ne peut effectuer aucune action ni aucune réaction."
 }</v>
      </c>
    </row>
    <row r="25" spans="1:7">
      <c r="G25" s="115"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115" t="s">
        <v>2949</v>
      </c>
      <c r="B26" s="115" t="s">
        <v>1085</v>
      </c>
      <c r="C26" s="115" t="s">
        <v>2965</v>
      </c>
    </row>
    <row r="27" spans="1:7">
      <c r="A27" s="115" t="s">
        <v>2959</v>
      </c>
      <c r="B27" s="115" t="s">
        <v>2952</v>
      </c>
      <c r="C27" s="115" t="s">
        <v>2950</v>
      </c>
      <c r="E27" s="115" t="str">
        <f>""""&amp;A27&amp;""": {
  ""Code"": """&amp;A27&amp;""",
  ""Name"": """&amp;B27&amp;""",
  ""Savable"": "&amp;C27&amp;"
 }"</f>
        <v>"1_SUBSTANCE": {
  "Code": "1_SUBSTANCE",
  "Name": "Substance",
  "Savable": true
 }</v>
      </c>
    </row>
    <row r="28" spans="1:7">
      <c r="A28" s="115" t="s">
        <v>2960</v>
      </c>
      <c r="B28" s="115" t="s">
        <v>2954</v>
      </c>
      <c r="C28" s="115" t="s">
        <v>2950</v>
      </c>
      <c r="E28" s="115" t="str">
        <f t="shared" ref="E28:E32" si="2">""""&amp;A28&amp;""": {
  ""Code"": """&amp;A28&amp;""",
  ""Name"": """&amp;B28&amp;""",
  ""Savable"": "&amp;C28&amp;"
 }"</f>
        <v>"2_ELEMENT": {
  "Code": "2_ELEMENT",
  "Name": "Elément",
  "Savable": true
 }</v>
      </c>
    </row>
    <row r="29" spans="1:7">
      <c r="A29" s="115" t="s">
        <v>2961</v>
      </c>
      <c r="B29" s="115" t="s">
        <v>2955</v>
      </c>
      <c r="C29" s="115" t="s">
        <v>2950</v>
      </c>
      <c r="E29" s="115" t="str">
        <f t="shared" si="2"/>
        <v>"3_CONTEXT": {
  "Code": "3_CONTEXT",
  "Name": "Contexte",
  "Savable": true
 }</v>
      </c>
    </row>
    <row r="30" spans="1:7">
      <c r="A30" s="115" t="s">
        <v>2963</v>
      </c>
      <c r="B30" s="115" t="s">
        <v>2956</v>
      </c>
      <c r="C30" s="115" t="s">
        <v>2950</v>
      </c>
      <c r="E30" s="115" t="str">
        <f t="shared" si="2"/>
        <v>"4_MAGIC": {
  "Code": "4_MAGIC",
  "Name": "Magie",
  "Savable": true
 }</v>
      </c>
    </row>
    <row r="31" spans="1:7">
      <c r="A31" s="115" t="s">
        <v>2962</v>
      </c>
      <c r="B31" s="115" t="s">
        <v>2957</v>
      </c>
      <c r="C31" s="115" t="s">
        <v>2951</v>
      </c>
      <c r="E31" s="115" t="str">
        <f t="shared" si="2"/>
        <v>"5_SENSE": {
  "Code": "5_SENSE",
  "Name": "Sens",
  "Savable": false
 }</v>
      </c>
    </row>
    <row r="32" spans="1:7">
      <c r="A32" s="115" t="s">
        <v>2964</v>
      </c>
      <c r="B32" s="115" t="s">
        <v>2953</v>
      </c>
      <c r="C32" s="115" t="s">
        <v>2951</v>
      </c>
      <c r="E32" s="115" t="str">
        <f t="shared" si="2"/>
        <v>"6_POSITION": {
  "Code": "6_POSITION",
  "Name": "Position",
  "Savable": false
 }</v>
      </c>
    </row>
    <row r="34" spans="5:5">
      <c r="E34" s="115"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9" workbookViewId="0">
      <selection activeCell="C11" sqref="C11:C12"/>
    </sheetView>
  </sheetViews>
  <sheetFormatPr baseColWidth="10" defaultRowHeight="15"/>
  <cols>
    <col min="1" max="1" width="23.140625" customWidth="1"/>
    <col min="2" max="2" width="23.28515625" customWidth="1"/>
    <col min="3" max="3" width="22.85546875" customWidth="1"/>
  </cols>
  <sheetData>
    <row r="1" spans="1:3" ht="15" customHeight="1">
      <c r="A1" t="s">
        <v>2711</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2947</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2958</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1172</v>
      </c>
      <c r="B4" s="185" t="s">
        <v>1194</v>
      </c>
      <c r="C4" t="str">
        <f t="shared" si="0"/>
        <v>"ArmorCategories" : {
 "LIGHT": {"Code": "LIGHT", "Name": "Armures légères"},
   "MID": {"Code": "MID","Name": "Armures intermédiaires"},
   "HEAVY": {"Code": "HEAVY","Name": "Armures lourdes"},
   "SHIELD": {"Code": "SHIELD","Name": "Boucliers"}
 }</v>
      </c>
    </row>
    <row r="5" spans="1:3" ht="15" customHeight="1">
      <c r="A5" t="s">
        <v>1178</v>
      </c>
      <c r="B5" t="str">
        <f>Armures!N20</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c r="C5" t="str">
        <f t="shared" si="0"/>
        <v>"Armors"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v>
      </c>
    </row>
    <row r="6" spans="1:3" ht="15" customHeight="1">
      <c r="A6" t="s">
        <v>1190</v>
      </c>
      <c r="B6"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c r="C6" t="str">
        <f t="shared" si="0"/>
        <v>"Capacities"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v>
      </c>
    </row>
    <row r="7" spans="1:3" ht="15" customHeight="1">
      <c r="A7" t="s">
        <v>1188</v>
      </c>
      <c r="B7" s="185" t="s">
        <v>1197</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1192</v>
      </c>
      <c r="B8" s="185" t="s">
        <v>1191</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Classes!AA15</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c r="C9" t="str">
        <f t="shared" si="0"/>
        <v>"Classes" : {
 "BARBARIAN":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
 }</v>
      </c>
    </row>
    <row r="10" spans="1:3" ht="15" customHeight="1">
      <c r="A10" t="s">
        <v>1174</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1180</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3413</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1170</v>
      </c>
      <c r="B13" t="str">
        <f>Historiques!H21</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c r="C13" t="str">
        <f t="shared" si="0"/>
        <v>"Historics" : {
 "ACOLYTE":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
 }</v>
      </c>
    </row>
    <row r="14" spans="1:3" ht="15" customHeight="1">
      <c r="A14" t="s">
        <v>1175</v>
      </c>
      <c r="B14" s="185" t="s">
        <v>1195</v>
      </c>
      <c r="C14" t="str">
        <f t="shared" si="0"/>
        <v>"HostelCategories" : {
 "HOSTEL": {"Code": "HOSTEL", "Name": "Auberge"},
   "MEAL": {"Code": "MEAL", "Name": "Repas (par jour)"},
   "FOOD": {"Code": "FOOD", "Name": "Nourriture"},
   "DRINK": {"Code": "DRINK", "Name": "Boisson"}
 }</v>
      </c>
    </row>
    <row r="15" spans="1:3" ht="15" customHeight="1">
      <c r="A15" t="s">
        <v>1184</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2746</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1187</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1181</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1173</v>
      </c>
      <c r="B19" t="str">
        <f>Objets!H64</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v>
      </c>
    </row>
    <row r="20" spans="1:3" ht="15" customHeight="1">
      <c r="A20" t="s">
        <v>1179</v>
      </c>
      <c r="B20" t="str">
        <f>Objets!I64</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v>
      </c>
    </row>
    <row r="21" spans="1:3" ht="15" customHeight="1">
      <c r="A21" t="s">
        <v>3</v>
      </c>
      <c r="B21" t="str">
        <f>Races!P15</f>
        <v>"ELF": {
 "Id" : "ELF",
 "Name" : "Elfe",
 "OV" : "Elf",
 "Strength" : 0,
 "Constitution" : 0,
 "Dexterity" : 2,
 "Intelligence" : 0,
 "Wisdom" : 0,
 "Charisma" : 0,
 "Speed" : 9,
 "Weapons" : [],
 "Languages" : ["COMMON", "ELVISH"],
 "Resistances" : [],
 "SaveAdvantages" : ["CHARME"]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c r="C21" t="str">
        <f t="shared" si="0"/>
        <v>"Races" : {
 "ELF": {
 "Id" : "ELF",
 "Name" : "Elfe",
 "OV" : "Elf",
 "Strength" : 0,
 "Constitution" : 0,
 "Dexterity" : 2,
 "Intelligence" : 0,
 "Wisdom" : 0,
 "Charisma" : 0,
 "Speed" : 9,
 "Weapons" : [],
 "Languages" : ["COMMON", "ELVISH"],
 "Resistances" : [],
 "SaveAdvantages" : ["CHARME"]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
 }</v>
      </c>
    </row>
    <row r="22" spans="1:3" ht="15" customHeight="1">
      <c r="A22" t="s">
        <v>1176</v>
      </c>
      <c r="B22" s="185" t="s">
        <v>1196</v>
      </c>
      <c r="C22" t="str">
        <f t="shared" si="0"/>
        <v>"ServiceCategories" : {
 "HIRING": {"Code": "HIRING", "Name": "Embauche"},
   "TRANSPORT": {"Code": "TRANSPORT", "Name": "Transport"}
 }</v>
      </c>
    </row>
    <row r="23" spans="1:3" ht="15" customHeight="1">
      <c r="A23" t="s">
        <v>1185</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1182</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1189</v>
      </c>
      <c r="B25" s="185" t="s">
        <v>1198</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3412</v>
      </c>
      <c r="B26" s="185"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27" spans="1:3" ht="15" customHeight="1">
      <c r="A27" t="s">
        <v>3063</v>
      </c>
      <c r="B27" s="185"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27"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28" spans="1:3" ht="15" customHeight="1">
      <c r="A28" t="s">
        <v>2948</v>
      </c>
      <c r="B28" s="185"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v>
      </c>
    </row>
    <row r="29" spans="1:3" ht="15" customHeight="1">
      <c r="A29" t="s">
        <v>1169</v>
      </c>
      <c r="B29" t="str">
        <f>'Sous-races'!R33</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c r="C29" t="str">
        <f t="shared" si="0"/>
        <v>"SubRaces" : {
 "HIGH_ELF":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
 }</v>
      </c>
    </row>
    <row r="30" spans="1:3" ht="15" customHeight="1">
      <c r="A30" t="s">
        <v>1186</v>
      </c>
      <c r="B3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3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31" spans="1:3" ht="15" customHeight="1">
      <c r="A31" t="s">
        <v>1183</v>
      </c>
      <c r="B31"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31"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32" spans="1:3" ht="15" customHeight="1">
      <c r="A32" t="s">
        <v>1171</v>
      </c>
      <c r="B32" s="185" t="s">
        <v>1193</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1177</v>
      </c>
      <c r="B33"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33"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35" spans="1:3">
      <c r="C35" t="str">
        <f>"{
"&amp;CONCATENATE(C1,",
",C2,",
",C3,",
",C4,",
",C5,",
",C6,",
",C7,",
",C8,",
",C9,",
",C10,",
",C11,",
",C13,",
",C14,",
",C15,",
",C16,",
",C17,",
",C18,",
",C19,",
",C20,",
",C21,",
",C22,",
",C23,",
",C24,",
",C25,",
",C27,",
",C28,",
",C29,",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
"Capacities"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v>
      </c>
    </row>
  </sheetData>
  <sortState xmlns:xlrd2="http://schemas.microsoft.com/office/spreadsheetml/2017/richdata2" ref="A1:C30">
    <sortCondition ref="A1:A30"/>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72"/>
  <sheetViews>
    <sheetView showRowColHeaders="0" topLeftCell="A24" zoomScale="85" zoomScaleNormal="85" workbookViewId="0">
      <selection activeCell="A29" sqref="A29"/>
    </sheetView>
  </sheetViews>
  <sheetFormatPr baseColWidth="10" defaultRowHeight="15"/>
  <cols>
    <col min="1" max="1" width="228" customWidth="1"/>
  </cols>
  <sheetData>
    <row r="1" spans="1:1" ht="36" thickBot="1">
      <c r="A1" s="49" t="s">
        <v>160</v>
      </c>
    </row>
    <row r="2" spans="1:1" ht="60">
      <c r="A2" s="50" t="s">
        <v>161</v>
      </c>
    </row>
    <row r="3" spans="1:1" ht="82.5" customHeight="1">
      <c r="A3" s="50" t="s">
        <v>162</v>
      </c>
    </row>
    <row r="4" spans="1:1" ht="25.5" customHeight="1">
      <c r="A4" s="51" t="s">
        <v>163</v>
      </c>
    </row>
    <row r="5" spans="1:1" ht="45">
      <c r="A5" s="50" t="s">
        <v>164</v>
      </c>
    </row>
    <row r="6" spans="1:1" ht="67.5" customHeight="1">
      <c r="A6" s="50" t="s">
        <v>165</v>
      </c>
    </row>
    <row r="7" spans="1:1" ht="27" customHeight="1">
      <c r="A7" s="51" t="s">
        <v>166</v>
      </c>
    </row>
    <row r="8" spans="1:1" ht="45">
      <c r="A8" s="50" t="s">
        <v>167</v>
      </c>
    </row>
    <row r="9" spans="1:1" ht="75">
      <c r="A9" s="50" t="s">
        <v>168</v>
      </c>
    </row>
    <row r="10" spans="1:1" ht="116.25" customHeight="1">
      <c r="A10" s="50" t="s">
        <v>169</v>
      </c>
    </row>
    <row r="11" spans="1:1" ht="23.25" thickBot="1">
      <c r="A11" s="51" t="s">
        <v>170</v>
      </c>
    </row>
    <row r="12" spans="1:1" ht="16.5" thickTop="1" thickBot="1">
      <c r="A12" s="52" t="s">
        <v>171</v>
      </c>
    </row>
    <row r="13" spans="1:1" ht="31.5" customHeight="1" thickTop="1" thickBot="1">
      <c r="A13" s="53" t="s">
        <v>172</v>
      </c>
    </row>
    <row r="14" spans="1:1" ht="42" customHeight="1" thickTop="1" thickBot="1">
      <c r="A14" s="53" t="s">
        <v>183</v>
      </c>
    </row>
    <row r="15" spans="1:1" ht="57" customHeight="1" thickTop="1" thickBot="1">
      <c r="A15" s="53" t="s">
        <v>184</v>
      </c>
    </row>
    <row r="16" spans="1:1" ht="41.25" customHeight="1" thickTop="1" thickBot="1">
      <c r="A16" s="53" t="s">
        <v>185</v>
      </c>
    </row>
    <row r="17" spans="1:1" ht="39" customHeight="1" thickTop="1" thickBot="1">
      <c r="A17" s="53" t="s">
        <v>186</v>
      </c>
    </row>
    <row r="18" spans="1:1" ht="15.75" thickTop="1">
      <c r="A18" s="54" t="s">
        <v>187</v>
      </c>
    </row>
    <row r="19" spans="1:1" ht="35.25" customHeight="1">
      <c r="A19" s="54" t="s">
        <v>188</v>
      </c>
    </row>
    <row r="20" spans="1:1" ht="21.75" customHeight="1">
      <c r="A20" s="54" t="s">
        <v>189</v>
      </c>
    </row>
    <row r="21" spans="1:1" ht="42" customHeight="1">
      <c r="A21" s="54" t="s">
        <v>190</v>
      </c>
    </row>
    <row r="22" spans="1:1" ht="24.75" customHeight="1">
      <c r="A22" s="54" t="s">
        <v>191</v>
      </c>
    </row>
    <row r="23" spans="1:1" ht="41.25" customHeight="1">
      <c r="A23" s="54" t="s">
        <v>192</v>
      </c>
    </row>
    <row r="24" spans="1:1" ht="38.25" customHeight="1">
      <c r="A24" s="54" t="s">
        <v>193</v>
      </c>
    </row>
    <row r="25" spans="1:1" ht="30" customHeight="1">
      <c r="A25" s="55" t="s">
        <v>173</v>
      </c>
    </row>
    <row r="26" spans="1:1" ht="78.75" customHeight="1">
      <c r="A26" s="50" t="s">
        <v>174</v>
      </c>
    </row>
    <row r="27" spans="1:1" ht="31.5" customHeight="1">
      <c r="A27" s="54" t="s">
        <v>194</v>
      </c>
    </row>
    <row r="28" spans="1:1" ht="25.5" customHeight="1">
      <c r="A28" s="54" t="s">
        <v>195</v>
      </c>
    </row>
    <row r="29" spans="1:1">
      <c r="A29" s="56" t="s">
        <v>175</v>
      </c>
    </row>
    <row r="30" spans="1:1" ht="45" customHeight="1">
      <c r="A30" s="55" t="s">
        <v>176</v>
      </c>
    </row>
    <row r="31" spans="1:1" ht="96" customHeight="1">
      <c r="A31" s="50" t="s">
        <v>177</v>
      </c>
    </row>
    <row r="32" spans="1:1" ht="18" customHeight="1">
      <c r="A32" s="54" t="s">
        <v>196</v>
      </c>
    </row>
    <row r="33" spans="1:1" ht="36" customHeight="1">
      <c r="A33" s="54" t="s">
        <v>197</v>
      </c>
    </row>
    <row r="34" spans="1:1">
      <c r="A34" s="56" t="s">
        <v>178</v>
      </c>
    </row>
    <row r="35" spans="1:1" ht="18.75">
      <c r="A35" s="55" t="s">
        <v>179</v>
      </c>
    </row>
    <row r="36" spans="1:1" ht="80.25" customHeight="1">
      <c r="A36" s="50" t="s">
        <v>180</v>
      </c>
    </row>
    <row r="37" spans="1:1" ht="30.75" customHeight="1">
      <c r="A37" s="54" t="s">
        <v>198</v>
      </c>
    </row>
    <row r="38" spans="1:1" ht="41.25" customHeight="1">
      <c r="A38" s="54" t="s">
        <v>199</v>
      </c>
    </row>
    <row r="39" spans="1:1" ht="30" customHeight="1">
      <c r="A39" s="54" t="s">
        <v>200</v>
      </c>
    </row>
    <row r="40" spans="1:1" ht="48" customHeight="1">
      <c r="A40" s="54" t="s">
        <v>205</v>
      </c>
    </row>
    <row r="41" spans="1:1" ht="18.75" hidden="1">
      <c r="A41" s="55" t="s">
        <v>181</v>
      </c>
    </row>
    <row r="42" spans="1:1" ht="53.25" customHeight="1">
      <c r="A42" s="50" t="s">
        <v>182</v>
      </c>
    </row>
    <row r="43" spans="1:1" ht="33.75" customHeight="1">
      <c r="A43" s="54" t="s">
        <v>201</v>
      </c>
    </row>
    <row r="44" spans="1:1" ht="32.25" customHeight="1">
      <c r="A44" s="54" t="s">
        <v>202</v>
      </c>
    </row>
    <row r="45" spans="1:1" ht="33.75" customHeight="1">
      <c r="A45" s="54" t="s">
        <v>203</v>
      </c>
    </row>
    <row r="46" spans="1:1" ht="33" customHeight="1">
      <c r="A46" s="54" t="s">
        <v>204</v>
      </c>
    </row>
    <row r="47" spans="1:1" ht="41.25" customHeight="1">
      <c r="A47" s="54" t="s">
        <v>206</v>
      </c>
    </row>
    <row r="48" spans="1:1">
      <c r="A48" s="42"/>
    </row>
    <row r="49" spans="1:1">
      <c r="A49" s="41"/>
    </row>
    <row r="50" spans="1:1">
      <c r="A50" s="41"/>
    </row>
    <row r="51" spans="1:1">
      <c r="A51" s="41"/>
    </row>
    <row r="52" spans="1:1">
      <c r="A52" s="41"/>
    </row>
    <row r="53" spans="1:1">
      <c r="A53" s="41"/>
    </row>
    <row r="54" spans="1:1">
      <c r="A54" s="41"/>
    </row>
    <row r="55" spans="1:1">
      <c r="A55" s="41"/>
    </row>
    <row r="56" spans="1:1">
      <c r="A56" s="41"/>
    </row>
    <row r="57" spans="1:1">
      <c r="A57" s="41"/>
    </row>
    <row r="58" spans="1:1">
      <c r="A58" s="41"/>
    </row>
    <row r="59" spans="1:1">
      <c r="A59" s="41"/>
    </row>
    <row r="60" spans="1:1">
      <c r="A60" s="41"/>
    </row>
    <row r="61" spans="1:1">
      <c r="A61" s="41"/>
    </row>
    <row r="62" spans="1:1">
      <c r="A62" s="41"/>
    </row>
    <row r="63" spans="1:1">
      <c r="A63" s="41"/>
    </row>
    <row r="64" spans="1:1">
      <c r="A64" s="41"/>
    </row>
    <row r="65" spans="1:1">
      <c r="A65" s="41"/>
    </row>
    <row r="66" spans="1:1">
      <c r="A66" s="41"/>
    </row>
    <row r="67" spans="1:1">
      <c r="A67" s="41"/>
    </row>
    <row r="68" spans="1:1">
      <c r="A68" s="41"/>
    </row>
    <row r="69" spans="1:1">
      <c r="A69" s="41"/>
    </row>
    <row r="70" spans="1:1">
      <c r="A70" s="41"/>
    </row>
    <row r="71" spans="1:1">
      <c r="A71" s="41"/>
    </row>
    <row r="72" spans="1:1">
      <c r="A72" s="41"/>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70"/>
  <sheetViews>
    <sheetView showRowColHeaders="0" zoomScale="70" zoomScaleNormal="70" workbookViewId="0">
      <selection activeCell="C1" sqref="C1: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5" t="s">
        <v>207</v>
      </c>
      <c r="C1" s="86"/>
      <c r="D1" s="86"/>
      <c r="E1" s="86"/>
      <c r="F1" s="86"/>
      <c r="G1" s="86"/>
      <c r="H1" s="86"/>
    </row>
    <row r="2" spans="1:8" ht="85.5">
      <c r="A2" s="66" t="s">
        <v>208</v>
      </c>
      <c r="C2" s="240"/>
      <c r="D2" s="240"/>
      <c r="E2" s="240"/>
      <c r="F2" s="240"/>
      <c r="G2" s="240"/>
      <c r="H2" s="240"/>
    </row>
    <row r="3" spans="1:8" ht="42.75" customHeight="1">
      <c r="A3" s="66" t="s">
        <v>209</v>
      </c>
      <c r="C3" s="241"/>
      <c r="D3" s="241"/>
      <c r="E3" s="241"/>
      <c r="F3" s="241"/>
      <c r="G3" s="242"/>
      <c r="H3" s="243"/>
    </row>
    <row r="4" spans="1:8" ht="22.5">
      <c r="A4" s="67" t="s">
        <v>210</v>
      </c>
      <c r="C4" s="241"/>
      <c r="D4" s="241"/>
      <c r="E4" s="241"/>
      <c r="F4" s="241"/>
      <c r="G4" s="242"/>
      <c r="H4" s="243"/>
    </row>
    <row r="5" spans="1:8" ht="87" customHeight="1">
      <c r="A5" s="66" t="s">
        <v>211</v>
      </c>
      <c r="C5" s="241"/>
      <c r="D5" s="241"/>
      <c r="E5" s="241"/>
      <c r="F5" s="241"/>
      <c r="G5" s="242"/>
      <c r="H5" s="243"/>
    </row>
    <row r="6" spans="1:8" ht="22.5">
      <c r="A6" s="67" t="s">
        <v>212</v>
      </c>
      <c r="C6" s="241"/>
      <c r="D6" s="241"/>
      <c r="E6" s="241"/>
      <c r="F6" s="241"/>
      <c r="G6" s="242"/>
      <c r="H6" s="243"/>
    </row>
    <row r="7" spans="1:8" ht="85.5">
      <c r="A7" s="66" t="s">
        <v>213</v>
      </c>
      <c r="C7" s="241"/>
      <c r="D7" s="241"/>
      <c r="E7" s="241"/>
      <c r="F7" s="241"/>
      <c r="G7" s="242"/>
      <c r="H7" s="243"/>
    </row>
    <row r="8" spans="1:8" ht="110.25" customHeight="1">
      <c r="A8" s="66" t="s">
        <v>214</v>
      </c>
      <c r="C8" s="241"/>
      <c r="D8" s="241"/>
      <c r="E8" s="241"/>
      <c r="F8" s="241"/>
      <c r="G8" s="242"/>
      <c r="H8" s="243"/>
    </row>
    <row r="9" spans="1:8" ht="22.5">
      <c r="A9" s="67" t="s">
        <v>215</v>
      </c>
      <c r="C9" s="241"/>
      <c r="D9" s="241"/>
      <c r="E9" s="241"/>
      <c r="F9" s="241"/>
      <c r="G9" s="242"/>
      <c r="H9" s="243"/>
    </row>
    <row r="10" spans="1:8" ht="85.5">
      <c r="A10" s="66" t="s">
        <v>216</v>
      </c>
      <c r="C10" s="241"/>
      <c r="D10" s="241"/>
      <c r="E10" s="241"/>
      <c r="F10" s="241"/>
      <c r="G10" s="242"/>
      <c r="H10" s="243"/>
    </row>
    <row r="11" spans="1:8" ht="28.5">
      <c r="A11" s="66" t="s">
        <v>217</v>
      </c>
      <c r="C11" s="241"/>
      <c r="D11" s="241"/>
      <c r="E11" s="241"/>
      <c r="F11" s="241"/>
      <c r="G11" s="242"/>
      <c r="H11" s="243"/>
    </row>
    <row r="12" spans="1:8" ht="18.75">
      <c r="A12" s="68" t="s">
        <v>218</v>
      </c>
      <c r="C12" s="241"/>
      <c r="D12" s="241"/>
      <c r="E12" s="241"/>
      <c r="F12" s="241"/>
      <c r="G12" s="242"/>
      <c r="H12" s="243"/>
    </row>
    <row r="13" spans="1:8">
      <c r="A13" s="43"/>
      <c r="C13" s="241"/>
      <c r="D13" s="241"/>
      <c r="E13" s="241"/>
      <c r="F13" s="241"/>
      <c r="G13" s="242"/>
      <c r="H13" s="243"/>
    </row>
    <row r="14" spans="1:8">
      <c r="A14" s="43"/>
      <c r="C14" s="241"/>
      <c r="D14" s="241"/>
      <c r="E14" s="241"/>
      <c r="F14" s="241"/>
      <c r="G14" s="242"/>
      <c r="H14" s="243"/>
    </row>
    <row r="15" spans="1:8">
      <c r="A15" s="43"/>
      <c r="C15" s="241"/>
      <c r="D15" s="241"/>
      <c r="E15" s="241"/>
      <c r="F15" s="241"/>
      <c r="G15" s="242"/>
      <c r="H15" s="243"/>
    </row>
    <row r="16" spans="1:8">
      <c r="A16" s="43"/>
      <c r="C16" s="241"/>
      <c r="D16" s="241"/>
      <c r="E16" s="241"/>
      <c r="F16" s="241"/>
      <c r="G16" s="242"/>
      <c r="H16" s="243"/>
    </row>
    <row r="17" spans="1:8">
      <c r="A17" s="43"/>
      <c r="C17" s="241"/>
      <c r="D17" s="241"/>
      <c r="E17" s="241"/>
      <c r="F17" s="241"/>
      <c r="G17" s="242"/>
      <c r="H17" s="243"/>
    </row>
    <row r="18" spans="1:8">
      <c r="A18" s="43"/>
      <c r="C18" s="241"/>
      <c r="D18" s="241"/>
      <c r="E18" s="241"/>
      <c r="F18" s="241"/>
      <c r="G18" s="242"/>
      <c r="H18" s="243"/>
    </row>
    <row r="19" spans="1:8">
      <c r="A19" s="43"/>
      <c r="C19" s="241"/>
      <c r="D19" s="241"/>
      <c r="E19" s="241"/>
      <c r="F19" s="241"/>
      <c r="G19" s="242"/>
      <c r="H19" s="243"/>
    </row>
    <row r="20" spans="1:8">
      <c r="A20" s="43"/>
      <c r="C20" s="241"/>
      <c r="D20" s="241"/>
      <c r="E20" s="241"/>
      <c r="F20" s="241"/>
      <c r="G20" s="242"/>
      <c r="H20" s="243"/>
    </row>
    <row r="21" spans="1:8">
      <c r="A21" s="43"/>
      <c r="C21" s="241"/>
      <c r="D21" s="241"/>
      <c r="E21" s="241"/>
      <c r="F21" s="241"/>
      <c r="G21" s="242"/>
      <c r="H21" s="243"/>
    </row>
    <row r="22" spans="1:8">
      <c r="A22" s="43"/>
      <c r="C22" s="241"/>
      <c r="D22" s="241"/>
      <c r="E22" s="241"/>
      <c r="F22" s="241"/>
      <c r="G22" s="242"/>
      <c r="H22" s="243"/>
    </row>
    <row r="23" spans="1:8">
      <c r="A23" s="43"/>
    </row>
    <row r="24" spans="1:8">
      <c r="A24" s="43"/>
    </row>
    <row r="25" spans="1:8">
      <c r="A25" s="43"/>
    </row>
    <row r="26" spans="1:8">
      <c r="A26" s="43"/>
    </row>
    <row r="27" spans="1:8">
      <c r="A27" s="43"/>
    </row>
    <row r="28" spans="1:8">
      <c r="A28" s="43"/>
    </row>
    <row r="29" spans="1:8">
      <c r="A29" s="43"/>
    </row>
    <row r="30" spans="1:8">
      <c r="A30" s="43"/>
    </row>
    <row r="31" spans="1:8">
      <c r="A31" s="43"/>
    </row>
    <row r="32" spans="1:8">
      <c r="A32" s="43"/>
    </row>
    <row r="33" spans="1:1">
      <c r="A33" s="43"/>
    </row>
    <row r="34" spans="1:1">
      <c r="A34" s="43"/>
    </row>
    <row r="35" spans="1:1">
      <c r="A35" s="43"/>
    </row>
    <row r="36" spans="1:1">
      <c r="A36" s="43"/>
    </row>
    <row r="37" spans="1:1">
      <c r="A37" s="57"/>
    </row>
    <row r="38" spans="1:1">
      <c r="A38" t="s">
        <v>219</v>
      </c>
    </row>
    <row r="39" spans="1:1" ht="27.75" thickBot="1">
      <c r="A39" s="58" t="s">
        <v>220</v>
      </c>
    </row>
    <row r="40" spans="1:1" ht="18.75">
      <c r="A40" s="48" t="s">
        <v>221</v>
      </c>
    </row>
    <row r="41" spans="1:1">
      <c r="A41" s="47" t="s">
        <v>222</v>
      </c>
    </row>
    <row r="42" spans="1:1">
      <c r="A42" s="47" t="s">
        <v>223</v>
      </c>
    </row>
    <row r="43" spans="1:1">
      <c r="A43" s="47" t="s">
        <v>224</v>
      </c>
    </row>
    <row r="44" spans="1:1" ht="18.75">
      <c r="A44" s="48" t="s">
        <v>225</v>
      </c>
    </row>
    <row r="45" spans="1:1">
      <c r="A45" s="47" t="s">
        <v>226</v>
      </c>
    </row>
    <row r="46" spans="1:1">
      <c r="A46" s="47" t="s">
        <v>227</v>
      </c>
    </row>
    <row r="47" spans="1:1">
      <c r="A47" s="47" t="s">
        <v>228</v>
      </c>
    </row>
    <row r="48" spans="1:1">
      <c r="A48" s="47" t="s">
        <v>229</v>
      </c>
    </row>
    <row r="49" spans="1:1">
      <c r="A49" s="47" t="s">
        <v>230</v>
      </c>
    </row>
    <row r="50" spans="1:1" ht="18.75">
      <c r="A50" s="48" t="s">
        <v>231</v>
      </c>
    </row>
    <row r="51" spans="1:1">
      <c r="A51" s="42" t="s">
        <v>232</v>
      </c>
    </row>
    <row r="52" spans="1:1">
      <c r="A52" s="42" t="s">
        <v>233</v>
      </c>
    </row>
    <row r="53" spans="1:1">
      <c r="A53" s="42" t="s">
        <v>234</v>
      </c>
    </row>
    <row r="54" spans="1:1">
      <c r="A54" s="42" t="s">
        <v>235</v>
      </c>
    </row>
    <row r="55" spans="1:1" ht="22.5">
      <c r="A55" s="44" t="s">
        <v>249</v>
      </c>
    </row>
    <row r="56" spans="1:1" ht="28.5">
      <c r="A56" s="42" t="s">
        <v>250</v>
      </c>
    </row>
    <row r="57" spans="1:1" ht="22.5">
      <c r="A57" s="44" t="s">
        <v>251</v>
      </c>
    </row>
    <row r="58" spans="1:1" ht="42.75">
      <c r="A58" s="42" t="s">
        <v>252</v>
      </c>
    </row>
    <row r="59" spans="1:1">
      <c r="A59" s="61" t="s">
        <v>253</v>
      </c>
    </row>
    <row r="60" spans="1:1" ht="28.5">
      <c r="A60" s="61" t="s">
        <v>254</v>
      </c>
    </row>
    <row r="61" spans="1:1" ht="42.75">
      <c r="A61" s="61" t="s">
        <v>255</v>
      </c>
    </row>
    <row r="62" spans="1:1">
      <c r="A62" t="s">
        <v>256</v>
      </c>
    </row>
    <row r="63" spans="1:1" ht="22.5">
      <c r="A63" s="44" t="s">
        <v>236</v>
      </c>
    </row>
    <row r="64" spans="1:1" ht="57">
      <c r="A64" s="42" t="s">
        <v>257</v>
      </c>
    </row>
    <row r="65" spans="1:1" ht="42.75">
      <c r="A65" s="42" t="s">
        <v>258</v>
      </c>
    </row>
    <row r="66" spans="1:1">
      <c r="A66" s="62" t="s">
        <v>259</v>
      </c>
    </row>
    <row r="67" spans="1:1" ht="18.75">
      <c r="A67" s="48" t="s">
        <v>260</v>
      </c>
    </row>
    <row r="68" spans="1:1">
      <c r="A68" s="42" t="s">
        <v>261</v>
      </c>
    </row>
    <row r="69" spans="1:1" ht="18.75">
      <c r="A69" s="48" t="s">
        <v>262</v>
      </c>
    </row>
    <row r="70" spans="1:1" ht="28.5">
      <c r="A70" s="42" t="s">
        <v>263</v>
      </c>
    </row>
    <row r="71" spans="1:1" ht="18.75">
      <c r="A71" s="48" t="s">
        <v>264</v>
      </c>
    </row>
    <row r="72" spans="1:1" ht="28.5">
      <c r="A72" s="42" t="s">
        <v>265</v>
      </c>
    </row>
    <row r="73" spans="1:1" ht="22.5">
      <c r="A73" s="44" t="s">
        <v>266</v>
      </c>
    </row>
    <row r="74" spans="1:1" ht="42.75">
      <c r="A74" s="42" t="s">
        <v>267</v>
      </c>
    </row>
    <row r="75" spans="1:1" ht="22.5">
      <c r="A75" s="44" t="s">
        <v>268</v>
      </c>
    </row>
    <row r="76" spans="1:1" ht="28.5">
      <c r="A76" s="42" t="s">
        <v>269</v>
      </c>
    </row>
    <row r="77" spans="1:1" ht="22.5">
      <c r="A77" s="44" t="s">
        <v>270</v>
      </c>
    </row>
    <row r="78" spans="1:1" ht="85.5">
      <c r="A78" s="42" t="s">
        <v>271</v>
      </c>
    </row>
    <row r="79" spans="1:1" ht="22.5">
      <c r="A79" s="44" t="s">
        <v>240</v>
      </c>
    </row>
    <row r="80" spans="1:1" ht="28.5">
      <c r="A80" s="42" t="s">
        <v>272</v>
      </c>
    </row>
    <row r="81" spans="1:1" ht="22.5">
      <c r="A81" s="44" t="s">
        <v>273</v>
      </c>
    </row>
    <row r="82" spans="1:1" ht="28.5">
      <c r="A82" s="42" t="s">
        <v>274</v>
      </c>
    </row>
    <row r="83" spans="1:1" ht="22.5">
      <c r="A83" s="44" t="s">
        <v>275</v>
      </c>
    </row>
    <row r="84" spans="1:1">
      <c r="A84" s="42" t="s">
        <v>276</v>
      </c>
    </row>
    <row r="85" spans="1:1" ht="22.5">
      <c r="A85" s="44" t="s">
        <v>277</v>
      </c>
    </row>
    <row r="86" spans="1:1" ht="42.75">
      <c r="A86" s="42" t="s">
        <v>278</v>
      </c>
    </row>
    <row r="87" spans="1:1" ht="22.5">
      <c r="A87" s="44" t="s">
        <v>279</v>
      </c>
    </row>
    <row r="88" spans="1:1" ht="28.5">
      <c r="A88" s="42" t="s">
        <v>280</v>
      </c>
    </row>
    <row r="89" spans="1:1" ht="22.5">
      <c r="A89" s="44" t="s">
        <v>281</v>
      </c>
    </row>
    <row r="90" spans="1:1" ht="42.75">
      <c r="A90" s="42" t="s">
        <v>282</v>
      </c>
    </row>
    <row r="91" spans="1:1" ht="22.5">
      <c r="A91" s="44" t="s">
        <v>283</v>
      </c>
    </row>
    <row r="92" spans="1:1">
      <c r="A92" s="42" t="s">
        <v>284</v>
      </c>
    </row>
    <row r="93" spans="1:1" ht="22.5">
      <c r="A93" s="44" t="s">
        <v>241</v>
      </c>
    </row>
    <row r="94" spans="1:1">
      <c r="A94" s="42" t="s">
        <v>285</v>
      </c>
    </row>
    <row r="95" spans="1:1" ht="22.5">
      <c r="A95" s="44" t="s">
        <v>243</v>
      </c>
    </row>
    <row r="96" spans="1:1" ht="28.5">
      <c r="A96" s="42" t="s">
        <v>286</v>
      </c>
    </row>
    <row r="97" spans="1:1" ht="22.5">
      <c r="A97" s="44" t="s">
        <v>244</v>
      </c>
    </row>
    <row r="98" spans="1:1" ht="28.5">
      <c r="A98" s="42" t="s">
        <v>287</v>
      </c>
    </row>
    <row r="99" spans="1:1" ht="22.5">
      <c r="A99" s="44" t="s">
        <v>245</v>
      </c>
    </row>
    <row r="100" spans="1:1" ht="28.5">
      <c r="A100" s="42" t="s">
        <v>288</v>
      </c>
    </row>
    <row r="101" spans="1:1" ht="22.5">
      <c r="A101" s="44" t="s">
        <v>247</v>
      </c>
    </row>
    <row r="102" spans="1:1">
      <c r="A102" t="s">
        <v>289</v>
      </c>
    </row>
    <row r="103" spans="1:1" ht="22.5">
      <c r="A103" s="44" t="s">
        <v>248</v>
      </c>
    </row>
    <row r="104" spans="1:1">
      <c r="A104" s="42" t="s">
        <v>290</v>
      </c>
    </row>
    <row r="105" spans="1:1">
      <c r="A105" s="63" t="s">
        <v>291</v>
      </c>
    </row>
    <row r="106" spans="1:1">
      <c r="A106" t="s">
        <v>292</v>
      </c>
    </row>
    <row r="107" spans="1:1" ht="57">
      <c r="A107" s="42" t="s">
        <v>293</v>
      </c>
    </row>
    <row r="108" spans="1:1" ht="15.75" thickBot="1">
      <c r="A108" t="s">
        <v>294</v>
      </c>
    </row>
    <row r="109" spans="1:1" ht="16.5" thickTop="1" thickBot="1">
      <c r="A109" s="46" t="s">
        <v>295</v>
      </c>
    </row>
    <row r="110" spans="1:1" ht="16.5" thickTop="1" thickBot="1">
      <c r="A110" s="45"/>
    </row>
    <row r="111" spans="1:1" ht="16.5" thickTop="1" thickBot="1">
      <c r="A111" t="s">
        <v>296</v>
      </c>
    </row>
    <row r="112" spans="1:1" ht="16.5" thickTop="1" thickBot="1">
      <c r="A112" s="45"/>
    </row>
    <row r="113" spans="1:1" ht="15.75" thickTop="1">
      <c r="A113" t="s">
        <v>297</v>
      </c>
    </row>
    <row r="114" spans="1:1" ht="28.5">
      <c r="A114" s="42" t="s">
        <v>298</v>
      </c>
    </row>
    <row r="115" spans="1:1" ht="18.75">
      <c r="A115" s="48" t="s">
        <v>299</v>
      </c>
    </row>
    <row r="116" spans="1:1" ht="28.5">
      <c r="A116" s="42" t="s">
        <v>300</v>
      </c>
    </row>
    <row r="117" spans="1:1">
      <c r="A117" s="61" t="s">
        <v>301</v>
      </c>
    </row>
    <row r="118" spans="1:1">
      <c r="A118" s="61" t="s">
        <v>302</v>
      </c>
    </row>
    <row r="119" spans="1:1">
      <c r="A119" s="61" t="s">
        <v>303</v>
      </c>
    </row>
    <row r="120" spans="1:1" ht="18.75">
      <c r="A120" s="48" t="s">
        <v>304</v>
      </c>
    </row>
    <row r="121" spans="1:1" ht="28.5">
      <c r="A121" s="42" t="s">
        <v>305</v>
      </c>
    </row>
    <row r="122" spans="1:1" ht="18.75">
      <c r="A122" s="48" t="s">
        <v>306</v>
      </c>
    </row>
    <row r="123" spans="1:1">
      <c r="A123" t="s">
        <v>307</v>
      </c>
    </row>
    <row r="124" spans="1:1" ht="18.75">
      <c r="A124" s="48" t="s">
        <v>308</v>
      </c>
    </row>
    <row r="125" spans="1:1" ht="85.5">
      <c r="A125" s="42" t="s">
        <v>309</v>
      </c>
    </row>
    <row r="126" spans="1:1">
      <c r="A126" t="s">
        <v>310</v>
      </c>
    </row>
    <row r="127" spans="1:1" ht="71.25">
      <c r="A127" s="42" t="s">
        <v>311</v>
      </c>
    </row>
    <row r="128" spans="1:1" ht="18.75">
      <c r="A128" s="48" t="s">
        <v>312</v>
      </c>
    </row>
    <row r="129" spans="1:2" ht="42.75">
      <c r="A129" s="42" t="s">
        <v>313</v>
      </c>
    </row>
    <row r="130" spans="1:2" ht="18.75">
      <c r="A130" s="48" t="s">
        <v>314</v>
      </c>
    </row>
    <row r="131" spans="1:2" ht="42.75">
      <c r="A131" s="42" t="s">
        <v>315</v>
      </c>
    </row>
    <row r="132" spans="1:2" ht="18.75">
      <c r="A132" s="48" t="s">
        <v>316</v>
      </c>
    </row>
    <row r="133" spans="1:2" ht="42.75">
      <c r="A133" s="42" t="s">
        <v>317</v>
      </c>
    </row>
    <row r="134" spans="1:2" ht="18.75">
      <c r="A134" s="48" t="s">
        <v>318</v>
      </c>
    </row>
    <row r="135" spans="1:2" ht="42.75">
      <c r="A135" s="42" t="s">
        <v>319</v>
      </c>
    </row>
    <row r="136" spans="1:2">
      <c r="A136" t="s">
        <v>320</v>
      </c>
    </row>
    <row r="137" spans="1:2" ht="71.25">
      <c r="A137" s="42" t="s">
        <v>321</v>
      </c>
    </row>
    <row r="138" spans="1:2" ht="18.75">
      <c r="A138" s="48" t="s">
        <v>322</v>
      </c>
    </row>
    <row r="139" spans="1:2" ht="28.5">
      <c r="A139" s="42" t="s">
        <v>323</v>
      </c>
    </row>
    <row r="140" spans="1:2" ht="42.75">
      <c r="A140" s="42" t="s">
        <v>324</v>
      </c>
    </row>
    <row r="141" spans="1:2" ht="129">
      <c r="A141" s="47" t="s">
        <v>325</v>
      </c>
    </row>
    <row r="142" spans="1:2" ht="38.25">
      <c r="A142" s="64" t="s">
        <v>326</v>
      </c>
      <c r="B142" s="64" t="s">
        <v>328</v>
      </c>
    </row>
    <row r="143" spans="1:2" ht="25.5">
      <c r="A143" s="64" t="s">
        <v>327</v>
      </c>
      <c r="B143" s="64" t="s">
        <v>329</v>
      </c>
    </row>
    <row r="144" spans="1:2">
      <c r="A144" s="69" t="s">
        <v>358</v>
      </c>
      <c r="B144" s="59">
        <v>3</v>
      </c>
    </row>
    <row r="145" spans="1:2">
      <c r="A145" s="70" t="s">
        <v>359</v>
      </c>
      <c r="B145" s="60">
        <v>4</v>
      </c>
    </row>
    <row r="146" spans="1:2">
      <c r="A146" s="69" t="s">
        <v>330</v>
      </c>
      <c r="B146" s="59">
        <v>5</v>
      </c>
    </row>
    <row r="147" spans="1:2">
      <c r="A147" s="70" t="s">
        <v>331</v>
      </c>
      <c r="B147" s="60">
        <v>6</v>
      </c>
    </row>
    <row r="148" spans="1:2" ht="18.75">
      <c r="A148" s="48" t="s">
        <v>332</v>
      </c>
    </row>
    <row r="149" spans="1:2" ht="28.5">
      <c r="A149" s="42" t="s">
        <v>333</v>
      </c>
    </row>
    <row r="150" spans="1:2">
      <c r="A150" t="s">
        <v>334</v>
      </c>
    </row>
    <row r="151" spans="1:2" ht="57.75">
      <c r="A151" s="47" t="s">
        <v>335</v>
      </c>
    </row>
    <row r="152" spans="1:2">
      <c r="A152" t="s">
        <v>336</v>
      </c>
    </row>
    <row r="153" spans="1:2" ht="86.25">
      <c r="A153" s="47" t="s">
        <v>337</v>
      </c>
    </row>
    <row r="154" spans="1:2">
      <c r="A154" t="s">
        <v>338</v>
      </c>
    </row>
    <row r="155" spans="1:2">
      <c r="A155" s="47" t="s">
        <v>339</v>
      </c>
    </row>
    <row r="156" spans="1:2" ht="72">
      <c r="A156" s="47" t="s">
        <v>340</v>
      </c>
    </row>
    <row r="157" spans="1:2">
      <c r="A157" t="s">
        <v>341</v>
      </c>
    </row>
    <row r="158" spans="1:2">
      <c r="A158" t="s">
        <v>342</v>
      </c>
    </row>
    <row r="159" spans="1:2" ht="29.25">
      <c r="A159" s="47" t="s">
        <v>343</v>
      </c>
    </row>
    <row r="160" spans="1:2" ht="28.5">
      <c r="A160" s="61" t="s">
        <v>344</v>
      </c>
    </row>
    <row r="161" spans="1:1">
      <c r="A161" s="61" t="s">
        <v>345</v>
      </c>
    </row>
    <row r="162" spans="1:1">
      <c r="A162" s="61" t="s">
        <v>346</v>
      </c>
    </row>
    <row r="163" spans="1:1" ht="28.5">
      <c r="A163" s="61" t="s">
        <v>347</v>
      </c>
    </row>
    <row r="164" spans="1:1">
      <c r="A164" t="s">
        <v>348</v>
      </c>
    </row>
    <row r="165" spans="1:1" ht="57.75">
      <c r="A165" s="47" t="s">
        <v>349</v>
      </c>
    </row>
    <row r="166" spans="1:1">
      <c r="A166" t="s">
        <v>350</v>
      </c>
    </row>
    <row r="167" spans="1:1">
      <c r="A167" t="s">
        <v>351</v>
      </c>
    </row>
    <row r="168" spans="1:1">
      <c r="A168" t="s">
        <v>352</v>
      </c>
    </row>
    <row r="169" spans="1:1">
      <c r="A169" t="s">
        <v>353</v>
      </c>
    </row>
    <row r="170" spans="1:1">
      <c r="A170" t="s">
        <v>354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25</vt:i4>
      </vt:variant>
    </vt:vector>
  </HeadingPairs>
  <TitlesOfParts>
    <vt:vector size="25"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Altérations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2020-03-27T10:07:47Z</dcterms:modified>
</cp:coreProperties>
</file>